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WS_LSIP\"/>
    </mc:Choice>
  </mc:AlternateContent>
  <xr:revisionPtr revIDLastSave="0" documentId="13_ncr:1_{579A04E5-FB27-4DFA-A87D-C75A5B707F2D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L1" i="71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<sst xmlns="http://schemas.openxmlformats.org/spreadsheetml/2006/main" count="2354" uniqueCount="530">
  <si>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</si>
  <si>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</si>
  <si>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</si>
  <si>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</si>
  <si>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</si>
  <si>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</si>
  <si>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</si>
  <si>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</si>
  <si>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</si>
  <si>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</si>
  <si>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</si>
  <si>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</si>
  <si>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</si>
  <si>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</si>
  <si>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</si>
  <si>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</si>
  <si>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</si>
  <si>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</si>
  <si>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</si>
  <si>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</si>
  <si>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</si>
  <si>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</si>
  <si>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</si>
  <si>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</si>
  <si>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</si>
  <si>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</si>
  <si>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</si>
  <si>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</si>
  <si>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</si>
  <si>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</si>
  <si>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</si>
  <si>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</si>
  <si>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</si>
  <si>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</si>
  <si>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</si>
  <si>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</si>
  <si>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</si>
  <si>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</si>
  <si>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</si>
  <si>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</si>
  <si>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</si>
  <si>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</si>
  <si>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</si>
  <si>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</si>
  <si>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</si>
  <si>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</si>
  <si>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</si>
  <si>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</si>
  <si>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</si>
  <si>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</si>
  <si>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</si>
  <si>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</si>
  <si>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</si>
  <si>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</si>
  <si>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</si>
  <si>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</si>
  <si>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</si>
  <si>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</si>
  <si>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</si>
  <si>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</si>
  <si>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</si>
  <si>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</si>
  <si>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</si>
  <si>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</si>
  <si>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</si>
  <si>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</si>
  <si>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</si>
  <si>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</si>
  <si>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</si>
  <si>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</si>
  <si>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</si>
  <si>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</si>
  <si>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</si>
  <si>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</si>
  <si>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</si>
  <si>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</si>
  <si>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</si>
  <si>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</si>
  <si>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</si>
  <si>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</si>
  <si>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</si>
  <si>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</si>
  <si>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</si>
  <si>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</si>
  <si>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</si>
  <si>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</si>
  <si>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</si>
  <si>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</si>
  <si>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</si>
  <si>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</si>
  <si>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</si>
  <si>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</si>
  <si>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</si>
  <si>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</si>
  <si>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</si>
  <si>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</si>
  <si>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</si>
  <si>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</si>
  <si>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</si>
  <si>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</si>
  <si>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</si>
  <si>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</si>
  <si>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</si>
  <si>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</si>
  <si>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</si>
  <si>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</si>
  <si>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</si>
  <si>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</si>
  <si>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</si>
  <si>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</si>
  <si>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</si>
  <si>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</si>
  <si>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</si>
  <si>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</si>
  <si>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</si>
  <si>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</si>
  <si>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</si>
  <si>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</si>
  <si>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</si>
  <si>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</si>
  <si>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</si>
  <si>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</si>
  <si>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</si>
  <si>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</si>
  <si>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</si>
  <si>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</si>
  <si>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</si>
  <si>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</si>
  <si>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</si>
  <si>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</si>
  <si>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</si>
  <si>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</si>
  <si>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</si>
  <si>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</si>
  <si>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</si>
  <si>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</si>
  <si>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</si>
  <si>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</si>
  <si>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</si>
  <si>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</si>
  <si>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</si>
  <si>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</si>
  <si>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</si>
  <si>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</si>
  <si>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</si>
  <si>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</si>
  <si>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</si>
  <si>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</si>
  <si>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</si>
  <si>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</si>
  <si>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</si>
  <si>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</si>
  <si>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</si>
  <si>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</si>
  <si>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</si>
  <si>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</si>
  <si>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</si>
  <si>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</si>
  <si>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</si>
  <si>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</si>
  <si>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</si>
  <si>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</si>
  <si>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</si>
  <si>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</si>
  <si>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</si>
  <si>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</si>
  <si>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</si>
  <si>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</si>
  <si>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</si>
  <si>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</si>
  <si>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</si>
  <si>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</si>
  <si>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</si>
  <si>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</si>
  <si>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</si>
  <si>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</si>
  <si>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</si>
  <si>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</si>
  <si>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</si>
  <si>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</si>
  <si>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</si>
  <si>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</si>
  <si>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</si>
  <si>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</si>
  <si>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</si>
  <si>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</si>
  <si>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</si>
  <si>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</si>
  <si>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</si>
  <si>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</si>
  <si>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</si>
  <si>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</si>
  <si>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</si>
  <si>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</si>
  <si>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</si>
  <si>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</si>
  <si>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</si>
  <si>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</si>
  <si>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</si>
  <si>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</si>
  <si>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</si>
  <si>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</si>
  <si>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</si>
  <si>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</si>
  <si>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</si>
  <si>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</si>
  <si>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</si>
  <si>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</si>
  <si>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</si>
  <si>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</si>
  <si>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</si>
  <si>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</si>
  <si>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</si>
  <si>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</si>
  <si>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</si>
  <si>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</si>
  <si>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</si>
  <si>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</si>
  <si>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</si>
  <si>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</si>
  <si>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</si>
  <si>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</si>
  <si>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</si>
  <si>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</si>
  <si>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</si>
  <si>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</si>
  <si>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</si>
  <si>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</si>
  <si>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</si>
  <si>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</si>
  <si>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</si>
  <si>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</si>
  <si>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</si>
  <si>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</si>
  <si>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</si>
  <si>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</si>
  <si>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</si>
  <si>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</si>
  <si>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</si>
  <si>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</si>
  <si>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</si>
  <si>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</si>
  <si>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</si>
  <si>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</si>
  <si>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</si>
  <si>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</si>
  <si>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</si>
  <si>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</si>
  <si>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</si>
  <si>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</si>
  <si>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</si>
  <si>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</si>
  <si>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</si>
  <si>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</si>
  <si>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</si>
  <si>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</si>
  <si>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</si>
  <si>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</si>
  <si>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</si>
  <si>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</si>
  <si>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</si>
  <si>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</si>
  <si>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</si>
  <si>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</si>
  <si>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</si>
  <si>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</si>
  <si>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</si>
  <si>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</si>
  <si>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</si>
  <si>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</si>
  <si>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</si>
  <si>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</si>
  <si>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</si>
  <si>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</si>
  <si>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</si>
  <si>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</si>
  <si>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</si>
  <si>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</si>
  <si>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</si>
  <si>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</si>
  <si>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</si>
  <si>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</si>
  <si>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</si>
  <si>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</si>
  <si>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</si>
  <si>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</si>
  <si>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</si>
  <si>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</si>
  <si>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</si>
  <si>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</si>
  <si>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</si>
  <si>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</si>
  <si>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</si>
  <si>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</si>
  <si>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</si>
  <si>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</si>
  <si>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</si>
  <si>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</si>
  <si>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</si>
  <si>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</si>
  <si>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</si>
  <si>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</si>
  <si>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</si>
  <si>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</si>
  <si>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</si>
  <si>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</si>
  <si>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</si>
  <si>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</si>
  <si>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</si>
  <si>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</si>
  <si>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</si>
  <si>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</si>
  <si>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</si>
  <si>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</si>
  <si>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</si>
  <si>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</si>
  <si>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</si>
  <si>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</si>
  <si>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</si>
  <si>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</si>
  <si>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</si>
  <si>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</si>
  <si>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</si>
  <si>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</si>
  <si>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</si>
  <si>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</si>
  <si>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</si>
  <si>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</si>
  <si>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</si>
  <si>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</si>
  <si>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</si>
  <si>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</si>
  <si>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</si>
  <si>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</si>
  <si>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</si>
  <si>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</si>
  <si>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</si>
  <si>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</si>
  <si>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</si>
  <si>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</si>
  <si>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</si>
  <si>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</si>
  <si>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</si>
  <si>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</si>
  <si>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</si>
  <si>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</si>
  <si>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</si>
  <si>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</si>
  <si>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</si>
  <si>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</si>
  <si>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</si>
  <si>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</si>
  <si>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</si>
  <si>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</si>
  <si>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</si>
  <si>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</si>
  <si>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</si>
  <si>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</si>
  <si>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</si>
  <si>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</si>
  <si>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</si>
  <si>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</si>
  <si>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</si>
  <si>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</si>
  <si>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</si>
  <si>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</si>
  <si>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</si>
  <si>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</si>
  <si>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</si>
  <si>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</si>
  <si>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</si>
  <si>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</si>
  <si>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</si>
  <si>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</si>
  <si>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</si>
  <si>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</si>
  <si>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</si>
  <si>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</si>
  <si>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</si>
  <si>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</si>
  <si>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</si>
  <si>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</si>
  <si>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</si>
  <si>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</si>
  <si>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</si>
  <si>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</si>
  <si>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</si>
  <si>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</si>
  <si>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</si>
  <si>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</si>
  <si>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</si>
  <si>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</si>
  <si>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</si>
  <si>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</si>
  <si>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</si>
  <si>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</si>
  <si>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</si>
  <si>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</si>
  <si>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</si>
  <si>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</si>
  <si>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</si>
  <si>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</si>
  <si>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</si>
  <si>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</si>
  <si>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</si>
  <si>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</si>
  <si>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</si>
  <si>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</si>
  <si>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</si>
  <si>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</si>
  <si>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</si>
  <si>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</si>
  <si>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</si>
  <si>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</si>
  <si>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</si>
  <si>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</si>
  <si>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</si>
  <si>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</si>
  <si>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</si>
  <si>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</si>
  <si>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</si>
  <si>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</si>
  <si>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</si>
  <si>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</si>
  <si>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</si>
  <si>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</si>
  <si>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</si>
  <si>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</si>
  <si>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</si>
  <si>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</si>
  <si>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</si>
  <si>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</si>
  <si>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</si>
  <si>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</si>
  <si>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</si>
  <si>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</si>
  <si>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</si>
  <si>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</si>
  <si>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</si>
  <si>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</si>
  <si>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</si>
  <si>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</si>
  <si>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</si>
  <si>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</si>
  <si>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</si>
  <si>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</si>
  <si>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</si>
  <si>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</si>
  <si>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</si>
  <si>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</si>
  <si>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</si>
  <si>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</si>
  <si>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</si>
  <si>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</si>
  <si>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</si>
  <si>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</si>
  <si>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</si>
  <si>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</si>
  <si>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</si>
  <si>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</si>
  <si>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</si>
  <si>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</si>
  <si>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</si>
  <si>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</si>
  <si>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</si>
  <si>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</si>
  <si>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</si>
  <si>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</si>
  <si>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</si>
  <si>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</si>
  <si>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</si>
  <si>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</si>
  <si>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</si>
  <si>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</si>
  <si>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</si>
  <si>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</si>
  <si>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</si>
  <si>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</si>
  <si>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</si>
  <si>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</si>
  <si>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</si>
  <si>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</si>
  <si>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</si>
  <si>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</si>
  <si>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</si>
  <si>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</si>
  <si>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</si>
  <si>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</si>
  <si>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</si>
  <si>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</si>
  <si>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</si>
  <si>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</si>
  <si>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</si>
  <si>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</si>
  <si>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</si>
  <si>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</si>
  <si>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</si>
  <si>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</si>
  <si>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</si>
  <si>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</si>
  <si>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</si>
  <si>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</si>
  <si>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</si>
  <si>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</si>
  <si>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</si>
  <si>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</si>
  <si>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</si>
  <si>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</si>
  <si>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</si>
  <si>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</si>
  <si>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</si>
  <si>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</si>
  <si>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</si>
  <si>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</si>
  <si>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</si>
  <si>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</si>
  <si>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</si>
  <si>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</si>
  <si>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</si>
  <si>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</si>
  <si>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</si>
  <si>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</si>
  <si>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</si>
  <si>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</si>
  <si>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automation/Data/Results/Workbooks/LSIPs/WS_LSIP/WS_LSIP_Database.Main.xlsx</t>
  </si>
  <si>
    <t>LSIP</t>
  </si>
  <si>
    <t>35. West of England and North Somerset</t>
  </si>
  <si>
    <t>LSIP name</t>
  </si>
  <si>
    <t>West of England and North Somerset</t>
  </si>
  <si>
    <t>09 03 2023 10:33:44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</si>
</sst>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1.3975823127557296</c:v>
                </c:pt>
                <c:pt idx="2">
                  <c:v>-0.6751378730161739</c:v>
                </c:pt>
                <c:pt idx="3">
                  <c:v>0.55399931605621955</c:v>
                </c:pt>
                <c:pt idx="4">
                  <c:v>4.314068860961906</c:v>
                </c:pt>
                <c:pt idx="5">
                  <c:v>0.87198585881025359</c:v>
                </c:pt>
                <c:pt idx="7">
                  <c:v>0.56515799813832146</c:v>
                </c:pt>
                <c:pt idx="8">
                  <c:v>0.74763036666283256</c:v>
                </c:pt>
                <c:pt idx="9">
                  <c:v>-0.3447614955561229</c:v>
                </c:pt>
                <c:pt idx="10">
                  <c:v>2.9947100291316309</c:v>
                </c:pt>
                <c:pt idx="11">
                  <c:v>3.0630647527189581</c:v>
                </c:pt>
                <c:pt idx="12">
                  <c:v>-0.90188843151016718</c:v>
                </c:pt>
                <c:pt idx="13">
                  <c:v>3.7673578199437507E-2</c:v>
                </c:pt>
                <c:pt idx="14">
                  <c:v>8.2110241156385211</c:v>
                </c:pt>
                <c:pt idx="15">
                  <c:v>1.1808117466280521</c:v>
                </c:pt>
                <c:pt idx="17">
                  <c:v>3.722074948519305</c:v>
                </c:pt>
                <c:pt idx="18">
                  <c:v>0.53366463797523966</c:v>
                </c:pt>
                <c:pt idx="19">
                  <c:v>0.13981658011714693</c:v>
                </c:pt>
                <c:pt idx="20">
                  <c:v>1.1430216217128253</c:v>
                </c:pt>
                <c:pt idx="22">
                  <c:v>4.3515382037562222</c:v>
                </c:pt>
                <c:pt idx="24">
                  <c:v>1.491302994573962</c:v>
                </c:pt>
                <c:pt idx="25">
                  <c:v>-0.41497985281854222</c:v>
                </c:pt>
                <c:pt idx="26">
                  <c:v>0.69267837022506384</c:v>
                </c:pt>
                <c:pt idx="27">
                  <c:v>1.1095053595155946</c:v>
                </c:pt>
                <c:pt idx="29">
                  <c:v>4.6159274915781312</c:v>
                </c:pt>
                <c:pt idx="30">
                  <c:v>9.665682995260493</c:v>
                </c:pt>
                <c:pt idx="31">
                  <c:v>-3.0137949739841852</c:v>
                </c:pt>
                <c:pt idx="32">
                  <c:v>8.4542324302921301</c:v>
                </c:pt>
                <c:pt idx="33">
                  <c:v>6.7371886440189765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0.66391488381216668</c:v>
                </c:pt>
                <c:pt idx="2">
                  <c:v>1.5775472325139539</c:v>
                </c:pt>
                <c:pt idx="3">
                  <c:v>0.52484491276509893</c:v>
                </c:pt>
                <c:pt idx="4">
                  <c:v>4.0737404118651455E-2</c:v>
                </c:pt>
                <c:pt idx="5">
                  <c:v>0.88751318654629596</c:v>
                </c:pt>
                <c:pt idx="7">
                  <c:v>0.40251036120855233</c:v>
                </c:pt>
                <c:pt idx="8">
                  <c:v>2.1091073944141003</c:v>
                </c:pt>
                <c:pt idx="9">
                  <c:v>1.1141111223238465</c:v>
                </c:pt>
                <c:pt idx="10">
                  <c:v>0.75550507901134267</c:v>
                </c:pt>
                <c:pt idx="11">
                  <c:v>-0.80000001927690301</c:v>
                </c:pt>
                <c:pt idx="12">
                  <c:v>-0.21484522955087515</c:v>
                </c:pt>
                <c:pt idx="13">
                  <c:v>0.61657313971590355</c:v>
                </c:pt>
                <c:pt idx="14">
                  <c:v>-0.41869832738945512</c:v>
                </c:pt>
                <c:pt idx="15">
                  <c:v>0.6945005523899761</c:v>
                </c:pt>
                <c:pt idx="17">
                  <c:v>1.310041558213082</c:v>
                </c:pt>
                <c:pt idx="18">
                  <c:v>0.41355707388608387</c:v>
                </c:pt>
                <c:pt idx="19">
                  <c:v>8.3763673714454256E-2</c:v>
                </c:pt>
                <c:pt idx="20">
                  <c:v>0.50624897162290239</c:v>
                </c:pt>
                <c:pt idx="22">
                  <c:v>1.3824760634818745</c:v>
                </c:pt>
                <c:pt idx="24">
                  <c:v>-0.66271592670730239</c:v>
                </c:pt>
                <c:pt idx="25">
                  <c:v>-1.3301342996470678</c:v>
                </c:pt>
                <c:pt idx="26">
                  <c:v>-2.1087246151692662</c:v>
                </c:pt>
                <c:pt idx="27">
                  <c:v>-0.91469715995071699</c:v>
                </c:pt>
                <c:pt idx="29">
                  <c:v>1.0549187750937827</c:v>
                </c:pt>
                <c:pt idx="30">
                  <c:v>-0.56736941172439437</c:v>
                </c:pt>
                <c:pt idx="31">
                  <c:v>-3.7917012409197537</c:v>
                </c:pt>
                <c:pt idx="32">
                  <c:v>0.51523147515848411</c:v>
                </c:pt>
                <c:pt idx="33">
                  <c:v>0.50803237555352432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7.4160000000000039</c:v>
                </c:pt>
                <c:pt idx="1">
                  <c:v>6.9490000000000052</c:v>
                </c:pt>
                <c:pt idx="2">
                  <c:v>6.630999999999994</c:v>
                </c:pt>
                <c:pt idx="3">
                  <c:v>5.5890000000000075</c:v>
                </c:pt>
                <c:pt idx="4">
                  <c:v>6.6270000000000291</c:v>
                </c:pt>
                <c:pt idx="5">
                  <c:v>5.123000000000002</c:v>
                </c:pt>
                <c:pt idx="6">
                  <c:v>7.4050000000000002</c:v>
                </c:pt>
                <c:pt idx="7">
                  <c:v>8.4840000000000106</c:v>
                </c:pt>
                <c:pt idx="8">
                  <c:v>6.964999999999999</c:v>
                </c:pt>
                <c:pt idx="9">
                  <c:v>5.9299999999999962</c:v>
                </c:pt>
                <c:pt idx="10">
                  <c:v>7.6870000000000012</c:v>
                </c:pt>
                <c:pt idx="11">
                  <c:v>7.761000000000009</c:v>
                </c:pt>
                <c:pt idx="12">
                  <c:v>7.8279999999999816</c:v>
                </c:pt>
                <c:pt idx="13">
                  <c:v>7.9350000000000049</c:v>
                </c:pt>
                <c:pt idx="14">
                  <c:v>8.0040000000000067</c:v>
                </c:pt>
                <c:pt idx="15">
                  <c:v>8.0239999999999849</c:v>
                </c:pt>
                <c:pt idx="16">
                  <c:v>8.0520000000000049</c:v>
                </c:pt>
                <c:pt idx="17">
                  <c:v>8.0780000000000012</c:v>
                </c:pt>
                <c:pt idx="18">
                  <c:v>8.1000000000000192</c:v>
                </c:pt>
                <c:pt idx="19">
                  <c:v>8.1210000000000058</c:v>
                </c:pt>
                <c:pt idx="20">
                  <c:v>8.1549999999999834</c:v>
                </c:pt>
                <c:pt idx="21">
                  <c:v>8.1869999999999941</c:v>
                </c:pt>
                <c:pt idx="22">
                  <c:v>8.2179999999999982</c:v>
                </c:pt>
                <c:pt idx="23">
                  <c:v>8.2479999999999993</c:v>
                </c:pt>
                <c:pt idx="24" formatCode="#,##0.00">
                  <c:v>8.2760000000000016</c:v>
                </c:pt>
                <c:pt idx="25">
                  <c:v>8.3030000000000026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0.30100000000000032</c:v>
                </c:pt>
                <c:pt idx="1">
                  <c:v>0.23199999999999971</c:v>
                </c:pt>
                <c:pt idx="2">
                  <c:v>0.61199999999999843</c:v>
                </c:pt>
                <c:pt idx="3">
                  <c:v>0.38100000000000034</c:v>
                </c:pt>
                <c:pt idx="4">
                  <c:v>0.17599999999999988</c:v>
                </c:pt>
                <c:pt idx="5">
                  <c:v>0.43699999999999994</c:v>
                </c:pt>
                <c:pt idx="6">
                  <c:v>0.21399999999999966</c:v>
                </c:pt>
                <c:pt idx="7">
                  <c:v>0.20600000000000018</c:v>
                </c:pt>
                <c:pt idx="8">
                  <c:v>0.43399999999999983</c:v>
                </c:pt>
                <c:pt idx="9">
                  <c:v>0.37099999999999911</c:v>
                </c:pt>
                <c:pt idx="10">
                  <c:v>0.37499999999999961</c:v>
                </c:pt>
                <c:pt idx="11">
                  <c:v>0.35399999999999943</c:v>
                </c:pt>
                <c:pt idx="12">
                  <c:v>0.34599999999999886</c:v>
                </c:pt>
                <c:pt idx="13">
                  <c:v>0.3290000000000004</c:v>
                </c:pt>
                <c:pt idx="14">
                  <c:v>0.31299999999999939</c:v>
                </c:pt>
                <c:pt idx="15">
                  <c:v>0.29900000000000027</c:v>
                </c:pt>
                <c:pt idx="16">
                  <c:v>0.28699999999999953</c:v>
                </c:pt>
                <c:pt idx="17">
                  <c:v>0.27600000000000002</c:v>
                </c:pt>
                <c:pt idx="18">
                  <c:v>0.26599999999999935</c:v>
                </c:pt>
                <c:pt idx="19">
                  <c:v>0.25599999999999951</c:v>
                </c:pt>
                <c:pt idx="20">
                  <c:v>0.2480000000000005</c:v>
                </c:pt>
                <c:pt idx="21">
                  <c:v>0.23900000000000038</c:v>
                </c:pt>
                <c:pt idx="22">
                  <c:v>0.23099999999999962</c:v>
                </c:pt>
                <c:pt idx="23">
                  <c:v>0.22299999999999964</c:v>
                </c:pt>
                <c:pt idx="24" formatCode="#,##0.00">
                  <c:v>0.216</c:v>
                </c:pt>
                <c:pt idx="25">
                  <c:v>0.20999999999999994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1.6979999999999997</c:v>
                </c:pt>
                <c:pt idx="1">
                  <c:v>1.4800000000000018</c:v>
                </c:pt>
                <c:pt idx="2">
                  <c:v>0.93200000000000049</c:v>
                </c:pt>
                <c:pt idx="3">
                  <c:v>1.255999999999996</c:v>
                </c:pt>
                <c:pt idx="4">
                  <c:v>1.1450000000000036</c:v>
                </c:pt>
                <c:pt idx="5">
                  <c:v>1.5490000000000017</c:v>
                </c:pt>
                <c:pt idx="6">
                  <c:v>1.384999999999996</c:v>
                </c:pt>
                <c:pt idx="7">
                  <c:v>1.9960000000000016</c:v>
                </c:pt>
                <c:pt idx="8">
                  <c:v>2.9909999999999912</c:v>
                </c:pt>
                <c:pt idx="9">
                  <c:v>2.010000000000002</c:v>
                </c:pt>
                <c:pt idx="10">
                  <c:v>2.4570000000000096</c:v>
                </c:pt>
                <c:pt idx="11">
                  <c:v>2.4049999999999994</c:v>
                </c:pt>
                <c:pt idx="12">
                  <c:v>2.344000000000003</c:v>
                </c:pt>
                <c:pt idx="13">
                  <c:v>2.3269999999999995</c:v>
                </c:pt>
                <c:pt idx="14">
                  <c:v>2.3190000000000004</c:v>
                </c:pt>
                <c:pt idx="15">
                  <c:v>2.3120000000000038</c:v>
                </c:pt>
                <c:pt idx="16">
                  <c:v>2.3029999999999999</c:v>
                </c:pt>
                <c:pt idx="17">
                  <c:v>2.2970000000000006</c:v>
                </c:pt>
                <c:pt idx="18">
                  <c:v>2.2889999999999939</c:v>
                </c:pt>
                <c:pt idx="19">
                  <c:v>2.2829999999999973</c:v>
                </c:pt>
                <c:pt idx="20">
                  <c:v>2.2779999999999965</c:v>
                </c:pt>
                <c:pt idx="21">
                  <c:v>2.273000000000005</c:v>
                </c:pt>
                <c:pt idx="22">
                  <c:v>2.2689999999999984</c:v>
                </c:pt>
                <c:pt idx="23">
                  <c:v>2.2639999999999998</c:v>
                </c:pt>
                <c:pt idx="24" formatCode="#,##0.00">
                  <c:v>2.259999999999994</c:v>
                </c:pt>
                <c:pt idx="25">
                  <c:v>2.2559999999999998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3.7870000000000021</c:v>
                </c:pt>
                <c:pt idx="1">
                  <c:v>4.0389999999999953</c:v>
                </c:pt>
                <c:pt idx="2">
                  <c:v>3.9630000000000005</c:v>
                </c:pt>
                <c:pt idx="3">
                  <c:v>4.0399999999999974</c:v>
                </c:pt>
                <c:pt idx="4">
                  <c:v>5.0460000000000083</c:v>
                </c:pt>
                <c:pt idx="5">
                  <c:v>5.0649999999999906</c:v>
                </c:pt>
                <c:pt idx="6">
                  <c:v>5.5279999999999925</c:v>
                </c:pt>
                <c:pt idx="7">
                  <c:v>5.4150000000000018</c:v>
                </c:pt>
                <c:pt idx="8">
                  <c:v>6.4490000000000043</c:v>
                </c:pt>
                <c:pt idx="9">
                  <c:v>6.9169999999999972</c:v>
                </c:pt>
                <c:pt idx="10">
                  <c:v>6.3469999999999978</c:v>
                </c:pt>
                <c:pt idx="11">
                  <c:v>6.2150000000000016</c:v>
                </c:pt>
                <c:pt idx="12">
                  <c:v>6.1759999999999762</c:v>
                </c:pt>
                <c:pt idx="13">
                  <c:v>6.2880000000000038</c:v>
                </c:pt>
                <c:pt idx="14">
                  <c:v>6.5879999999999859</c:v>
                </c:pt>
                <c:pt idx="15">
                  <c:v>6.7580000000000133</c:v>
                </c:pt>
                <c:pt idx="16">
                  <c:v>6.883999999999987</c:v>
                </c:pt>
                <c:pt idx="17">
                  <c:v>6.980000000000004</c:v>
                </c:pt>
                <c:pt idx="18">
                  <c:v>7.056</c:v>
                </c:pt>
                <c:pt idx="19">
                  <c:v>7.1210000000000004</c:v>
                </c:pt>
                <c:pt idx="20">
                  <c:v>7.1799999999999953</c:v>
                </c:pt>
                <c:pt idx="21">
                  <c:v>7.2339999999999938</c:v>
                </c:pt>
                <c:pt idx="22">
                  <c:v>7.285000000000017</c:v>
                </c:pt>
                <c:pt idx="23">
                  <c:v>7.3339999999999987</c:v>
                </c:pt>
                <c:pt idx="24" formatCode="#,##0.00">
                  <c:v>7.3820000000000148</c:v>
                </c:pt>
                <c:pt idx="25">
                  <c:v>7.4290000000000047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6.1220000000000176</c:v>
                </c:pt>
                <c:pt idx="1">
                  <c:v>4.2749999999999906</c:v>
                </c:pt>
                <c:pt idx="2">
                  <c:v>5.1699999999999964</c:v>
                </c:pt>
                <c:pt idx="3">
                  <c:v>4.8059999999999912</c:v>
                </c:pt>
                <c:pt idx="4">
                  <c:v>4.0870000000000024</c:v>
                </c:pt>
                <c:pt idx="5">
                  <c:v>4.7839999999999989</c:v>
                </c:pt>
                <c:pt idx="6">
                  <c:v>4.9730000000000043</c:v>
                </c:pt>
                <c:pt idx="7">
                  <c:v>4.6799999999999846</c:v>
                </c:pt>
                <c:pt idx="8">
                  <c:v>4.4649999999999928</c:v>
                </c:pt>
                <c:pt idx="9">
                  <c:v>4.8260000000000121</c:v>
                </c:pt>
                <c:pt idx="10">
                  <c:v>4.9520000000000026</c:v>
                </c:pt>
                <c:pt idx="11">
                  <c:v>4.8669999999999991</c:v>
                </c:pt>
                <c:pt idx="12">
                  <c:v>4.7889999999999882</c:v>
                </c:pt>
                <c:pt idx="13">
                  <c:v>4.7440000000000113</c:v>
                </c:pt>
                <c:pt idx="14">
                  <c:v>4.6559999999999926</c:v>
                </c:pt>
                <c:pt idx="15">
                  <c:v>4.5430000000000028</c:v>
                </c:pt>
                <c:pt idx="16">
                  <c:v>4.4450000000000101</c:v>
                </c:pt>
                <c:pt idx="17">
                  <c:v>4.346000000000009</c:v>
                </c:pt>
                <c:pt idx="18">
                  <c:v>4.2459999999999871</c:v>
                </c:pt>
                <c:pt idx="19">
                  <c:v>4.1469999999999905</c:v>
                </c:pt>
                <c:pt idx="20">
                  <c:v>4.0519999999999943</c:v>
                </c:pt>
                <c:pt idx="21">
                  <c:v>3.9580000000000015</c:v>
                </c:pt>
                <c:pt idx="22">
                  <c:v>3.8660000000000081</c:v>
                </c:pt>
                <c:pt idx="23">
                  <c:v>3.7749999999999981</c:v>
                </c:pt>
                <c:pt idx="24" formatCode="#,##0.00">
                  <c:v>3.6849999999999978</c:v>
                </c:pt>
                <c:pt idx="25">
                  <c:v>3.5969999999999991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4.8400000000000079</c:v>
                </c:pt>
                <c:pt idx="1">
                  <c:v>6.3349999999999831</c:v>
                </c:pt>
                <c:pt idx="2">
                  <c:v>6.481000000000007</c:v>
                </c:pt>
                <c:pt idx="3">
                  <c:v>7.6540000000000008</c:v>
                </c:pt>
                <c:pt idx="4">
                  <c:v>5.5180000000000016</c:v>
                </c:pt>
                <c:pt idx="5">
                  <c:v>6.026000000000006</c:v>
                </c:pt>
                <c:pt idx="6">
                  <c:v>5.5420000000000247</c:v>
                </c:pt>
                <c:pt idx="7">
                  <c:v>6.7809999999999979</c:v>
                </c:pt>
                <c:pt idx="8">
                  <c:v>5.9850000000000216</c:v>
                </c:pt>
                <c:pt idx="9">
                  <c:v>6.1170000000000107</c:v>
                </c:pt>
                <c:pt idx="10">
                  <c:v>5.9020000000000001</c:v>
                </c:pt>
                <c:pt idx="11">
                  <c:v>5.9699999999999891</c:v>
                </c:pt>
                <c:pt idx="12">
                  <c:v>5.8920000000000092</c:v>
                </c:pt>
                <c:pt idx="13">
                  <c:v>5.8359999999999967</c:v>
                </c:pt>
                <c:pt idx="14">
                  <c:v>5.7730000000000139</c:v>
                </c:pt>
                <c:pt idx="15">
                  <c:v>5.7170000000000041</c:v>
                </c:pt>
                <c:pt idx="16">
                  <c:v>5.6239999999999934</c:v>
                </c:pt>
                <c:pt idx="17">
                  <c:v>5.531000000000005</c:v>
                </c:pt>
                <c:pt idx="18">
                  <c:v>5.4389999999999947</c:v>
                </c:pt>
                <c:pt idx="19">
                  <c:v>5.3480000000000043</c:v>
                </c:pt>
                <c:pt idx="20">
                  <c:v>5.2630000000000141</c:v>
                </c:pt>
                <c:pt idx="21">
                  <c:v>5.1750000000000131</c:v>
                </c:pt>
                <c:pt idx="22">
                  <c:v>5.0880000000000036</c:v>
                </c:pt>
                <c:pt idx="23">
                  <c:v>5.0009999999999932</c:v>
                </c:pt>
                <c:pt idx="24" formatCode="#,##0.00">
                  <c:v>4.9140000000000086</c:v>
                </c:pt>
                <c:pt idx="25">
                  <c:v>4.8279999999999914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32.551999999999914</c:v>
                </c:pt>
                <c:pt idx="1">
                  <c:v>30.945000000000107</c:v>
                </c:pt>
                <c:pt idx="2">
                  <c:v>31.934000000000019</c:v>
                </c:pt>
                <c:pt idx="3">
                  <c:v>30.699999999999964</c:v>
                </c:pt>
                <c:pt idx="4">
                  <c:v>30.887999999999991</c:v>
                </c:pt>
                <c:pt idx="5">
                  <c:v>28.31200000000003</c:v>
                </c:pt>
                <c:pt idx="6">
                  <c:v>31.370999999999977</c:v>
                </c:pt>
                <c:pt idx="7">
                  <c:v>28.324999999999942</c:v>
                </c:pt>
                <c:pt idx="8">
                  <c:v>28.879999999999963</c:v>
                </c:pt>
                <c:pt idx="9">
                  <c:v>30.664999999999946</c:v>
                </c:pt>
                <c:pt idx="10">
                  <c:v>30.48699999999992</c:v>
                </c:pt>
                <c:pt idx="11">
                  <c:v>30.169999999999902</c:v>
                </c:pt>
                <c:pt idx="12">
                  <c:v>29.822999999999865</c:v>
                </c:pt>
                <c:pt idx="13">
                  <c:v>29.478999999999971</c:v>
                </c:pt>
                <c:pt idx="14">
                  <c:v>29.287000000000024</c:v>
                </c:pt>
                <c:pt idx="15">
                  <c:v>29.046000000000028</c:v>
                </c:pt>
                <c:pt idx="16">
                  <c:v>28.863999999999898</c:v>
                </c:pt>
                <c:pt idx="17">
                  <c:v>28.680999999999862</c:v>
                </c:pt>
                <c:pt idx="18">
                  <c:v>28.507999999999949</c:v>
                </c:pt>
                <c:pt idx="19">
                  <c:v>28.344999999999963</c:v>
                </c:pt>
                <c:pt idx="20">
                  <c:v>28.212999999999941</c:v>
                </c:pt>
                <c:pt idx="21">
                  <c:v>28.069999999999979</c:v>
                </c:pt>
                <c:pt idx="22">
                  <c:v>27.935000000000006</c:v>
                </c:pt>
                <c:pt idx="23">
                  <c:v>27.808999999999948</c:v>
                </c:pt>
                <c:pt idx="24" formatCode="#,##0.00">
                  <c:v>27.69100000000002</c:v>
                </c:pt>
                <c:pt idx="25">
                  <c:v>27.592999999999908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31.929999999999943</c:v>
                </c:pt>
                <c:pt idx="1">
                  <c:v>36.757000000000112</c:v>
                </c:pt>
                <c:pt idx="2">
                  <c:v>36.289000000000023</c:v>
                </c:pt>
                <c:pt idx="3">
                  <c:v>37.339000000000098</c:v>
                </c:pt>
                <c:pt idx="4">
                  <c:v>40.045000000000087</c:v>
                </c:pt>
                <c:pt idx="5">
                  <c:v>39.10600000000003</c:v>
                </c:pt>
                <c:pt idx="6">
                  <c:v>43.473999999999975</c:v>
                </c:pt>
                <c:pt idx="7">
                  <c:v>44.653999999999982</c:v>
                </c:pt>
                <c:pt idx="8">
                  <c:v>43.893999999999949</c:v>
                </c:pt>
                <c:pt idx="9">
                  <c:v>49.256999999999969</c:v>
                </c:pt>
                <c:pt idx="10">
                  <c:v>48.388000000000062</c:v>
                </c:pt>
                <c:pt idx="11">
                  <c:v>48.055000000000035</c:v>
                </c:pt>
                <c:pt idx="12">
                  <c:v>48.946000000000076</c:v>
                </c:pt>
                <c:pt idx="13">
                  <c:v>50.842000000000091</c:v>
                </c:pt>
                <c:pt idx="14">
                  <c:v>52.321000000000026</c:v>
                </c:pt>
                <c:pt idx="15">
                  <c:v>53.020999999999887</c:v>
                </c:pt>
                <c:pt idx="16">
                  <c:v>53.664000000000001</c:v>
                </c:pt>
                <c:pt idx="17">
                  <c:v>54.186999999999962</c:v>
                </c:pt>
                <c:pt idx="18">
                  <c:v>54.778999999999904</c:v>
                </c:pt>
                <c:pt idx="19">
                  <c:v>55.345999999999975</c:v>
                </c:pt>
                <c:pt idx="20">
                  <c:v>55.989000000000075</c:v>
                </c:pt>
                <c:pt idx="21">
                  <c:v>56.649000000000122</c:v>
                </c:pt>
                <c:pt idx="22">
                  <c:v>57.32900000000005</c:v>
                </c:pt>
                <c:pt idx="23">
                  <c:v>58.024999999999984</c:v>
                </c:pt>
                <c:pt idx="24" formatCode="#,##0.00">
                  <c:v>58.734000000000101</c:v>
                </c:pt>
                <c:pt idx="25">
                  <c:v>59.453999999999972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89.395000000000152</c:v>
                </c:pt>
                <c:pt idx="1">
                  <c:v>87.04899999999985</c:v>
                </c:pt>
                <c:pt idx="2">
                  <c:v>84.815000000000182</c:v>
                </c:pt>
                <c:pt idx="3">
                  <c:v>87.302000000000177</c:v>
                </c:pt>
                <c:pt idx="4">
                  <c:v>87.969000000000122</c:v>
                </c:pt>
                <c:pt idx="5">
                  <c:v>90.436999999999898</c:v>
                </c:pt>
                <c:pt idx="6">
                  <c:v>94.931999999999917</c:v>
                </c:pt>
                <c:pt idx="7">
                  <c:v>92.065999999999761</c:v>
                </c:pt>
                <c:pt idx="8">
                  <c:v>89.915000000000191</c:v>
                </c:pt>
                <c:pt idx="9">
                  <c:v>89.14899999999993</c:v>
                </c:pt>
                <c:pt idx="10">
                  <c:v>91.070999999999685</c:v>
                </c:pt>
                <c:pt idx="11">
                  <c:v>91.393000000000058</c:v>
                </c:pt>
                <c:pt idx="12">
                  <c:v>91.436999999999983</c:v>
                </c:pt>
                <c:pt idx="13">
                  <c:v>91.366000000000057</c:v>
                </c:pt>
                <c:pt idx="14">
                  <c:v>91.43499999999996</c:v>
                </c:pt>
                <c:pt idx="15">
                  <c:v>91.573999999999955</c:v>
                </c:pt>
                <c:pt idx="16">
                  <c:v>91.6490000000001</c:v>
                </c:pt>
                <c:pt idx="17">
                  <c:v>91.706999999999894</c:v>
                </c:pt>
                <c:pt idx="18">
                  <c:v>91.752999999999759</c:v>
                </c:pt>
                <c:pt idx="19">
                  <c:v>91.795000000000002</c:v>
                </c:pt>
                <c:pt idx="20">
                  <c:v>91.853999999999829</c:v>
                </c:pt>
                <c:pt idx="21">
                  <c:v>91.917999999999836</c:v>
                </c:pt>
                <c:pt idx="22">
                  <c:v>91.978000000000137</c:v>
                </c:pt>
                <c:pt idx="23">
                  <c:v>92.07</c:v>
                </c:pt>
                <c:pt idx="24" formatCode="#,##0.00">
                  <c:v>92.151000000000039</c:v>
                </c:pt>
                <c:pt idx="25">
                  <c:v>92.221999999999866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26.752999999999986</c:v>
                </c:pt>
                <c:pt idx="1">
                  <c:v>25.121999999999996</c:v>
                </c:pt>
                <c:pt idx="2">
                  <c:v>26.411999999999942</c:v>
                </c:pt>
                <c:pt idx="3">
                  <c:v>25.305000000000035</c:v>
                </c:pt>
                <c:pt idx="4">
                  <c:v>26.106000000000009</c:v>
                </c:pt>
                <c:pt idx="5">
                  <c:v>29.626000000000065</c:v>
                </c:pt>
                <c:pt idx="6">
                  <c:v>30.652000000000008</c:v>
                </c:pt>
                <c:pt idx="7">
                  <c:v>28.201999999999991</c:v>
                </c:pt>
                <c:pt idx="8">
                  <c:v>30.787999999999975</c:v>
                </c:pt>
                <c:pt idx="9">
                  <c:v>30.773999999999983</c:v>
                </c:pt>
                <c:pt idx="10">
                  <c:v>30.425000000000029</c:v>
                </c:pt>
                <c:pt idx="11">
                  <c:v>31.47500000000003</c:v>
                </c:pt>
                <c:pt idx="12">
                  <c:v>31.508999999999947</c:v>
                </c:pt>
                <c:pt idx="13">
                  <c:v>31.720000000000017</c:v>
                </c:pt>
                <c:pt idx="14">
                  <c:v>31.955999999999996</c:v>
                </c:pt>
                <c:pt idx="15">
                  <c:v>32.041999999999909</c:v>
                </c:pt>
                <c:pt idx="16">
                  <c:v>32.089000000000077</c:v>
                </c:pt>
                <c:pt idx="17">
                  <c:v>32.130000000000045</c:v>
                </c:pt>
                <c:pt idx="18">
                  <c:v>32.164999999999921</c:v>
                </c:pt>
                <c:pt idx="19">
                  <c:v>32.198999999999977</c:v>
                </c:pt>
                <c:pt idx="20">
                  <c:v>32.241000000000028</c:v>
                </c:pt>
                <c:pt idx="21">
                  <c:v>32.271000000000065</c:v>
                </c:pt>
                <c:pt idx="22">
                  <c:v>32.299999999999955</c:v>
                </c:pt>
                <c:pt idx="23">
                  <c:v>32.32500000000006</c:v>
                </c:pt>
                <c:pt idx="24" formatCode="#,##0.00">
                  <c:v>32.34699999999993</c:v>
                </c:pt>
                <c:pt idx="25">
                  <c:v>32.367999999999924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34.17600000000003</c:v>
                </c:pt>
                <c:pt idx="1">
                  <c:v>36.889999999999972</c:v>
                </c:pt>
                <c:pt idx="2">
                  <c:v>36.97699999999999</c:v>
                </c:pt>
                <c:pt idx="3">
                  <c:v>38.902000000000051</c:v>
                </c:pt>
                <c:pt idx="4">
                  <c:v>42.743999999999964</c:v>
                </c:pt>
                <c:pt idx="5">
                  <c:v>39.344999999999928</c:v>
                </c:pt>
                <c:pt idx="6">
                  <c:v>43.619000000000028</c:v>
                </c:pt>
                <c:pt idx="7">
                  <c:v>48.202999999999939</c:v>
                </c:pt>
                <c:pt idx="8">
                  <c:v>51.230000000000032</c:v>
                </c:pt>
                <c:pt idx="9">
                  <c:v>48.674000000000007</c:v>
                </c:pt>
                <c:pt idx="10">
                  <c:v>47.232999999999947</c:v>
                </c:pt>
                <c:pt idx="11">
                  <c:v>45.174999999999898</c:v>
                </c:pt>
                <c:pt idx="12">
                  <c:v>45.933999999999983</c:v>
                </c:pt>
                <c:pt idx="13">
                  <c:v>47.550999999999959</c:v>
                </c:pt>
                <c:pt idx="14">
                  <c:v>48.998000000000019</c:v>
                </c:pt>
                <c:pt idx="15">
                  <c:v>50.04399999999999</c:v>
                </c:pt>
                <c:pt idx="16">
                  <c:v>50.97300000000002</c:v>
                </c:pt>
                <c:pt idx="17">
                  <c:v>51.821000000000119</c:v>
                </c:pt>
                <c:pt idx="18">
                  <c:v>52.619999999999955</c:v>
                </c:pt>
                <c:pt idx="19">
                  <c:v>53.383000000000074</c:v>
                </c:pt>
                <c:pt idx="20">
                  <c:v>54.129999999999974</c:v>
                </c:pt>
                <c:pt idx="21">
                  <c:v>54.846999999999959</c:v>
                </c:pt>
                <c:pt idx="22">
                  <c:v>55.537000000000006</c:v>
                </c:pt>
                <c:pt idx="23">
                  <c:v>56.194999999999958</c:v>
                </c:pt>
                <c:pt idx="24" formatCode="#,##0.00">
                  <c:v>56.821000000000119</c:v>
                </c:pt>
                <c:pt idx="25">
                  <c:v>57.41599999999999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5.0280000000000022</c:v>
                </c:pt>
                <c:pt idx="1">
                  <c:v>7.6880000000000033</c:v>
                </c:pt>
                <c:pt idx="2">
                  <c:v>7.4999999999999982</c:v>
                </c:pt>
                <c:pt idx="3">
                  <c:v>4.8029999999999999</c:v>
                </c:pt>
                <c:pt idx="4">
                  <c:v>7.0380000000000047</c:v>
                </c:pt>
                <c:pt idx="5">
                  <c:v>5.3809999999999958</c:v>
                </c:pt>
                <c:pt idx="6">
                  <c:v>6.1289999999999978</c:v>
                </c:pt>
                <c:pt idx="7">
                  <c:v>7.3220000000000036</c:v>
                </c:pt>
                <c:pt idx="8">
                  <c:v>7.2240000000000153</c:v>
                </c:pt>
                <c:pt idx="9">
                  <c:v>8.7369999999999965</c:v>
                </c:pt>
                <c:pt idx="10">
                  <c:v>7.9840000000000044</c:v>
                </c:pt>
                <c:pt idx="11">
                  <c:v>7.8740000000000059</c:v>
                </c:pt>
                <c:pt idx="12">
                  <c:v>7.8220000000000001</c:v>
                </c:pt>
                <c:pt idx="13">
                  <c:v>7.7640000000000118</c:v>
                </c:pt>
                <c:pt idx="14">
                  <c:v>7.72</c:v>
                </c:pt>
                <c:pt idx="15">
                  <c:v>7.7089999999999774</c:v>
                </c:pt>
                <c:pt idx="16">
                  <c:v>7.6890000000000152</c:v>
                </c:pt>
                <c:pt idx="17">
                  <c:v>7.6679999999999993</c:v>
                </c:pt>
                <c:pt idx="18">
                  <c:v>7.6480000000000183</c:v>
                </c:pt>
                <c:pt idx="19">
                  <c:v>7.626999999999998</c:v>
                </c:pt>
                <c:pt idx="20">
                  <c:v>7.60500000000002</c:v>
                </c:pt>
                <c:pt idx="21">
                  <c:v>7.5830000000000091</c:v>
                </c:pt>
                <c:pt idx="22">
                  <c:v>7.5619999999999878</c:v>
                </c:pt>
                <c:pt idx="23">
                  <c:v>7.5400000000000151</c:v>
                </c:pt>
                <c:pt idx="24" formatCode="#,##0.00">
                  <c:v>7.5189999999999984</c:v>
                </c:pt>
                <c:pt idx="25">
                  <c:v>7.4970000000000168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19.652000000000001</c:v>
                </c:pt>
                <c:pt idx="1">
                  <c:v>20.034000000000059</c:v>
                </c:pt>
                <c:pt idx="2">
                  <c:v>17.649000000000029</c:v>
                </c:pt>
                <c:pt idx="3">
                  <c:v>19.500999999999994</c:v>
                </c:pt>
                <c:pt idx="4">
                  <c:v>19.82099999999997</c:v>
                </c:pt>
                <c:pt idx="5">
                  <c:v>22.279999999999959</c:v>
                </c:pt>
                <c:pt idx="6">
                  <c:v>24.487999999999992</c:v>
                </c:pt>
                <c:pt idx="7">
                  <c:v>27.030000000000051</c:v>
                </c:pt>
                <c:pt idx="8">
                  <c:v>26.088000000000058</c:v>
                </c:pt>
                <c:pt idx="9">
                  <c:v>22.96699999999997</c:v>
                </c:pt>
                <c:pt idx="10">
                  <c:v>22.32199999999996</c:v>
                </c:pt>
                <c:pt idx="11">
                  <c:v>22.620999999999977</c:v>
                </c:pt>
                <c:pt idx="12">
                  <c:v>22.734000000000044</c:v>
                </c:pt>
                <c:pt idx="13">
                  <c:v>23.001000000000001</c:v>
                </c:pt>
                <c:pt idx="14">
                  <c:v>23.205000000000044</c:v>
                </c:pt>
                <c:pt idx="15">
                  <c:v>23.371999999999968</c:v>
                </c:pt>
                <c:pt idx="16">
                  <c:v>23.519999999999929</c:v>
                </c:pt>
                <c:pt idx="17">
                  <c:v>23.639999999999965</c:v>
                </c:pt>
                <c:pt idx="18">
                  <c:v>23.751000000000044</c:v>
                </c:pt>
                <c:pt idx="19">
                  <c:v>23.859999999999989</c:v>
                </c:pt>
                <c:pt idx="20">
                  <c:v>23.976999999999979</c:v>
                </c:pt>
                <c:pt idx="21">
                  <c:v>24.09100000000003</c:v>
                </c:pt>
                <c:pt idx="22">
                  <c:v>24.200000000000067</c:v>
                </c:pt>
                <c:pt idx="23">
                  <c:v>24.301000000000023</c:v>
                </c:pt>
                <c:pt idx="24" formatCode="#,##0.00">
                  <c:v>24.394000000000037</c:v>
                </c:pt>
                <c:pt idx="25">
                  <c:v>24.47799999999993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31.906999999999829</c:v>
                </c:pt>
                <c:pt idx="1">
                  <c:v>28.915999999999976</c:v>
                </c:pt>
                <c:pt idx="2">
                  <c:v>30.604999999999958</c:v>
                </c:pt>
                <c:pt idx="3">
                  <c:v>29.453999999999912</c:v>
                </c:pt>
                <c:pt idx="4">
                  <c:v>32.579000000000043</c:v>
                </c:pt>
                <c:pt idx="5">
                  <c:v>29.036999999999967</c:v>
                </c:pt>
                <c:pt idx="6">
                  <c:v>28.332000000000043</c:v>
                </c:pt>
                <c:pt idx="7">
                  <c:v>29.80800000000005</c:v>
                </c:pt>
                <c:pt idx="8">
                  <c:v>26.311000000000021</c:v>
                </c:pt>
                <c:pt idx="9">
                  <c:v>25.486000000000068</c:v>
                </c:pt>
                <c:pt idx="10">
                  <c:v>27.751000000000051</c:v>
                </c:pt>
                <c:pt idx="11">
                  <c:v>28.20400000000005</c:v>
                </c:pt>
                <c:pt idx="12">
                  <c:v>28.116999999999994</c:v>
                </c:pt>
                <c:pt idx="13">
                  <c:v>28.012999999999973</c:v>
                </c:pt>
                <c:pt idx="14">
                  <c:v>27.863000000000007</c:v>
                </c:pt>
                <c:pt idx="15">
                  <c:v>27.758000000000006</c:v>
                </c:pt>
                <c:pt idx="16">
                  <c:v>27.679999999999964</c:v>
                </c:pt>
                <c:pt idx="17">
                  <c:v>27.599000000000004</c:v>
                </c:pt>
                <c:pt idx="18">
                  <c:v>27.515999999999931</c:v>
                </c:pt>
                <c:pt idx="19">
                  <c:v>27.431999999999899</c:v>
                </c:pt>
                <c:pt idx="20">
                  <c:v>27.351000000000049</c:v>
                </c:pt>
                <c:pt idx="21">
                  <c:v>27.254999999999999</c:v>
                </c:pt>
                <c:pt idx="22">
                  <c:v>27.158999999999949</c:v>
                </c:pt>
                <c:pt idx="23">
                  <c:v>27.062000000000026</c:v>
                </c:pt>
                <c:pt idx="24" formatCode="#,##0.00">
                  <c:v>26.965999999999955</c:v>
                </c:pt>
                <c:pt idx="25">
                  <c:v>26.869999999999987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9.0120000000000182</c:v>
                </c:pt>
                <c:pt idx="1">
                  <c:v>8.4790000000000152</c:v>
                </c:pt>
                <c:pt idx="2">
                  <c:v>10.582999999999997</c:v>
                </c:pt>
                <c:pt idx="3">
                  <c:v>11.033000000000001</c:v>
                </c:pt>
                <c:pt idx="4">
                  <c:v>13.47899999999999</c:v>
                </c:pt>
                <c:pt idx="5">
                  <c:v>10.766000000000009</c:v>
                </c:pt>
                <c:pt idx="6">
                  <c:v>11.782999999999994</c:v>
                </c:pt>
                <c:pt idx="7">
                  <c:v>11.163999999999989</c:v>
                </c:pt>
                <c:pt idx="8">
                  <c:v>11.383999999999993</c:v>
                </c:pt>
                <c:pt idx="9">
                  <c:v>11.980999999999996</c:v>
                </c:pt>
                <c:pt idx="10">
                  <c:v>12.519000000000002</c:v>
                </c:pt>
                <c:pt idx="11">
                  <c:v>12.082000000000013</c:v>
                </c:pt>
                <c:pt idx="12">
                  <c:v>11.638999999999983</c:v>
                </c:pt>
                <c:pt idx="13">
                  <c:v>11.293999999999993</c:v>
                </c:pt>
                <c:pt idx="14">
                  <c:v>11.055000000000003</c:v>
                </c:pt>
                <c:pt idx="15">
                  <c:v>11.01099999999999</c:v>
                </c:pt>
                <c:pt idx="16">
                  <c:v>10.999999999999995</c:v>
                </c:pt>
                <c:pt idx="17">
                  <c:v>11.004000000000033</c:v>
                </c:pt>
                <c:pt idx="18">
                  <c:v>11.01600000000002</c:v>
                </c:pt>
                <c:pt idx="19">
                  <c:v>11.029999999999983</c:v>
                </c:pt>
                <c:pt idx="20">
                  <c:v>11.045000000000023</c:v>
                </c:pt>
                <c:pt idx="21">
                  <c:v>11.058999999999974</c:v>
                </c:pt>
                <c:pt idx="22">
                  <c:v>11.073000000000009</c:v>
                </c:pt>
                <c:pt idx="23">
                  <c:v>11.084000000000017</c:v>
                </c:pt>
                <c:pt idx="24" formatCode="#,##0.00">
                  <c:v>11.092000000000022</c:v>
                </c:pt>
                <c:pt idx="25">
                  <c:v>11.097999999999981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55.147999999999755</c:v>
                </c:pt>
                <c:pt idx="1">
                  <c:v>54.723000000000155</c:v>
                </c:pt>
                <c:pt idx="2">
                  <c:v>49.708000000000069</c:v>
                </c:pt>
                <c:pt idx="3">
                  <c:v>51.121999999999957</c:v>
                </c:pt>
                <c:pt idx="4">
                  <c:v>59.586000000000155</c:v>
                </c:pt>
                <c:pt idx="5">
                  <c:v>62.524999999999949</c:v>
                </c:pt>
                <c:pt idx="6">
                  <c:v>59.934000000000069</c:v>
                </c:pt>
                <c:pt idx="7">
                  <c:v>61.90899999999997</c:v>
                </c:pt>
                <c:pt idx="8">
                  <c:v>63.784000000000034</c:v>
                </c:pt>
                <c:pt idx="9">
                  <c:v>74.305000000000064</c:v>
                </c:pt>
                <c:pt idx="10">
                  <c:v>72.464999999999918</c:v>
                </c:pt>
                <c:pt idx="11">
                  <c:v>73.871000000000038</c:v>
                </c:pt>
                <c:pt idx="12">
                  <c:v>74.262999999999892</c:v>
                </c:pt>
                <c:pt idx="13">
                  <c:v>74.806000000000012</c:v>
                </c:pt>
                <c:pt idx="14">
                  <c:v>75.396000000000043</c:v>
                </c:pt>
                <c:pt idx="15">
                  <c:v>75.868999999999801</c:v>
                </c:pt>
                <c:pt idx="16">
                  <c:v>76.299999999999827</c:v>
                </c:pt>
                <c:pt idx="17">
                  <c:v>76.760000000000048</c:v>
                </c:pt>
                <c:pt idx="18">
                  <c:v>77.245000000000076</c:v>
                </c:pt>
                <c:pt idx="19">
                  <c:v>77.761000000000053</c:v>
                </c:pt>
                <c:pt idx="20">
                  <c:v>78.315999999999974</c:v>
                </c:pt>
                <c:pt idx="21">
                  <c:v>78.868000000000038</c:v>
                </c:pt>
                <c:pt idx="22">
                  <c:v>79.427000000000078</c:v>
                </c:pt>
                <c:pt idx="23">
                  <c:v>79.989000000000033</c:v>
                </c:pt>
                <c:pt idx="24" formatCode="#,##0.00">
                  <c:v>80.556000000000054</c:v>
                </c:pt>
                <c:pt idx="25">
                  <c:v>81.125999999999976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49.80800000000027</c:v>
                </c:pt>
                <c:pt idx="1">
                  <c:v>50.600999999999871</c:v>
                </c:pt>
                <c:pt idx="2">
                  <c:v>49.322999999999851</c:v>
                </c:pt>
                <c:pt idx="3">
                  <c:v>47.960000000000072</c:v>
                </c:pt>
                <c:pt idx="4">
                  <c:v>55.973000000000148</c:v>
                </c:pt>
                <c:pt idx="5">
                  <c:v>56.075999999999951</c:v>
                </c:pt>
                <c:pt idx="6">
                  <c:v>53.146999999999743</c:v>
                </c:pt>
                <c:pt idx="7">
                  <c:v>55.99999999999995</c:v>
                </c:pt>
                <c:pt idx="8">
                  <c:v>54.517999999999809</c:v>
                </c:pt>
                <c:pt idx="9">
                  <c:v>56.700000000000038</c:v>
                </c:pt>
                <c:pt idx="10">
                  <c:v>55.116000000000092</c:v>
                </c:pt>
                <c:pt idx="11">
                  <c:v>56.313999999999979</c:v>
                </c:pt>
                <c:pt idx="12">
                  <c:v>57.803999999999952</c:v>
                </c:pt>
                <c:pt idx="13">
                  <c:v>59.140000000000164</c:v>
                </c:pt>
                <c:pt idx="14">
                  <c:v>59.720000000000098</c:v>
                </c:pt>
                <c:pt idx="15">
                  <c:v>60.166000000000004</c:v>
                </c:pt>
                <c:pt idx="16">
                  <c:v>60.661999999999964</c:v>
                </c:pt>
                <c:pt idx="17">
                  <c:v>61.154000000000011</c:v>
                </c:pt>
                <c:pt idx="18">
                  <c:v>61.641999999999911</c:v>
                </c:pt>
                <c:pt idx="19">
                  <c:v>62.132000000000055</c:v>
                </c:pt>
                <c:pt idx="20">
                  <c:v>62.635999999999953</c:v>
                </c:pt>
                <c:pt idx="21">
                  <c:v>63.123000000000019</c:v>
                </c:pt>
                <c:pt idx="22">
                  <c:v>63.611000000000004</c:v>
                </c:pt>
                <c:pt idx="23">
                  <c:v>64.098999999999961</c:v>
                </c:pt>
                <c:pt idx="24" formatCode="#,##0.00">
                  <c:v>64.588999999999999</c:v>
                </c:pt>
                <c:pt idx="25">
                  <c:v>65.080999999999889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15.583999999999987</c:v>
                </c:pt>
                <c:pt idx="1">
                  <c:v>15.595999999999988</c:v>
                </c:pt>
                <c:pt idx="2">
                  <c:v>13.636000000000001</c:v>
                </c:pt>
                <c:pt idx="3">
                  <c:v>14.467999999999993</c:v>
                </c:pt>
                <c:pt idx="4">
                  <c:v>14.981000000000002</c:v>
                </c:pt>
                <c:pt idx="5">
                  <c:v>16.445000000000014</c:v>
                </c:pt>
                <c:pt idx="6">
                  <c:v>15.917000000000021</c:v>
                </c:pt>
                <c:pt idx="7">
                  <c:v>15.004000000000012</c:v>
                </c:pt>
                <c:pt idx="8">
                  <c:v>18.259000000000011</c:v>
                </c:pt>
                <c:pt idx="9">
                  <c:v>18.975000000000051</c:v>
                </c:pt>
                <c:pt idx="10">
                  <c:v>17.069000000000027</c:v>
                </c:pt>
                <c:pt idx="11">
                  <c:v>17.922999999999984</c:v>
                </c:pt>
                <c:pt idx="12">
                  <c:v>18.774999999999981</c:v>
                </c:pt>
                <c:pt idx="13">
                  <c:v>19.458000000000016</c:v>
                </c:pt>
                <c:pt idx="14">
                  <c:v>19.866</c:v>
                </c:pt>
                <c:pt idx="15">
                  <c:v>20.111000000000036</c:v>
                </c:pt>
                <c:pt idx="16">
                  <c:v>20.437000000000005</c:v>
                </c:pt>
                <c:pt idx="17">
                  <c:v>20.752000000000049</c:v>
                </c:pt>
                <c:pt idx="18">
                  <c:v>21.050999999999981</c:v>
                </c:pt>
                <c:pt idx="19">
                  <c:v>21.343000000000011</c:v>
                </c:pt>
                <c:pt idx="20">
                  <c:v>21.657000000000014</c:v>
                </c:pt>
                <c:pt idx="21">
                  <c:v>21.985000000000007</c:v>
                </c:pt>
                <c:pt idx="22">
                  <c:v>22.321999999999985</c:v>
                </c:pt>
                <c:pt idx="23">
                  <c:v>22.66200000000002</c:v>
                </c:pt>
                <c:pt idx="24" formatCode="#,##0.00">
                  <c:v>23.001999999999974</c:v>
                </c:pt>
                <c:pt idx="25">
                  <c:v>23.344000000000012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15.608000000000017</c:v>
                </c:pt>
                <c:pt idx="1">
                  <c:v>13.818999999999992</c:v>
                </c:pt>
                <c:pt idx="2">
                  <c:v>14.294000000000024</c:v>
                </c:pt>
                <c:pt idx="3">
                  <c:v>16.818999999999992</c:v>
                </c:pt>
                <c:pt idx="4">
                  <c:v>16.947000000000017</c:v>
                </c:pt>
                <c:pt idx="5">
                  <c:v>14.870999999999972</c:v>
                </c:pt>
                <c:pt idx="6">
                  <c:v>16.642000000000024</c:v>
                </c:pt>
                <c:pt idx="7">
                  <c:v>14.833000000000013</c:v>
                </c:pt>
                <c:pt idx="8">
                  <c:v>14.938000000000013</c:v>
                </c:pt>
                <c:pt idx="9">
                  <c:v>16.529000000000011</c:v>
                </c:pt>
                <c:pt idx="10">
                  <c:v>15.29600000000004</c:v>
                </c:pt>
                <c:pt idx="11">
                  <c:v>15.555999999999999</c:v>
                </c:pt>
                <c:pt idx="12">
                  <c:v>15.681999999999995</c:v>
                </c:pt>
                <c:pt idx="13">
                  <c:v>15.757000000000009</c:v>
                </c:pt>
                <c:pt idx="14">
                  <c:v>15.835000000000029</c:v>
                </c:pt>
                <c:pt idx="15">
                  <c:v>15.854999999999983</c:v>
                </c:pt>
                <c:pt idx="16">
                  <c:v>15.865999999999985</c:v>
                </c:pt>
                <c:pt idx="17">
                  <c:v>15.880000000000029</c:v>
                </c:pt>
                <c:pt idx="18">
                  <c:v>15.899999999999999</c:v>
                </c:pt>
                <c:pt idx="19">
                  <c:v>15.927999999999988</c:v>
                </c:pt>
                <c:pt idx="20">
                  <c:v>15.96600000000001</c:v>
                </c:pt>
                <c:pt idx="21">
                  <c:v>16.012</c:v>
                </c:pt>
                <c:pt idx="22">
                  <c:v>16.063999999999954</c:v>
                </c:pt>
                <c:pt idx="23">
                  <c:v>16.118999999999986</c:v>
                </c:pt>
                <c:pt idx="24" formatCode="#,##0.00">
                  <c:v>16.180000000000025</c:v>
                </c:pt>
                <c:pt idx="25">
                  <c:v>16.245999999999988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45.217999999999961</c:v>
                </c:pt>
                <c:pt idx="1">
                  <c:v>46.402999999999956</c:v>
                </c:pt>
                <c:pt idx="2">
                  <c:v>41.175999999999917</c:v>
                </c:pt>
                <c:pt idx="3">
                  <c:v>40.660999999999973</c:v>
                </c:pt>
                <c:pt idx="4">
                  <c:v>40.841000000000051</c:v>
                </c:pt>
                <c:pt idx="5">
                  <c:v>40.295999999999864</c:v>
                </c:pt>
                <c:pt idx="6">
                  <c:v>40.78599999999993</c:v>
                </c:pt>
                <c:pt idx="7">
                  <c:v>42.683000000000007</c:v>
                </c:pt>
                <c:pt idx="8">
                  <c:v>44.524000000000001</c:v>
                </c:pt>
                <c:pt idx="9">
                  <c:v>47.369999999999898</c:v>
                </c:pt>
                <c:pt idx="10">
                  <c:v>49.770999999999901</c:v>
                </c:pt>
                <c:pt idx="11">
                  <c:v>49.069000000000074</c:v>
                </c:pt>
                <c:pt idx="12">
                  <c:v>49.586000000000098</c:v>
                </c:pt>
                <c:pt idx="13">
                  <c:v>49.73300000000004</c:v>
                </c:pt>
                <c:pt idx="14">
                  <c:v>49.950000000000081</c:v>
                </c:pt>
                <c:pt idx="15">
                  <c:v>49.987999999999957</c:v>
                </c:pt>
                <c:pt idx="16">
                  <c:v>50.008999999999979</c:v>
                </c:pt>
                <c:pt idx="17">
                  <c:v>50.031000000000034</c:v>
                </c:pt>
                <c:pt idx="18">
                  <c:v>50.050000000000018</c:v>
                </c:pt>
                <c:pt idx="19">
                  <c:v>50.065999999999889</c:v>
                </c:pt>
                <c:pt idx="20">
                  <c:v>50.080000000000098</c:v>
                </c:pt>
                <c:pt idx="21">
                  <c:v>50.085000000000029</c:v>
                </c:pt>
                <c:pt idx="22">
                  <c:v>50.087999999999916</c:v>
                </c:pt>
                <c:pt idx="23">
                  <c:v>50.086999999999904</c:v>
                </c:pt>
                <c:pt idx="24" formatCode="#,##0.00">
                  <c:v>50.08299999999997</c:v>
                </c:pt>
                <c:pt idx="25">
                  <c:v>50.076000000000022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54.695999999999948</c:v>
                </c:pt>
                <c:pt idx="1">
                  <c:v>54.972000000000044</c:v>
                </c:pt>
                <c:pt idx="2">
                  <c:v>56.456000000000031</c:v>
                </c:pt>
                <c:pt idx="3">
                  <c:v>54.553999999999967</c:v>
                </c:pt>
                <c:pt idx="4">
                  <c:v>53.530000000000079</c:v>
                </c:pt>
                <c:pt idx="5">
                  <c:v>57.768000000000008</c:v>
                </c:pt>
                <c:pt idx="6">
                  <c:v>62.201999999999927</c:v>
                </c:pt>
                <c:pt idx="7">
                  <c:v>61.298999999999992</c:v>
                </c:pt>
                <c:pt idx="8">
                  <c:v>61.294000000000054</c:v>
                </c:pt>
                <c:pt idx="9">
                  <c:v>61.902000000000022</c:v>
                </c:pt>
                <c:pt idx="10">
                  <c:v>59.385999999999996</c:v>
                </c:pt>
                <c:pt idx="11">
                  <c:v>59.482999999999926</c:v>
                </c:pt>
                <c:pt idx="12">
                  <c:v>59.633000000000024</c:v>
                </c:pt>
                <c:pt idx="13">
                  <c:v>59.91599999999989</c:v>
                </c:pt>
                <c:pt idx="14">
                  <c:v>60.26900000000002</c:v>
                </c:pt>
                <c:pt idx="15">
                  <c:v>60.66899999999994</c:v>
                </c:pt>
                <c:pt idx="16">
                  <c:v>60.976000000000084</c:v>
                </c:pt>
                <c:pt idx="17">
                  <c:v>61.293999999999976</c:v>
                </c:pt>
                <c:pt idx="18">
                  <c:v>61.618999999999971</c:v>
                </c:pt>
                <c:pt idx="19">
                  <c:v>61.957999999999934</c:v>
                </c:pt>
                <c:pt idx="20">
                  <c:v>62.348999999999982</c:v>
                </c:pt>
                <c:pt idx="21">
                  <c:v>62.735999999999898</c:v>
                </c:pt>
                <c:pt idx="22">
                  <c:v>63.118000000000016</c:v>
                </c:pt>
                <c:pt idx="23">
                  <c:v>63.496999999999964</c:v>
                </c:pt>
                <c:pt idx="24" formatCode="#,##0.00">
                  <c:v>63.870999999999967</c:v>
                </c:pt>
                <c:pt idx="25">
                  <c:v>64.237000000000009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75.75099999999992</c:v>
                </c:pt>
                <c:pt idx="1">
                  <c:v>76.471000000000103</c:v>
                </c:pt>
                <c:pt idx="2">
                  <c:v>79.059000000000026</c:v>
                </c:pt>
                <c:pt idx="3">
                  <c:v>86.259999999999877</c:v>
                </c:pt>
                <c:pt idx="4">
                  <c:v>85.60599999999971</c:v>
                </c:pt>
                <c:pt idx="5">
                  <c:v>86.805999999999827</c:v>
                </c:pt>
                <c:pt idx="6">
                  <c:v>82.982000000000241</c:v>
                </c:pt>
                <c:pt idx="7">
                  <c:v>87.023999999999887</c:v>
                </c:pt>
                <c:pt idx="8">
                  <c:v>84.683999999999969</c:v>
                </c:pt>
                <c:pt idx="9">
                  <c:v>86.966000000000207</c:v>
                </c:pt>
                <c:pt idx="10">
                  <c:v>83.915000000000134</c:v>
                </c:pt>
                <c:pt idx="11">
                  <c:v>86.15300000000002</c:v>
                </c:pt>
                <c:pt idx="12">
                  <c:v>87.854999999999919</c:v>
                </c:pt>
                <c:pt idx="13">
                  <c:v>89.348000000000042</c:v>
                </c:pt>
                <c:pt idx="14">
                  <c:v>91.142999999999944</c:v>
                </c:pt>
                <c:pt idx="15">
                  <c:v>92.615999999999872</c:v>
                </c:pt>
                <c:pt idx="16">
                  <c:v>93.96299999999998</c:v>
                </c:pt>
                <c:pt idx="17">
                  <c:v>95.290000000000163</c:v>
                </c:pt>
                <c:pt idx="18">
                  <c:v>96.616000000000028</c:v>
                </c:pt>
                <c:pt idx="19">
                  <c:v>97.949999999999974</c:v>
                </c:pt>
                <c:pt idx="20">
                  <c:v>99.291999999999987</c:v>
                </c:pt>
                <c:pt idx="21">
                  <c:v>100.63799999999998</c:v>
                </c:pt>
                <c:pt idx="22">
                  <c:v>101.99199999999995</c:v>
                </c:pt>
                <c:pt idx="23">
                  <c:v>103.35599999999994</c:v>
                </c:pt>
                <c:pt idx="24" formatCode="#,##0.00">
                  <c:v>104.73400000000005</c:v>
                </c:pt>
                <c:pt idx="25">
                  <c:v>106.12200000000014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13.202000000000007</c:v>
                </c:pt>
                <c:pt idx="1">
                  <c:v>12.700000000000003</c:v>
                </c:pt>
                <c:pt idx="2">
                  <c:v>12.137999999999995</c:v>
                </c:pt>
                <c:pt idx="3">
                  <c:v>11.266000000000002</c:v>
                </c:pt>
                <c:pt idx="4">
                  <c:v>12.994000000000041</c:v>
                </c:pt>
                <c:pt idx="5">
                  <c:v>12.173999999999994</c:v>
                </c:pt>
                <c:pt idx="6">
                  <c:v>14.531999999999989</c:v>
                </c:pt>
                <c:pt idx="7">
                  <c:v>16.101000000000013</c:v>
                </c:pt>
                <c:pt idx="8">
                  <c:v>16.838999999999995</c:v>
                </c:pt>
                <c:pt idx="9">
                  <c:v>15.227999999999994</c:v>
                </c:pt>
                <c:pt idx="10">
                  <c:v>16.866000000000007</c:v>
                </c:pt>
                <c:pt idx="11">
                  <c:v>16.73500000000001</c:v>
                </c:pt>
                <c:pt idx="12">
                  <c:v>16.69399999999996</c:v>
                </c:pt>
                <c:pt idx="13">
                  <c:v>16.879000000000008</c:v>
                </c:pt>
                <c:pt idx="14">
                  <c:v>17.223999999999993</c:v>
                </c:pt>
                <c:pt idx="15">
                  <c:v>17.393000000000001</c:v>
                </c:pt>
                <c:pt idx="16">
                  <c:v>17.525999999999989</c:v>
                </c:pt>
                <c:pt idx="17">
                  <c:v>17.631000000000007</c:v>
                </c:pt>
                <c:pt idx="18">
                  <c:v>17.711000000000013</c:v>
                </c:pt>
                <c:pt idx="19">
                  <c:v>17.781000000000006</c:v>
                </c:pt>
                <c:pt idx="20">
                  <c:v>17.860999999999976</c:v>
                </c:pt>
                <c:pt idx="21">
                  <c:v>17.932999999999993</c:v>
                </c:pt>
                <c:pt idx="22">
                  <c:v>18.003000000000014</c:v>
                </c:pt>
                <c:pt idx="23">
                  <c:v>18.068999999999996</c:v>
                </c:pt>
                <c:pt idx="24">
                  <c:v>18.134000000000011</c:v>
                </c:pt>
                <c:pt idx="25">
                  <c:v>18.198000000000008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43.513999999999939</c:v>
                </c:pt>
                <c:pt idx="1">
                  <c:v>41.555000000000078</c:v>
                </c:pt>
                <c:pt idx="2">
                  <c:v>43.585000000000022</c:v>
                </c:pt>
                <c:pt idx="3">
                  <c:v>43.159999999999954</c:v>
                </c:pt>
                <c:pt idx="4">
                  <c:v>40.492999999999995</c:v>
                </c:pt>
                <c:pt idx="5">
                  <c:v>39.122000000000035</c:v>
                </c:pt>
                <c:pt idx="6">
                  <c:v>41.88600000000001</c:v>
                </c:pt>
                <c:pt idx="7">
                  <c:v>39.785999999999923</c:v>
                </c:pt>
                <c:pt idx="8">
                  <c:v>39.329999999999977</c:v>
                </c:pt>
                <c:pt idx="9">
                  <c:v>41.607999999999969</c:v>
                </c:pt>
                <c:pt idx="10">
                  <c:v>41.340999999999923</c:v>
                </c:pt>
                <c:pt idx="11">
                  <c:v>41.006999999999891</c:v>
                </c:pt>
                <c:pt idx="12">
                  <c:v>40.503999999999863</c:v>
                </c:pt>
                <c:pt idx="13">
                  <c:v>40.058999999999983</c:v>
                </c:pt>
                <c:pt idx="14">
                  <c:v>39.71600000000003</c:v>
                </c:pt>
                <c:pt idx="15">
                  <c:v>39.306000000000033</c:v>
                </c:pt>
                <c:pt idx="16">
                  <c:v>38.9329999999999</c:v>
                </c:pt>
                <c:pt idx="17">
                  <c:v>38.557999999999879</c:v>
                </c:pt>
                <c:pt idx="18">
                  <c:v>38.192999999999927</c:v>
                </c:pt>
                <c:pt idx="19">
                  <c:v>37.839999999999961</c:v>
                </c:pt>
                <c:pt idx="20">
                  <c:v>37.527999999999949</c:v>
                </c:pt>
                <c:pt idx="21">
                  <c:v>37.202999999999996</c:v>
                </c:pt>
                <c:pt idx="22">
                  <c:v>36.889000000000017</c:v>
                </c:pt>
                <c:pt idx="23">
                  <c:v>36.584999999999937</c:v>
                </c:pt>
                <c:pt idx="24">
                  <c:v>36.290000000000028</c:v>
                </c:pt>
                <c:pt idx="25">
                  <c:v>36.017999999999901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31.929999999999943</c:v>
                </c:pt>
                <c:pt idx="1">
                  <c:v>36.757000000000112</c:v>
                </c:pt>
                <c:pt idx="2">
                  <c:v>36.289000000000023</c:v>
                </c:pt>
                <c:pt idx="3">
                  <c:v>37.339000000000098</c:v>
                </c:pt>
                <c:pt idx="4">
                  <c:v>40.045000000000087</c:v>
                </c:pt>
                <c:pt idx="5">
                  <c:v>39.10600000000003</c:v>
                </c:pt>
                <c:pt idx="6">
                  <c:v>43.473999999999975</c:v>
                </c:pt>
                <c:pt idx="7">
                  <c:v>44.653999999999982</c:v>
                </c:pt>
                <c:pt idx="8">
                  <c:v>43.893999999999949</c:v>
                </c:pt>
                <c:pt idx="9">
                  <c:v>49.256999999999969</c:v>
                </c:pt>
                <c:pt idx="10">
                  <c:v>48.388000000000062</c:v>
                </c:pt>
                <c:pt idx="11">
                  <c:v>48.055000000000035</c:v>
                </c:pt>
                <c:pt idx="12">
                  <c:v>48.946000000000076</c:v>
                </c:pt>
                <c:pt idx="13">
                  <c:v>50.842000000000091</c:v>
                </c:pt>
                <c:pt idx="14">
                  <c:v>52.321000000000026</c:v>
                </c:pt>
                <c:pt idx="15">
                  <c:v>53.020999999999887</c:v>
                </c:pt>
                <c:pt idx="16">
                  <c:v>53.664000000000001</c:v>
                </c:pt>
                <c:pt idx="17">
                  <c:v>54.186999999999962</c:v>
                </c:pt>
                <c:pt idx="18">
                  <c:v>54.778999999999904</c:v>
                </c:pt>
                <c:pt idx="19">
                  <c:v>55.345999999999975</c:v>
                </c:pt>
                <c:pt idx="20">
                  <c:v>55.989000000000075</c:v>
                </c:pt>
                <c:pt idx="21">
                  <c:v>56.649000000000122</c:v>
                </c:pt>
                <c:pt idx="22">
                  <c:v>57.32900000000005</c:v>
                </c:pt>
                <c:pt idx="23">
                  <c:v>58.024999999999984</c:v>
                </c:pt>
                <c:pt idx="24" formatCode="#,##0.00">
                  <c:v>58.734000000000101</c:v>
                </c:pt>
                <c:pt idx="25">
                  <c:v>59.453999999999972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150.32400000000018</c:v>
                </c:pt>
                <c:pt idx="1">
                  <c:v>149.06099999999981</c:v>
                </c:pt>
                <c:pt idx="2">
                  <c:v>148.20400000000012</c:v>
                </c:pt>
                <c:pt idx="3">
                  <c:v>151.50900000000027</c:v>
                </c:pt>
                <c:pt idx="4">
                  <c:v>156.8190000000001</c:v>
                </c:pt>
                <c:pt idx="5">
                  <c:v>159.4079999999999</c:v>
                </c:pt>
                <c:pt idx="6">
                  <c:v>169.20299999999995</c:v>
                </c:pt>
                <c:pt idx="7">
                  <c:v>168.47099999999969</c:v>
                </c:pt>
                <c:pt idx="8">
                  <c:v>171.93300000000022</c:v>
                </c:pt>
                <c:pt idx="9">
                  <c:v>168.59699999999992</c:v>
                </c:pt>
                <c:pt idx="10">
                  <c:v>168.72899999999964</c:v>
                </c:pt>
                <c:pt idx="11">
                  <c:v>168.04299999999998</c:v>
                </c:pt>
                <c:pt idx="12">
                  <c:v>168.87999999999991</c:v>
                </c:pt>
                <c:pt idx="13">
                  <c:v>170.63700000000003</c:v>
                </c:pt>
                <c:pt idx="14">
                  <c:v>172.38899999999998</c:v>
                </c:pt>
                <c:pt idx="15">
                  <c:v>173.65999999999985</c:v>
                </c:pt>
                <c:pt idx="16">
                  <c:v>174.71100000000018</c:v>
                </c:pt>
                <c:pt idx="17">
                  <c:v>175.65800000000004</c:v>
                </c:pt>
                <c:pt idx="18">
                  <c:v>176.53799999999964</c:v>
                </c:pt>
                <c:pt idx="19">
                  <c:v>177.37700000000004</c:v>
                </c:pt>
                <c:pt idx="20">
                  <c:v>178.22499999999982</c:v>
                </c:pt>
                <c:pt idx="21">
                  <c:v>179.03599999999986</c:v>
                </c:pt>
                <c:pt idx="22">
                  <c:v>179.81500000000011</c:v>
                </c:pt>
                <c:pt idx="23">
                  <c:v>180.59</c:v>
                </c:pt>
                <c:pt idx="24">
                  <c:v>181.31900000000007</c:v>
                </c:pt>
                <c:pt idx="25">
                  <c:v>182.00599999999977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201.74699999999984</c:v>
                </c:pt>
                <c:pt idx="1">
                  <c:v>199.85600000000005</c:v>
                </c:pt>
                <c:pt idx="2">
                  <c:v>193.29799999999992</c:v>
                </c:pt>
                <c:pt idx="3">
                  <c:v>195.15999999999991</c:v>
                </c:pt>
                <c:pt idx="4">
                  <c:v>220.40400000000034</c:v>
                </c:pt>
                <c:pt idx="5">
                  <c:v>217.38099999999983</c:v>
                </c:pt>
                <c:pt idx="6">
                  <c:v>216.3719999999999</c:v>
                </c:pt>
                <c:pt idx="7">
                  <c:v>223.07000000000005</c:v>
                </c:pt>
                <c:pt idx="8">
                  <c:v>222.50599999999994</c:v>
                </c:pt>
                <c:pt idx="9">
                  <c:v>235.68000000000023</c:v>
                </c:pt>
                <c:pt idx="10">
                  <c:v>230.52200000000011</c:v>
                </c:pt>
                <c:pt idx="11">
                  <c:v>234.44500000000005</c:v>
                </c:pt>
                <c:pt idx="12">
                  <c:v>236.83599999999984</c:v>
                </c:pt>
                <c:pt idx="13">
                  <c:v>239.23300000000017</c:v>
                </c:pt>
                <c:pt idx="14">
                  <c:v>240.6600000000002</c:v>
                </c:pt>
                <c:pt idx="15">
                  <c:v>241.8509999999998</c:v>
                </c:pt>
                <c:pt idx="16">
                  <c:v>243.15399999999971</c:v>
                </c:pt>
                <c:pt idx="17">
                  <c:v>244.45700000000011</c:v>
                </c:pt>
                <c:pt idx="18">
                  <c:v>245.76900000000001</c:v>
                </c:pt>
                <c:pt idx="19">
                  <c:v>247.113</c:v>
                </c:pt>
                <c:pt idx="20">
                  <c:v>248.55300000000003</c:v>
                </c:pt>
                <c:pt idx="21">
                  <c:v>249.97600000000008</c:v>
                </c:pt>
                <c:pt idx="22">
                  <c:v>251.41800000000003</c:v>
                </c:pt>
                <c:pt idx="23">
                  <c:v>252.85600000000005</c:v>
                </c:pt>
                <c:pt idx="24">
                  <c:v>254.29800000000009</c:v>
                </c:pt>
                <c:pt idx="25">
                  <c:v>255.73999999999981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175.66499999999982</c:v>
                </c:pt>
                <c:pt idx="1">
                  <c:v>177.84600000000012</c:v>
                </c:pt>
                <c:pt idx="2">
                  <c:v>176.69099999999997</c:v>
                </c:pt>
                <c:pt idx="3">
                  <c:v>181.47499999999982</c:v>
                </c:pt>
                <c:pt idx="4">
                  <c:v>179.97699999999983</c:v>
                </c:pt>
                <c:pt idx="5">
                  <c:v>184.86999999999972</c:v>
                </c:pt>
                <c:pt idx="6">
                  <c:v>185.97000000000008</c:v>
                </c:pt>
                <c:pt idx="7">
                  <c:v>191.00599999999989</c:v>
                </c:pt>
                <c:pt idx="8">
                  <c:v>190.50200000000001</c:v>
                </c:pt>
                <c:pt idx="9">
                  <c:v>196.23800000000011</c:v>
                </c:pt>
                <c:pt idx="10">
                  <c:v>193.07200000000003</c:v>
                </c:pt>
                <c:pt idx="11">
                  <c:v>194.70500000000001</c:v>
                </c:pt>
                <c:pt idx="12">
                  <c:v>197.07400000000004</c:v>
                </c:pt>
                <c:pt idx="13">
                  <c:v>198.99699999999996</c:v>
                </c:pt>
                <c:pt idx="14">
                  <c:v>201.36200000000005</c:v>
                </c:pt>
                <c:pt idx="15">
                  <c:v>203.27299999999977</c:v>
                </c:pt>
                <c:pt idx="16">
                  <c:v>204.94800000000004</c:v>
                </c:pt>
                <c:pt idx="17">
                  <c:v>206.61500000000018</c:v>
                </c:pt>
                <c:pt idx="18">
                  <c:v>208.28500000000003</c:v>
                </c:pt>
                <c:pt idx="19">
                  <c:v>209.97399999999982</c:v>
                </c:pt>
                <c:pt idx="20">
                  <c:v>211.72100000000006</c:v>
                </c:pt>
                <c:pt idx="21">
                  <c:v>213.45899999999989</c:v>
                </c:pt>
                <c:pt idx="22">
                  <c:v>215.19799999999987</c:v>
                </c:pt>
                <c:pt idx="23">
                  <c:v>216.9399999999998</c:v>
                </c:pt>
                <c:pt idx="24">
                  <c:v>218.68799999999999</c:v>
                </c:pt>
                <c:pt idx="25">
                  <c:v>220.43500000000017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28.351641947609174</c:v>
                </c:pt>
                <c:pt idx="1">
                  <c:v>27.624413736661541</c:v>
                </c:pt>
                <c:pt idx="2">
                  <c:v>28.559268563492214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33.337525170191135</c:v>
                </c:pt>
                <c:pt idx="1">
                  <c:v>32.982696110273338</c:v>
                </c:pt>
                <c:pt idx="2">
                  <c:v>33.133337911073504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24.446792554684304</c:v>
                </c:pt>
                <c:pt idx="1">
                  <c:v>24.14145865466331</c:v>
                </c:pt>
                <c:pt idx="2">
                  <c:v>23.580457886301868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5.9972916644301781</c:v>
                </c:pt>
                <c:pt idx="1">
                  <c:v>6.9232728302891147</c:v>
                </c:pt>
                <c:pt idx="2">
                  <c:v>7.7027820136269822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5.9997454225908413</c:v>
                </c:pt>
                <c:pt idx="1">
                  <c:v>5.9150000429234808</c:v>
                </c:pt>
                <c:pt idx="2">
                  <c:v>4.666444689454301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1.8670032404943717</c:v>
                </c:pt>
                <c:pt idx="1">
                  <c:v>2.4131586251892228</c:v>
                </c:pt>
                <c:pt idx="2">
                  <c:v>2.357708936051131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8.2020000000003108</c:v>
                </c:pt>
                <c:pt idx="1">
                  <c:v>13.141000000000275</c:v>
                </c:pt>
                <c:pt idx="2">
                  <c:v>9.3209999999997422</c:v>
                </c:pt>
                <c:pt idx="3">
                  <c:v>9.282000000000032</c:v>
                </c:pt>
                <c:pt idx="4">
                  <c:v>2.2189999999998875</c:v>
                </c:pt>
                <c:pt idx="5">
                  <c:v>4.6920000000000126</c:v>
                </c:pt>
                <c:pt idx="7">
                  <c:v>46.857000000000312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27.363000000000142</c:v>
                </c:pt>
                <c:pt idx="1">
                  <c:v>25.217999999999705</c:v>
                </c:pt>
                <c:pt idx="2">
                  <c:v>13.277000000000129</c:v>
                </c:pt>
                <c:pt idx="3">
                  <c:v>11.06599999999991</c:v>
                </c:pt>
                <c:pt idx="4">
                  <c:v>-5.3230000000000217</c:v>
                </c:pt>
                <c:pt idx="5">
                  <c:v>1.3320000000000007</c:v>
                </c:pt>
                <c:pt idx="7">
                  <c:v>72.932999999999879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0.66391488381218888</c:v>
                </c:pt>
                <c:pt idx="2">
                  <c:v>-1.0258954374012474</c:v>
                </c:pt>
                <c:pt idx="3">
                  <c:v>5.8088254574574449</c:v>
                </c:pt>
                <c:pt idx="4">
                  <c:v>0.31578161643903702</c:v>
                </c:pt>
                <c:pt idx="6">
                  <c:v>0.25104820573766951</c:v>
                </c:pt>
                <c:pt idx="7">
                  <c:v>0.14770608741592195</c:v>
                </c:pt>
                <c:pt idx="8">
                  <c:v>0.21131693042935051</c:v>
                </c:pt>
                <c:pt idx="10">
                  <c:v>1.370338242356528</c:v>
                </c:pt>
                <c:pt idx="11">
                  <c:v>-0.26047075725620372</c:v>
                </c:pt>
                <c:pt idx="12">
                  <c:v>0.11486659159076762</c:v>
                </c:pt>
                <c:pt idx="14">
                  <c:v>-1.8181948447652863</c:v>
                </c:pt>
                <c:pt idx="15">
                  <c:v>0.61641344328220438</c:v>
                </c:pt>
                <c:pt idx="16">
                  <c:v>1.0196841798010281</c:v>
                </c:pt>
                <c:pt idx="17">
                  <c:v>0.91088782115349431</c:v>
                </c:pt>
                <c:pt idx="19">
                  <c:v>0.46767324245973185</c:v>
                </c:pt>
                <c:pt idx="20">
                  <c:v>0.37348813856539209</c:v>
                </c:pt>
                <c:pt idx="21">
                  <c:v>-0.2211597325308623</c:v>
                </c:pt>
                <c:pt idx="22">
                  <c:v>0.68359495080796417</c:v>
                </c:pt>
                <c:pt idx="23">
                  <c:v>0.21883140582186211</c:v>
                </c:pt>
                <c:pt idx="25">
                  <c:v>-1.8954524596098477</c:v>
                </c:pt>
                <c:pt idx="26">
                  <c:v>-0.10220513704810585</c:v>
                </c:pt>
                <c:pt idx="27">
                  <c:v>-0.3866180929948726</c:v>
                </c:pt>
                <c:pt idx="29">
                  <c:v>0.49766671442987853</c:v>
                </c:pt>
                <c:pt idx="30">
                  <c:v>0.63831672544309992</c:v>
                </c:pt>
                <c:pt idx="31">
                  <c:v>-1.1242096470494234</c:v>
                </c:pt>
                <c:pt idx="32">
                  <c:v>4.666848452857697</c:v>
                </c:pt>
                <c:pt idx="33">
                  <c:v>0.22117676371085082</c:v>
                </c:pt>
                <c:pt idx="34">
                  <c:v>1.1479839728073538</c:v>
                </c:pt>
                <c:pt idx="36">
                  <c:v>1.1239652750938411</c:v>
                </c:pt>
                <c:pt idx="37">
                  <c:v>0.55517341901176742</c:v>
                </c:pt>
                <c:pt idx="38">
                  <c:v>1.0971074065851294</c:v>
                </c:pt>
                <c:pt idx="39">
                  <c:v>2.4085985640582619</c:v>
                </c:pt>
                <c:pt idx="40">
                  <c:v>1.3746566709705865</c:v>
                </c:pt>
                <c:pt idx="42">
                  <c:v>1.1195931127811143</c:v>
                </c:pt>
                <c:pt idx="43">
                  <c:v>2.2409734007355908E-2</c:v>
                </c:pt>
                <c:pt idx="44">
                  <c:v>0.39524164419202368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1.3975823127556852</c:v>
                </c:pt>
                <c:pt idx="2">
                  <c:v>-1.0472472628309193</c:v>
                </c:pt>
                <c:pt idx="3">
                  <c:v>-3.9384559744951697</c:v>
                </c:pt>
                <c:pt idx="4">
                  <c:v>-1.453131695488985</c:v>
                </c:pt>
                <c:pt idx="6">
                  <c:v>-0.27541356024951558</c:v>
                </c:pt>
                <c:pt idx="7">
                  <c:v>-2.5299006819952896</c:v>
                </c:pt>
                <c:pt idx="8">
                  <c:v>-1.1830266423360825</c:v>
                </c:pt>
                <c:pt idx="10">
                  <c:v>2.7090379031183165</c:v>
                </c:pt>
                <c:pt idx="11">
                  <c:v>-0.97394716144612037</c:v>
                </c:pt>
                <c:pt idx="12">
                  <c:v>-0.26335746674315264</c:v>
                </c:pt>
                <c:pt idx="14">
                  <c:v>2.273982584034373</c:v>
                </c:pt>
                <c:pt idx="15">
                  <c:v>5.735422497583631E-2</c:v>
                </c:pt>
                <c:pt idx="16">
                  <c:v>-0.77819434262774712</c:v>
                </c:pt>
                <c:pt idx="17">
                  <c:v>-0.57532429956432818</c:v>
                </c:pt>
                <c:pt idx="19">
                  <c:v>-1.0081273385987632</c:v>
                </c:pt>
                <c:pt idx="20">
                  <c:v>-2.2653622572054721</c:v>
                </c:pt>
                <c:pt idx="21">
                  <c:v>-2.1730170745201671</c:v>
                </c:pt>
                <c:pt idx="22">
                  <c:v>2.6344601585950755</c:v>
                </c:pt>
                <c:pt idx="23">
                  <c:v>-1.4807886876078591</c:v>
                </c:pt>
                <c:pt idx="25">
                  <c:v>-1.3044965583261958</c:v>
                </c:pt>
                <c:pt idx="26">
                  <c:v>1.2417573707996787</c:v>
                </c:pt>
                <c:pt idx="27">
                  <c:v>0.76464682405992246</c:v>
                </c:pt>
                <c:pt idx="29">
                  <c:v>2.7594168148225684</c:v>
                </c:pt>
                <c:pt idx="30">
                  <c:v>2.6080565204974704</c:v>
                </c:pt>
                <c:pt idx="31">
                  <c:v>4.1000247334039841</c:v>
                </c:pt>
                <c:pt idx="32">
                  <c:v>1.9685289419879792</c:v>
                </c:pt>
                <c:pt idx="33">
                  <c:v>5.9931360137201573</c:v>
                </c:pt>
                <c:pt idx="34">
                  <c:v>3.1692491996144767</c:v>
                </c:pt>
                <c:pt idx="36">
                  <c:v>5.7674648354982372</c:v>
                </c:pt>
                <c:pt idx="37">
                  <c:v>2.8830533857034935</c:v>
                </c:pt>
                <c:pt idx="38">
                  <c:v>2.5754466686151112</c:v>
                </c:pt>
                <c:pt idx="39">
                  <c:v>4.1982958093001566</c:v>
                </c:pt>
                <c:pt idx="40">
                  <c:v>4.0275819747417785</c:v>
                </c:pt>
                <c:pt idx="42">
                  <c:v>2.8874327992524984</c:v>
                </c:pt>
                <c:pt idx="43">
                  <c:v>4.8202746717947331</c:v>
                </c:pt>
                <c:pt idx="44">
                  <c:v>4.1724550321664111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11.395614295705933</c:v>
                </c:pt>
                <c:pt idx="1">
                  <c:v>3.4360611774076482</c:v>
                </c:pt>
                <c:pt idx="2">
                  <c:v>8.3721480652119382</c:v>
                </c:pt>
                <c:pt idx="3">
                  <c:v>3.8285144326055232</c:v>
                </c:pt>
                <c:pt idx="4">
                  <c:v>4.9085576762368106</c:v>
                </c:pt>
                <c:pt idx="5">
                  <c:v>12.516680083099949</c:v>
                </c:pt>
                <c:pt idx="6">
                  <c:v>3.6845676385697157</c:v>
                </c:pt>
                <c:pt idx="7">
                  <c:v>1.2973744948532087</c:v>
                </c:pt>
                <c:pt idx="8">
                  <c:v>1.3798701864302743</c:v>
                </c:pt>
                <c:pt idx="9">
                  <c:v>1.8558848676515165</c:v>
                </c:pt>
                <c:pt idx="10">
                  <c:v>5.7544970026461328</c:v>
                </c:pt>
                <c:pt idx="11">
                  <c:v>3.7500874236874324</c:v>
                </c:pt>
                <c:pt idx="12">
                  <c:v>-0.90804526694109988</c:v>
                </c:pt>
                <c:pt idx="13">
                  <c:v>0.9028224628662862</c:v>
                </c:pt>
                <c:pt idx="14">
                  <c:v>-2.6179469192987703</c:v>
                </c:pt>
                <c:pt idx="15">
                  <c:v>-2.4712735533728889</c:v>
                </c:pt>
                <c:pt idx="16">
                  <c:v>-0.59171312339328885</c:v>
                </c:pt>
                <c:pt idx="17">
                  <c:v>-2.0078979538182864</c:v>
                </c:pt>
                <c:pt idx="18">
                  <c:v>3.889900863144824E-2</c:v>
                </c:pt>
                <c:pt idx="19">
                  <c:v>7.523790406624653E-2</c:v>
                </c:pt>
                <c:pt idx="20">
                  <c:v>-2.2012530231401612</c:v>
                </c:pt>
                <c:pt idx="21">
                  <c:v>1.4634515839805413</c:v>
                </c:pt>
                <c:pt idx="22">
                  <c:v>-1.7283677044607479</c:v>
                </c:pt>
                <c:pt idx="23">
                  <c:v>-0.2790666205070309</c:v>
                </c:pt>
                <c:pt idx="24">
                  <c:v>-1.9026018635686057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0.18292756221639195</c:v>
                </c:pt>
                <c:pt idx="1">
                  <c:v>4.7077692648426464</c:v>
                </c:pt>
                <c:pt idx="2">
                  <c:v>19.326168394695998</c:v>
                </c:pt>
                <c:pt idx="3">
                  <c:v>5.7023148132385302</c:v>
                </c:pt>
                <c:pt idx="4">
                  <c:v>3.2083892653804398</c:v>
                </c:pt>
                <c:pt idx="5">
                  <c:v>9.3444760778918905</c:v>
                </c:pt>
                <c:pt idx="6">
                  <c:v>0.49169122414566857</c:v>
                </c:pt>
                <c:pt idx="7">
                  <c:v>13.720382294423644</c:v>
                </c:pt>
                <c:pt idx="8">
                  <c:v>-1.1825502682350431</c:v>
                </c:pt>
                <c:pt idx="9">
                  <c:v>1.5387061889795604</c:v>
                </c:pt>
                <c:pt idx="10">
                  <c:v>3.4961077400767593</c:v>
                </c:pt>
                <c:pt idx="11">
                  <c:v>-0.95390924806582689</c:v>
                </c:pt>
                <c:pt idx="12">
                  <c:v>-3.3390526317969869</c:v>
                </c:pt>
                <c:pt idx="13">
                  <c:v>0.79673871171463428</c:v>
                </c:pt>
                <c:pt idx="14">
                  <c:v>-0.73651300723704338</c:v>
                </c:pt>
                <c:pt idx="15">
                  <c:v>1.1708147808743981</c:v>
                </c:pt>
                <c:pt idx="16">
                  <c:v>0.82544144471604497</c:v>
                </c:pt>
                <c:pt idx="17">
                  <c:v>8.2850386556680249</c:v>
                </c:pt>
                <c:pt idx="18">
                  <c:v>1.3120435901084662</c:v>
                </c:pt>
                <c:pt idx="19">
                  <c:v>-0.17024257521180053</c:v>
                </c:pt>
                <c:pt idx="20">
                  <c:v>-1.6839158022252931</c:v>
                </c:pt>
                <c:pt idx="21">
                  <c:v>2.6494450124556774</c:v>
                </c:pt>
                <c:pt idx="22">
                  <c:v>0.28305921242809973</c:v>
                </c:pt>
                <c:pt idx="23">
                  <c:v>0.77028655365191057</c:v>
                </c:pt>
                <c:pt idx="24">
                  <c:v>11.394065377146859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14.831675473113577</c:v>
                </c:pt>
                <c:pt idx="1">
                  <c:v>29.625900257154228</c:v>
                </c:pt>
                <c:pt idx="2">
                  <c:v>13.972194190150859</c:v>
                </c:pt>
                <c:pt idx="3">
                  <c:v>2.8420421567463308</c:v>
                </c:pt>
                <c:pt idx="4">
                  <c:v>-4.7781111331986637</c:v>
                </c:pt>
                <c:pt idx="5">
                  <c:v>-1.8937610411205981</c:v>
                </c:pt>
                <c:pt idx="6">
                  <c:v>-0.73780143915961816</c:v>
                </c:pt>
                <c:pt idx="7">
                  <c:v>-2.0074343249677753</c:v>
                </c:pt>
                <c:pt idx="8">
                  <c:v>-4.9977041387188166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4.8906968270590454</c:v>
                </c:pt>
                <c:pt idx="1">
                  <c:v>37.581348551206844</c:v>
                </c:pt>
                <c:pt idx="2">
                  <c:v>18.064337179390591</c:v>
                </c:pt>
                <c:pt idx="3">
                  <c:v>-4.2929618798628013</c:v>
                </c:pt>
                <c:pt idx="4">
                  <c:v>2.0564819300680384</c:v>
                </c:pt>
                <c:pt idx="5">
                  <c:v>9.4268396705646893</c:v>
                </c:pt>
                <c:pt idx="6">
                  <c:v>0.96552921023037896</c:v>
                </c:pt>
                <c:pt idx="7">
                  <c:v>1.0533457660800067</c:v>
                </c:pt>
                <c:pt idx="8">
                  <c:v>3.1873827452638608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35.766993687634262</c:v>
                </c:pt>
                <c:pt idx="1">
                  <c:v>39.465291974006021</c:v>
                </c:pt>
                <c:pt idx="2">
                  <c:v>39.207715591952784</c:v>
                </c:pt>
                <c:pt idx="3">
                  <c:v>40.502768690223085</c:v>
                </c:pt>
                <c:pt idx="4">
                  <c:v>40.805644465739434</c:v>
                </c:pt>
                <c:pt idx="5">
                  <c:v>42.938149344297884</c:v>
                </c:pt>
                <c:pt idx="6">
                  <c:v>46.207298572354574</c:v>
                </c:pt>
                <c:pt idx="7">
                  <c:v>48.789805147307838</c:v>
                </c:pt>
                <c:pt idx="8">
                  <c:v>49.316394740920053</c:v>
                </c:pt>
                <c:pt idx="9">
                  <c:v>52.868757572834177</c:v>
                </c:pt>
                <c:pt idx="10">
                  <c:v>54.333763640003816</c:v>
                </c:pt>
                <c:pt idx="11">
                  <c:v>47.469226308595509</c:v>
                </c:pt>
                <c:pt idx="12">
                  <c:v>48.021280964649009</c:v>
                </c:pt>
                <c:pt idx="13">
                  <c:v>48.684506644658626</c:v>
                </c:pt>
                <c:pt idx="14">
                  <c:v>49.334317982653182</c:v>
                </c:pt>
                <c:pt idx="15">
                  <c:v>49.850004458005898</c:v>
                </c:pt>
                <c:pt idx="16">
                  <c:v>50.316725690557412</c:v>
                </c:pt>
                <c:pt idx="17">
                  <c:v>50.76360818819753</c:v>
                </c:pt>
                <c:pt idx="18">
                  <c:v>51.209024162187902</c:v>
                </c:pt>
                <c:pt idx="19">
                  <c:v>51.663278419914896</c:v>
                </c:pt>
                <c:pt idx="20">
                  <c:v>52.142165605331584</c:v>
                </c:pt>
                <c:pt idx="21">
                  <c:v>52.624521373048765</c:v>
                </c:pt>
                <c:pt idx="22">
                  <c:v>53.114330860132334</c:v>
                </c:pt>
                <c:pt idx="23">
                  <c:v>53.63440603595113</c:v>
                </c:pt>
                <c:pt idx="24">
                  <c:v>54.0890918002749</c:v>
                </c:pt>
                <c:pt idx="25">
                  <c:v>54.516691202220208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17.499171659257069</c:v>
                </c:pt>
                <c:pt idx="1">
                  <c:v>20.41163198929295</c:v>
                </c:pt>
                <c:pt idx="2">
                  <c:v>19.510911770464297</c:v>
                </c:pt>
                <c:pt idx="3">
                  <c:v>20.786619478797537</c:v>
                </c:pt>
                <c:pt idx="4">
                  <c:v>24.788134857016949</c:v>
                </c:pt>
                <c:pt idx="5">
                  <c:v>22.464797068351189</c:v>
                </c:pt>
                <c:pt idx="6">
                  <c:v>21.499597015347426</c:v>
                </c:pt>
                <c:pt idx="7">
                  <c:v>24.38949010233431</c:v>
                </c:pt>
                <c:pt idx="8">
                  <c:v>24.380034874745217</c:v>
                </c:pt>
                <c:pt idx="9">
                  <c:v>25.451321634442547</c:v>
                </c:pt>
                <c:pt idx="10">
                  <c:v>25.900858245758837</c:v>
                </c:pt>
                <c:pt idx="11">
                  <c:v>25.492963971413605</c:v>
                </c:pt>
                <c:pt idx="12">
                  <c:v>25.912036134908863</c:v>
                </c:pt>
                <c:pt idx="13">
                  <c:v>26.446102751121188</c:v>
                </c:pt>
                <c:pt idx="14">
                  <c:v>26.923672508280845</c:v>
                </c:pt>
                <c:pt idx="15">
                  <c:v>27.313700935045315</c:v>
                </c:pt>
                <c:pt idx="16">
                  <c:v>27.685189876942683</c:v>
                </c:pt>
                <c:pt idx="17">
                  <c:v>28.036125515188829</c:v>
                </c:pt>
                <c:pt idx="18">
                  <c:v>28.398180649195524</c:v>
                </c:pt>
                <c:pt idx="19">
                  <c:v>28.75714286638042</c:v>
                </c:pt>
                <c:pt idx="20">
                  <c:v>29.129213550325382</c:v>
                </c:pt>
                <c:pt idx="21">
                  <c:v>29.499465040763528</c:v>
                </c:pt>
                <c:pt idx="22">
                  <c:v>29.850304539091994</c:v>
                </c:pt>
                <c:pt idx="23">
                  <c:v>30.196838450953642</c:v>
                </c:pt>
                <c:pt idx="24">
                  <c:v>30.520508693071797</c:v>
                </c:pt>
                <c:pt idx="25">
                  <c:v>30.608627510601483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33.668551895784411</c:v>
                </c:pt>
                <c:pt idx="1">
                  <c:v>33.418541639148486</c:v>
                </c:pt>
                <c:pt idx="2">
                  <c:v>32.349313229184268</c:v>
                </c:pt>
                <c:pt idx="3">
                  <c:v>32.385894238654643</c:v>
                </c:pt>
                <c:pt idx="4">
                  <c:v>34.905891400383894</c:v>
                </c:pt>
                <c:pt idx="5">
                  <c:v>36.672318620886379</c:v>
                </c:pt>
                <c:pt idx="6">
                  <c:v>39.190625141670878</c:v>
                </c:pt>
                <c:pt idx="7">
                  <c:v>39.215412058064011</c:v>
                </c:pt>
                <c:pt idx="8">
                  <c:v>41.934507133915915</c:v>
                </c:pt>
                <c:pt idx="9">
                  <c:v>44.181276919273607</c:v>
                </c:pt>
                <c:pt idx="10">
                  <c:v>45.044466686098318</c:v>
                </c:pt>
                <c:pt idx="11">
                  <c:v>52.214519262738264</c:v>
                </c:pt>
                <c:pt idx="12">
                  <c:v>53.088766923946451</c:v>
                </c:pt>
                <c:pt idx="13">
                  <c:v>54.085447992433203</c:v>
                </c:pt>
                <c:pt idx="14">
                  <c:v>55.066634342131536</c:v>
                </c:pt>
                <c:pt idx="15">
                  <c:v>55.905742918262831</c:v>
                </c:pt>
                <c:pt idx="16">
                  <c:v>56.717084685184957</c:v>
                </c:pt>
                <c:pt idx="17">
                  <c:v>57.514033359169424</c:v>
                </c:pt>
                <c:pt idx="18">
                  <c:v>58.336131280571308</c:v>
                </c:pt>
                <c:pt idx="19">
                  <c:v>59.164273560121387</c:v>
                </c:pt>
                <c:pt idx="20">
                  <c:v>60.028681179140108</c:v>
                </c:pt>
                <c:pt idx="21">
                  <c:v>60.883205841296984</c:v>
                </c:pt>
                <c:pt idx="22">
                  <c:v>61.756297173266695</c:v>
                </c:pt>
                <c:pt idx="23">
                  <c:v>62.63541142863528</c:v>
                </c:pt>
                <c:pt idx="24">
                  <c:v>63.498055711382207</c:v>
                </c:pt>
                <c:pt idx="25">
                  <c:v>64.370635080794315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22.995383620240336</c:v>
                </c:pt>
                <c:pt idx="1">
                  <c:v>24.605221796731783</c:v>
                </c:pt>
                <c:pt idx="2">
                  <c:v>25.742758183245531</c:v>
                </c:pt>
                <c:pt idx="3">
                  <c:v>27.405497669414167</c:v>
                </c:pt>
                <c:pt idx="4">
                  <c:v>27.85497348791246</c:v>
                </c:pt>
                <c:pt idx="5">
                  <c:v>28.238401733936691</c:v>
                </c:pt>
                <c:pt idx="6">
                  <c:v>28.459852285432309</c:v>
                </c:pt>
                <c:pt idx="7">
                  <c:v>31.053670989180294</c:v>
                </c:pt>
                <c:pt idx="8">
                  <c:v>30.519234892436454</c:v>
                </c:pt>
                <c:pt idx="9">
                  <c:v>32.139980140321825</c:v>
                </c:pt>
                <c:pt idx="10">
                  <c:v>32.066916166542214</c:v>
                </c:pt>
                <c:pt idx="11">
                  <c:v>30.942498212231332</c:v>
                </c:pt>
                <c:pt idx="12">
                  <c:v>31.435146256599939</c:v>
                </c:pt>
                <c:pt idx="13">
                  <c:v>31.943932324441224</c:v>
                </c:pt>
                <c:pt idx="14">
                  <c:v>32.491358668077211</c:v>
                </c:pt>
                <c:pt idx="15">
                  <c:v>32.967951509341233</c:v>
                </c:pt>
                <c:pt idx="16">
                  <c:v>33.430387809293258</c:v>
                </c:pt>
                <c:pt idx="17">
                  <c:v>33.88220511984283</c:v>
                </c:pt>
                <c:pt idx="18">
                  <c:v>34.37081020955052</c:v>
                </c:pt>
                <c:pt idx="19">
                  <c:v>34.842397529207439</c:v>
                </c:pt>
                <c:pt idx="20">
                  <c:v>35.326261227523027</c:v>
                </c:pt>
                <c:pt idx="21">
                  <c:v>35.804202573236523</c:v>
                </c:pt>
                <c:pt idx="22">
                  <c:v>36.285660799981827</c:v>
                </c:pt>
                <c:pt idx="23">
                  <c:v>36.79242100494568</c:v>
                </c:pt>
                <c:pt idx="24">
                  <c:v>37.292975546919401</c:v>
                </c:pt>
                <c:pt idx="25">
                  <c:v>37.769230979780744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31.404405186924791</c:v>
                </c:pt>
                <c:pt idx="1">
                  <c:v>31.721510560735847</c:v>
                </c:pt>
                <c:pt idx="2">
                  <c:v>32.273541601391678</c:v>
                </c:pt>
                <c:pt idx="3">
                  <c:v>31.660671362852849</c:v>
                </c:pt>
                <c:pt idx="4">
                  <c:v>30.715427350057414</c:v>
                </c:pt>
                <c:pt idx="5">
                  <c:v>32.143468280986866</c:v>
                </c:pt>
                <c:pt idx="6">
                  <c:v>35.768900755787165</c:v>
                </c:pt>
                <c:pt idx="7">
                  <c:v>34.264398878679025</c:v>
                </c:pt>
                <c:pt idx="8">
                  <c:v>34.514622282656511</c:v>
                </c:pt>
                <c:pt idx="9">
                  <c:v>36.615892271915129</c:v>
                </c:pt>
                <c:pt idx="10">
                  <c:v>37.052025957223677</c:v>
                </c:pt>
                <c:pt idx="11">
                  <c:v>35.265984828508813</c:v>
                </c:pt>
                <c:pt idx="12">
                  <c:v>35.619464252717954</c:v>
                </c:pt>
                <c:pt idx="13">
                  <c:v>36.02228474167611</c:v>
                </c:pt>
                <c:pt idx="14">
                  <c:v>36.456041408163919</c:v>
                </c:pt>
                <c:pt idx="15">
                  <c:v>36.813248309455574</c:v>
                </c:pt>
                <c:pt idx="16">
                  <c:v>37.156457448453658</c:v>
                </c:pt>
                <c:pt idx="17">
                  <c:v>37.492881216314821</c:v>
                </c:pt>
                <c:pt idx="18">
                  <c:v>37.82282205397042</c:v>
                </c:pt>
                <c:pt idx="19">
                  <c:v>38.171066712065752</c:v>
                </c:pt>
                <c:pt idx="20">
                  <c:v>38.510554268603009</c:v>
                </c:pt>
                <c:pt idx="21">
                  <c:v>38.849663999182802</c:v>
                </c:pt>
                <c:pt idx="22">
                  <c:v>39.188762177558672</c:v>
                </c:pt>
                <c:pt idx="23">
                  <c:v>39.538053108804178</c:v>
                </c:pt>
                <c:pt idx="24">
                  <c:v>39.902744686488688</c:v>
                </c:pt>
                <c:pt idx="25">
                  <c:v>40.260415222604117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38.853733847473265</c:v>
                </c:pt>
                <c:pt idx="1">
                  <c:v>37.315119957979505</c:v>
                </c:pt>
                <c:pt idx="2">
                  <c:v>34.662226760778509</c:v>
                </c:pt>
                <c:pt idx="3">
                  <c:v>37.117046516817432</c:v>
                </c:pt>
                <c:pt idx="4">
                  <c:v>38.916696709585089</c:v>
                </c:pt>
                <c:pt idx="5">
                  <c:v>38.678127669784693</c:v>
                </c:pt>
                <c:pt idx="6">
                  <c:v>40.267578434526882</c:v>
                </c:pt>
                <c:pt idx="7">
                  <c:v>40.738149914102785</c:v>
                </c:pt>
                <c:pt idx="8">
                  <c:v>43.059802350636708</c:v>
                </c:pt>
                <c:pt idx="9">
                  <c:v>47.136795194346519</c:v>
                </c:pt>
                <c:pt idx="10">
                  <c:v>51.194807752884643</c:v>
                </c:pt>
                <c:pt idx="11">
                  <c:v>51.413114031982595</c:v>
                </c:pt>
                <c:pt idx="12">
                  <c:v>52.129832638806505</c:v>
                </c:pt>
                <c:pt idx="13">
                  <c:v>52.912962052583936</c:v>
                </c:pt>
                <c:pt idx="14">
                  <c:v>53.681550497268574</c:v>
                </c:pt>
                <c:pt idx="15">
                  <c:v>54.309733162775181</c:v>
                </c:pt>
                <c:pt idx="16">
                  <c:v>54.927998970583779</c:v>
                </c:pt>
                <c:pt idx="17">
                  <c:v>55.532028548816655</c:v>
                </c:pt>
                <c:pt idx="18">
                  <c:v>56.120374511605796</c:v>
                </c:pt>
                <c:pt idx="19">
                  <c:v>56.727567427135305</c:v>
                </c:pt>
                <c:pt idx="20">
                  <c:v>57.354061328535998</c:v>
                </c:pt>
                <c:pt idx="21">
                  <c:v>57.954259936415049</c:v>
                </c:pt>
                <c:pt idx="22">
                  <c:v>58.594755363830039</c:v>
                </c:pt>
                <c:pt idx="23">
                  <c:v>59.267258941872001</c:v>
                </c:pt>
                <c:pt idx="24">
                  <c:v>59.90708357299917</c:v>
                </c:pt>
                <c:pt idx="25">
                  <c:v>60.539283830776533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11.352074513617694</c:v>
                </c:pt>
                <c:pt idx="1">
                  <c:v>11.216839195934302</c:v>
                </c:pt>
                <c:pt idx="2">
                  <c:v>10.869250526497053</c:v>
                </c:pt>
                <c:pt idx="3">
                  <c:v>11.156078918939537</c:v>
                </c:pt>
                <c:pt idx="4">
                  <c:v>10.635217975817655</c:v>
                </c:pt>
                <c:pt idx="5">
                  <c:v>10.907788798291337</c:v>
                </c:pt>
                <c:pt idx="6">
                  <c:v>11.512345855718552</c:v>
                </c:pt>
                <c:pt idx="7">
                  <c:v>13.159860122525265</c:v>
                </c:pt>
                <c:pt idx="8">
                  <c:v>13.385171954279748</c:v>
                </c:pt>
                <c:pt idx="9">
                  <c:v>13.601139011049995</c:v>
                </c:pt>
                <c:pt idx="10">
                  <c:v>14.592356436861053</c:v>
                </c:pt>
                <c:pt idx="11">
                  <c:v>13.243575970373817</c:v>
                </c:pt>
                <c:pt idx="12">
                  <c:v>13.390663097529707</c:v>
                </c:pt>
                <c:pt idx="13">
                  <c:v>13.569717060861894</c:v>
                </c:pt>
                <c:pt idx="14">
                  <c:v>13.746717602992694</c:v>
                </c:pt>
                <c:pt idx="15">
                  <c:v>13.88093710001886</c:v>
                </c:pt>
                <c:pt idx="16">
                  <c:v>14.003937007351723</c:v>
                </c:pt>
                <c:pt idx="17">
                  <c:v>14.126458165256945</c:v>
                </c:pt>
                <c:pt idx="18">
                  <c:v>14.234686141430606</c:v>
                </c:pt>
                <c:pt idx="19">
                  <c:v>14.331238816028941</c:v>
                </c:pt>
                <c:pt idx="20">
                  <c:v>14.43483321181456</c:v>
                </c:pt>
                <c:pt idx="21">
                  <c:v>14.557520098818616</c:v>
                </c:pt>
                <c:pt idx="22">
                  <c:v>14.692183120746082</c:v>
                </c:pt>
                <c:pt idx="23">
                  <c:v>14.823068100704276</c:v>
                </c:pt>
                <c:pt idx="24">
                  <c:v>14.956744224537045</c:v>
                </c:pt>
                <c:pt idx="25">
                  <c:v>15.084047661006721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9.4781126206635111</c:v>
                </c:pt>
                <c:pt idx="1">
                  <c:v>11.517536775323917</c:v>
                </c:pt>
                <c:pt idx="2">
                  <c:v>11.842023213021733</c:v>
                </c:pt>
                <c:pt idx="3">
                  <c:v>12.047726184505271</c:v>
                </c:pt>
                <c:pt idx="4">
                  <c:v>12.230719446480382</c:v>
                </c:pt>
                <c:pt idx="5">
                  <c:v>12.67232239825179</c:v>
                </c:pt>
                <c:pt idx="6">
                  <c:v>12.514541671918547</c:v>
                </c:pt>
                <c:pt idx="7">
                  <c:v>12.695193311749424</c:v>
                </c:pt>
                <c:pt idx="8">
                  <c:v>13.743827594178262</c:v>
                </c:pt>
                <c:pt idx="9">
                  <c:v>13.82597312984557</c:v>
                </c:pt>
                <c:pt idx="10">
                  <c:v>13.969696893104999</c:v>
                </c:pt>
                <c:pt idx="11">
                  <c:v>20.444878025811633</c:v>
                </c:pt>
                <c:pt idx="12">
                  <c:v>20.939827164120057</c:v>
                </c:pt>
                <c:pt idx="13">
                  <c:v>21.453216540950759</c:v>
                </c:pt>
                <c:pt idx="14">
                  <c:v>21.994566283088492</c:v>
                </c:pt>
                <c:pt idx="15">
                  <c:v>22.497644414205503</c:v>
                </c:pt>
                <c:pt idx="16">
                  <c:v>22.990794860132588</c:v>
                </c:pt>
                <c:pt idx="17">
                  <c:v>23.478088855252679</c:v>
                </c:pt>
                <c:pt idx="18">
                  <c:v>23.982025555170399</c:v>
                </c:pt>
                <c:pt idx="19">
                  <c:v>24.500100246380249</c:v>
                </c:pt>
                <c:pt idx="20">
                  <c:v>25.030125813789748</c:v>
                </c:pt>
                <c:pt idx="21">
                  <c:v>25.561303549167768</c:v>
                </c:pt>
                <c:pt idx="22">
                  <c:v>26.084458089691733</c:v>
                </c:pt>
                <c:pt idx="23">
                  <c:v>26.612595901346573</c:v>
                </c:pt>
                <c:pt idx="24">
                  <c:v>27.146731514151792</c:v>
                </c:pt>
                <c:pt idx="25">
                  <c:v>27.690079187528642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6.130573288282017</c:v>
                </c:pt>
                <c:pt idx="1">
                  <c:v>7.4226462098394865</c:v>
                </c:pt>
                <c:pt idx="2">
                  <c:v>6.8416368439957624</c:v>
                </c:pt>
                <c:pt idx="3">
                  <c:v>6.0083216014397625</c:v>
                </c:pt>
                <c:pt idx="4">
                  <c:v>6.0826483256348567</c:v>
                </c:pt>
                <c:pt idx="5">
                  <c:v>6.2012482905548625</c:v>
                </c:pt>
                <c:pt idx="6">
                  <c:v>7.0550180236100184</c:v>
                </c:pt>
                <c:pt idx="7">
                  <c:v>7.0616740497780395</c:v>
                </c:pt>
                <c:pt idx="8">
                  <c:v>7.0345323761370437</c:v>
                </c:pt>
                <c:pt idx="9">
                  <c:v>7.1518078291842881</c:v>
                </c:pt>
                <c:pt idx="10">
                  <c:v>7.5811184769851367</c:v>
                </c:pt>
                <c:pt idx="11">
                  <c:v>5.9864501577242351</c:v>
                </c:pt>
                <c:pt idx="12">
                  <c:v>6.0413165008914396</c:v>
                </c:pt>
                <c:pt idx="13">
                  <c:v>6.0919105242415617</c:v>
                </c:pt>
                <c:pt idx="14">
                  <c:v>6.1392608376140911</c:v>
                </c:pt>
                <c:pt idx="15">
                  <c:v>6.1595748914089308</c:v>
                </c:pt>
                <c:pt idx="16">
                  <c:v>6.184596986013144</c:v>
                </c:pt>
                <c:pt idx="17">
                  <c:v>6.2073275078400787</c:v>
                </c:pt>
                <c:pt idx="18">
                  <c:v>6.234281394877299</c:v>
                </c:pt>
                <c:pt idx="19">
                  <c:v>6.2585897472039891</c:v>
                </c:pt>
                <c:pt idx="20">
                  <c:v>6.2938292259958519</c:v>
                </c:pt>
                <c:pt idx="21">
                  <c:v>6.3228226777182384</c:v>
                </c:pt>
                <c:pt idx="22">
                  <c:v>6.3584318520494545</c:v>
                </c:pt>
                <c:pt idx="23">
                  <c:v>6.366128733736474</c:v>
                </c:pt>
                <c:pt idx="24">
                  <c:v>6.3934795692698456</c:v>
                </c:pt>
                <c:pt idx="25">
                  <c:v>6.3985682087500937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9.9304902102049262</c:v>
                </c:pt>
                <c:pt idx="1">
                  <c:v>12.460003358793909</c:v>
                </c:pt>
                <c:pt idx="2">
                  <c:v>11.761849005856266</c:v>
                </c:pt>
                <c:pt idx="3">
                  <c:v>11.536843764565686</c:v>
                </c:pt>
                <c:pt idx="4">
                  <c:v>13.097623717515786</c:v>
                </c:pt>
                <c:pt idx="5">
                  <c:v>13.508690891635473</c:v>
                </c:pt>
                <c:pt idx="6">
                  <c:v>14.171263708506737</c:v>
                </c:pt>
                <c:pt idx="7">
                  <c:v>13.564367218329922</c:v>
                </c:pt>
                <c:pt idx="8">
                  <c:v>14.653561514277156</c:v>
                </c:pt>
                <c:pt idx="9">
                  <c:v>15.393075816079595</c:v>
                </c:pt>
                <c:pt idx="10">
                  <c:v>15.364575759286989</c:v>
                </c:pt>
                <c:pt idx="11">
                  <c:v>13.679955670483787</c:v>
                </c:pt>
                <c:pt idx="12">
                  <c:v>14.122338026160543</c:v>
                </c:pt>
                <c:pt idx="13">
                  <c:v>14.463191323792032</c:v>
                </c:pt>
                <c:pt idx="14">
                  <c:v>14.700197658613993</c:v>
                </c:pt>
                <c:pt idx="15">
                  <c:v>14.89242917096829</c:v>
                </c:pt>
                <c:pt idx="16">
                  <c:v>15.073381726952684</c:v>
                </c:pt>
                <c:pt idx="17">
                  <c:v>15.249768151782563</c:v>
                </c:pt>
                <c:pt idx="18">
                  <c:v>15.426165230166141</c:v>
                </c:pt>
                <c:pt idx="19">
                  <c:v>15.607620441195357</c:v>
                </c:pt>
                <c:pt idx="20">
                  <c:v>15.791787364372544</c:v>
                </c:pt>
                <c:pt idx="21">
                  <c:v>15.975133670805008</c:v>
                </c:pt>
                <c:pt idx="22">
                  <c:v>16.213093286905853</c:v>
                </c:pt>
                <c:pt idx="23">
                  <c:v>16.462142437783903</c:v>
                </c:pt>
                <c:pt idx="24">
                  <c:v>16.699584557587187</c:v>
                </c:pt>
                <c:pt idx="25">
                  <c:v>16.90328194826655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39.784030314743987</c:v>
                </c:pt>
                <c:pt idx="1">
                  <c:v>36.543554757770671</c:v>
                </c:pt>
                <c:pt idx="2">
                  <c:v>36.264776333106383</c:v>
                </c:pt>
                <c:pt idx="3">
                  <c:v>37.024552776406196</c:v>
                </c:pt>
                <c:pt idx="4">
                  <c:v>40.092797717251159</c:v>
                </c:pt>
                <c:pt idx="5">
                  <c:v>39.468903284007595</c:v>
                </c:pt>
                <c:pt idx="6">
                  <c:v>40.28109075991442</c:v>
                </c:pt>
                <c:pt idx="7">
                  <c:v>41.91946839638647</c:v>
                </c:pt>
                <c:pt idx="8">
                  <c:v>41.705500503955435</c:v>
                </c:pt>
                <c:pt idx="9">
                  <c:v>43.572701785550855</c:v>
                </c:pt>
                <c:pt idx="10">
                  <c:v>45.223400286653728</c:v>
                </c:pt>
                <c:pt idx="11">
                  <c:v>44.580035669796338</c:v>
                </c:pt>
                <c:pt idx="12">
                  <c:v>44.944943049508431</c:v>
                </c:pt>
                <c:pt idx="13">
                  <c:v>45.404680389274994</c:v>
                </c:pt>
                <c:pt idx="14">
                  <c:v>45.839747302498481</c:v>
                </c:pt>
                <c:pt idx="15">
                  <c:v>46.14427866740202</c:v>
                </c:pt>
                <c:pt idx="16">
                  <c:v>46.416061269930822</c:v>
                </c:pt>
                <c:pt idx="17">
                  <c:v>46.665917525194438</c:v>
                </c:pt>
                <c:pt idx="18">
                  <c:v>46.911404133585989</c:v>
                </c:pt>
                <c:pt idx="19">
                  <c:v>47.166637302008048</c:v>
                </c:pt>
                <c:pt idx="20">
                  <c:v>47.44040967742383</c:v>
                </c:pt>
                <c:pt idx="21">
                  <c:v>47.711101175328494</c:v>
                </c:pt>
                <c:pt idx="22">
                  <c:v>47.968666952775315</c:v>
                </c:pt>
                <c:pt idx="23">
                  <c:v>48.217382280189526</c:v>
                </c:pt>
                <c:pt idx="24">
                  <c:v>48.475476685996199</c:v>
                </c:pt>
                <c:pt idx="25">
                  <c:v>48.719508026730487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59.985541832408494</c:v>
                </c:pt>
                <c:pt idx="1">
                  <c:v>58.447916514849275</c:v>
                </c:pt>
                <c:pt idx="2">
                  <c:v>57.212161412916167</c:v>
                </c:pt>
                <c:pt idx="3">
                  <c:v>56.770196800683493</c:v>
                </c:pt>
                <c:pt idx="4">
                  <c:v>59.873665720944182</c:v>
                </c:pt>
                <c:pt idx="5">
                  <c:v>58.918156417682425</c:v>
                </c:pt>
                <c:pt idx="6">
                  <c:v>57.853925659850205</c:v>
                </c:pt>
                <c:pt idx="7">
                  <c:v>60.748743501546379</c:v>
                </c:pt>
                <c:pt idx="8">
                  <c:v>58.793477975105127</c:v>
                </c:pt>
                <c:pt idx="9">
                  <c:v>60.038256732625783</c:v>
                </c:pt>
                <c:pt idx="10">
                  <c:v>62.668243841369858</c:v>
                </c:pt>
                <c:pt idx="11">
                  <c:v>64.244692893908123</c:v>
                </c:pt>
                <c:pt idx="12">
                  <c:v>64.21765356419381</c:v>
                </c:pt>
                <c:pt idx="13">
                  <c:v>64.249508433390659</c:v>
                </c:pt>
                <c:pt idx="14">
                  <c:v>64.212029537611173</c:v>
                </c:pt>
                <c:pt idx="15">
                  <c:v>63.958653918346826</c:v>
                </c:pt>
                <c:pt idx="16">
                  <c:v>63.64002828408789</c:v>
                </c:pt>
                <c:pt idx="17">
                  <c:v>63.300014596831652</c:v>
                </c:pt>
                <c:pt idx="18">
                  <c:v>63.038850382705412</c:v>
                </c:pt>
                <c:pt idx="19">
                  <c:v>62.748868070690165</c:v>
                </c:pt>
                <c:pt idx="20">
                  <c:v>62.510732854399244</c:v>
                </c:pt>
                <c:pt idx="21">
                  <c:v>62.335292794828682</c:v>
                </c:pt>
                <c:pt idx="22">
                  <c:v>62.218907223203345</c:v>
                </c:pt>
                <c:pt idx="23">
                  <c:v>62.093584989869328</c:v>
                </c:pt>
                <c:pt idx="24">
                  <c:v>61.937160345250781</c:v>
                </c:pt>
                <c:pt idx="25">
                  <c:v>61.714334593304031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18.076347970712149</c:v>
                </c:pt>
                <c:pt idx="1">
                  <c:v>15.396205754489399</c:v>
                </c:pt>
                <c:pt idx="2">
                  <c:v>14.673285740646659</c:v>
                </c:pt>
                <c:pt idx="3">
                  <c:v>15.844903283917741</c:v>
                </c:pt>
                <c:pt idx="4">
                  <c:v>16.045254026742402</c:v>
                </c:pt>
                <c:pt idx="5">
                  <c:v>14.2897603813194</c:v>
                </c:pt>
                <c:pt idx="6">
                  <c:v>13.41618753682747</c:v>
                </c:pt>
                <c:pt idx="7">
                  <c:v>14.282949003146674</c:v>
                </c:pt>
                <c:pt idx="8">
                  <c:v>14.325805885505483</c:v>
                </c:pt>
                <c:pt idx="9">
                  <c:v>13.674666640216174</c:v>
                </c:pt>
                <c:pt idx="10">
                  <c:v>13.3817151143783</c:v>
                </c:pt>
                <c:pt idx="11">
                  <c:v>13.318210820854564</c:v>
                </c:pt>
                <c:pt idx="12">
                  <c:v>13.044859168474099</c:v>
                </c:pt>
                <c:pt idx="13">
                  <c:v>12.776021414276476</c:v>
                </c:pt>
                <c:pt idx="14">
                  <c:v>12.474028548861169</c:v>
                </c:pt>
                <c:pt idx="15">
                  <c:v>12.139605632313819</c:v>
                </c:pt>
                <c:pt idx="16">
                  <c:v>11.895537285468114</c:v>
                </c:pt>
                <c:pt idx="17">
                  <c:v>11.754988675583473</c:v>
                </c:pt>
                <c:pt idx="18">
                  <c:v>11.518667165355721</c:v>
                </c:pt>
                <c:pt idx="19">
                  <c:v>11.262359517119325</c:v>
                </c:pt>
                <c:pt idx="20">
                  <c:v>10.937343049111167</c:v>
                </c:pt>
                <c:pt idx="21">
                  <c:v>10.624767402915616</c:v>
                </c:pt>
                <c:pt idx="22">
                  <c:v>10.292139317012833</c:v>
                </c:pt>
                <c:pt idx="23">
                  <c:v>9.9195388841392038</c:v>
                </c:pt>
                <c:pt idx="24">
                  <c:v>9.6954507103022447</c:v>
                </c:pt>
                <c:pt idx="25">
                  <c:v>10.042662482581314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6.7523631610470742</c:v>
                </c:pt>
                <c:pt idx="1">
                  <c:v>6.7992323698918264</c:v>
                </c:pt>
                <c:pt idx="2">
                  <c:v>6.3221428697689355</c:v>
                </c:pt>
                <c:pt idx="3">
                  <c:v>6.2038231175646272</c:v>
                </c:pt>
                <c:pt idx="4">
                  <c:v>7.0438916108777105</c:v>
                </c:pt>
                <c:pt idx="5">
                  <c:v>6.5022055073567655</c:v>
                </c:pt>
                <c:pt idx="6">
                  <c:v>7.6748429815438284</c:v>
                </c:pt>
                <c:pt idx="7">
                  <c:v>7.3821060096622482</c:v>
                </c:pt>
                <c:pt idx="8">
                  <c:v>7.091641617627837</c:v>
                </c:pt>
                <c:pt idx="9">
                  <c:v>6.9227414835793804</c:v>
                </c:pt>
                <c:pt idx="10">
                  <c:v>7.4050279702230517</c:v>
                </c:pt>
                <c:pt idx="11">
                  <c:v>6.9112241401555856</c:v>
                </c:pt>
                <c:pt idx="12">
                  <c:v>7.017330551195486</c:v>
                </c:pt>
                <c:pt idx="13">
                  <c:v>7.1557104360566122</c:v>
                </c:pt>
                <c:pt idx="14">
                  <c:v>7.27390812105532</c:v>
                </c:pt>
                <c:pt idx="15">
                  <c:v>7.3572357386898233</c:v>
                </c:pt>
                <c:pt idx="16">
                  <c:v>7.4355918567448231</c:v>
                </c:pt>
                <c:pt idx="17">
                  <c:v>7.5113757194216726</c:v>
                </c:pt>
                <c:pt idx="18">
                  <c:v>7.5873279100019984</c:v>
                </c:pt>
                <c:pt idx="19">
                  <c:v>7.6596820858650698</c:v>
                </c:pt>
                <c:pt idx="20">
                  <c:v>7.745971408800842</c:v>
                </c:pt>
                <c:pt idx="21">
                  <c:v>7.8327197017763694</c:v>
                </c:pt>
                <c:pt idx="22">
                  <c:v>7.9270483429664029</c:v>
                </c:pt>
                <c:pt idx="23">
                  <c:v>8.0219144119943859</c:v>
                </c:pt>
                <c:pt idx="24">
                  <c:v>8.112626844338239</c:v>
                </c:pt>
                <c:pt idx="25">
                  <c:v>8.201766681937686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21.598536259759747</c:v>
                </c:pt>
                <c:pt idx="1">
                  <c:v>24.168522842213271</c:v>
                </c:pt>
                <c:pt idx="2">
                  <c:v>21.158383975176513</c:v>
                </c:pt>
                <c:pt idx="3">
                  <c:v>22.608242188282819</c:v>
                </c:pt>
                <c:pt idx="4">
                  <c:v>23.61679368349013</c:v>
                </c:pt>
                <c:pt idx="5">
                  <c:v>25.165222536923586</c:v>
                </c:pt>
                <c:pt idx="6">
                  <c:v>24.841885281064723</c:v>
                </c:pt>
                <c:pt idx="7">
                  <c:v>23.60131810036302</c:v>
                </c:pt>
                <c:pt idx="8">
                  <c:v>24.015437908194212</c:v>
                </c:pt>
                <c:pt idx="9">
                  <c:v>25.442663360099971</c:v>
                </c:pt>
                <c:pt idx="10">
                  <c:v>22.547275617624816</c:v>
                </c:pt>
                <c:pt idx="11">
                  <c:v>22.635499816783618</c:v>
                </c:pt>
                <c:pt idx="12">
                  <c:v>22.582555047934751</c:v>
                </c:pt>
                <c:pt idx="13">
                  <c:v>22.62263343982011</c:v>
                </c:pt>
                <c:pt idx="14">
                  <c:v>22.635319001242078</c:v>
                </c:pt>
                <c:pt idx="15">
                  <c:v>22.558623438496276</c:v>
                </c:pt>
                <c:pt idx="16">
                  <c:v>22.485820738668149</c:v>
                </c:pt>
                <c:pt idx="17">
                  <c:v>22.41393455376917</c:v>
                </c:pt>
                <c:pt idx="18">
                  <c:v>22.333303766064436</c:v>
                </c:pt>
                <c:pt idx="19">
                  <c:v>22.258633473146315</c:v>
                </c:pt>
                <c:pt idx="20">
                  <c:v>22.189206073092173</c:v>
                </c:pt>
                <c:pt idx="21">
                  <c:v>22.116877077357412</c:v>
                </c:pt>
                <c:pt idx="22">
                  <c:v>22.041514142714654</c:v>
                </c:pt>
                <c:pt idx="23">
                  <c:v>21.967889104548568</c:v>
                </c:pt>
                <c:pt idx="24">
                  <c:v>21.885550147684494</c:v>
                </c:pt>
                <c:pt idx="25">
                  <c:v>21.810762610387773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20.231426995767244</c:v>
                </c:pt>
                <c:pt idx="1">
                  <c:v>21.17337927887478</c:v>
                </c:pt>
                <c:pt idx="2">
                  <c:v>20.553992469387413</c:v>
                </c:pt>
                <c:pt idx="3">
                  <c:v>20.951062333549544</c:v>
                </c:pt>
                <c:pt idx="4">
                  <c:v>22.649118160051334</c:v>
                </c:pt>
                <c:pt idx="5">
                  <c:v>22.82906567007748</c:v>
                </c:pt>
                <c:pt idx="6">
                  <c:v>22.789154276896767</c:v>
                </c:pt>
                <c:pt idx="7">
                  <c:v>23.455254833084176</c:v>
                </c:pt>
                <c:pt idx="8">
                  <c:v>22.019469090850343</c:v>
                </c:pt>
                <c:pt idx="9">
                  <c:v>25.194776722038267</c:v>
                </c:pt>
                <c:pt idx="10">
                  <c:v>20.357792116704591</c:v>
                </c:pt>
                <c:pt idx="11">
                  <c:v>20.858839620340586</c:v>
                </c:pt>
                <c:pt idx="12">
                  <c:v>20.941008589006138</c:v>
                </c:pt>
                <c:pt idx="13">
                  <c:v>21.262751772864117</c:v>
                </c:pt>
                <c:pt idx="14">
                  <c:v>21.501287886600295</c:v>
                </c:pt>
                <c:pt idx="15">
                  <c:v>21.544710475570994</c:v>
                </c:pt>
                <c:pt idx="16">
                  <c:v>21.576188395502914</c:v>
                </c:pt>
                <c:pt idx="17">
                  <c:v>21.583024451622524</c:v>
                </c:pt>
                <c:pt idx="18">
                  <c:v>21.581513902222941</c:v>
                </c:pt>
                <c:pt idx="19">
                  <c:v>21.580245959947192</c:v>
                </c:pt>
                <c:pt idx="20">
                  <c:v>21.588061522112845</c:v>
                </c:pt>
                <c:pt idx="21">
                  <c:v>21.586378791517543</c:v>
                </c:pt>
                <c:pt idx="22">
                  <c:v>21.577076002422768</c:v>
                </c:pt>
                <c:pt idx="23">
                  <c:v>21.562686678397977</c:v>
                </c:pt>
                <c:pt idx="24">
                  <c:v>21.544322884369912</c:v>
                </c:pt>
                <c:pt idx="25">
                  <c:v>21.528606897578989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11.383852060345605</c:v>
                </c:pt>
                <c:pt idx="1">
                  <c:v>11.31397529947081</c:v>
                </c:pt>
                <c:pt idx="2">
                  <c:v>11.946341006057242</c:v>
                </c:pt>
                <c:pt idx="3">
                  <c:v>11.675914159602907</c:v>
                </c:pt>
                <c:pt idx="4">
                  <c:v>12.399349044229838</c:v>
                </c:pt>
                <c:pt idx="5">
                  <c:v>11.977940144091628</c:v>
                </c:pt>
                <c:pt idx="6">
                  <c:v>12.393421401790594</c:v>
                </c:pt>
                <c:pt idx="7">
                  <c:v>12.855329763127378</c:v>
                </c:pt>
                <c:pt idx="8">
                  <c:v>12.396524653093241</c:v>
                </c:pt>
                <c:pt idx="9">
                  <c:v>11.76212289476836</c:v>
                </c:pt>
                <c:pt idx="10">
                  <c:v>11.386227020698339</c:v>
                </c:pt>
                <c:pt idx="11">
                  <c:v>12.065594526969706</c:v>
                </c:pt>
                <c:pt idx="12">
                  <c:v>12.105324888140553</c:v>
                </c:pt>
                <c:pt idx="13">
                  <c:v>12.197790116657327</c:v>
                </c:pt>
                <c:pt idx="14">
                  <c:v>12.263423980802461</c:v>
                </c:pt>
                <c:pt idx="15">
                  <c:v>12.299336109299423</c:v>
                </c:pt>
                <c:pt idx="16">
                  <c:v>12.321208629100251</c:v>
                </c:pt>
                <c:pt idx="17">
                  <c:v>12.333289592675557</c:v>
                </c:pt>
                <c:pt idx="18">
                  <c:v>12.347450945305136</c:v>
                </c:pt>
                <c:pt idx="19">
                  <c:v>12.355661574395878</c:v>
                </c:pt>
                <c:pt idx="20">
                  <c:v>12.356936813282356</c:v>
                </c:pt>
                <c:pt idx="21">
                  <c:v>12.35658454590129</c:v>
                </c:pt>
                <c:pt idx="22">
                  <c:v>12.35445336783228</c:v>
                </c:pt>
                <c:pt idx="23">
                  <c:v>12.346375472724773</c:v>
                </c:pt>
                <c:pt idx="24">
                  <c:v>12.336666526629454</c:v>
                </c:pt>
                <c:pt idx="25">
                  <c:v>12.211668465414384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48.485859732755067</c:v>
                </c:pt>
                <c:pt idx="1">
                  <c:v>44.742074889623453</c:v>
                </c:pt>
                <c:pt idx="2">
                  <c:v>47.52923970054804</c:v>
                </c:pt>
                <c:pt idx="3">
                  <c:v>49.079752206863816</c:v>
                </c:pt>
                <c:pt idx="4">
                  <c:v>50.853802906578728</c:v>
                </c:pt>
                <c:pt idx="5">
                  <c:v>52.413457013328156</c:v>
                </c:pt>
                <c:pt idx="6">
                  <c:v>52.870855807597508</c:v>
                </c:pt>
                <c:pt idx="7">
                  <c:v>52.758175063645126</c:v>
                </c:pt>
                <c:pt idx="8">
                  <c:v>51.646196899983998</c:v>
                </c:pt>
                <c:pt idx="9">
                  <c:v>52.757884878318571</c:v>
                </c:pt>
                <c:pt idx="10">
                  <c:v>50.405559059509869</c:v>
                </c:pt>
                <c:pt idx="11">
                  <c:v>50.687500628368639</c:v>
                </c:pt>
                <c:pt idx="12">
                  <c:v>51.318412681881647</c:v>
                </c:pt>
                <c:pt idx="13">
                  <c:v>51.959499685167081</c:v>
                </c:pt>
                <c:pt idx="14">
                  <c:v>52.63067122735292</c:v>
                </c:pt>
                <c:pt idx="15">
                  <c:v>53.222442023543969</c:v>
                </c:pt>
                <c:pt idx="16">
                  <c:v>53.747924760673378</c:v>
                </c:pt>
                <c:pt idx="17">
                  <c:v>54.238627412984108</c:v>
                </c:pt>
                <c:pt idx="18">
                  <c:v>54.817498729162281</c:v>
                </c:pt>
                <c:pt idx="19">
                  <c:v>55.398549612066716</c:v>
                </c:pt>
                <c:pt idx="20">
                  <c:v>55.987472209225402</c:v>
                </c:pt>
                <c:pt idx="21">
                  <c:v>56.566374254356859</c:v>
                </c:pt>
                <c:pt idx="22">
                  <c:v>57.077772158223702</c:v>
                </c:pt>
                <c:pt idx="23">
                  <c:v>57.603619806271389</c:v>
                </c:pt>
                <c:pt idx="24">
                  <c:v>58.138249044890308</c:v>
                </c:pt>
                <c:pt idx="25">
                  <c:v>58.690597715177894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13.263122412334845</c:v>
                </c:pt>
                <c:pt idx="1">
                  <c:v>13.716421406327749</c:v>
                </c:pt>
                <c:pt idx="2">
                  <c:v>12.953451954897881</c:v>
                </c:pt>
                <c:pt idx="3">
                  <c:v>13.754125052883778</c:v>
                </c:pt>
                <c:pt idx="4">
                  <c:v>14.769609315459148</c:v>
                </c:pt>
                <c:pt idx="5">
                  <c:v>13.54892818526902</c:v>
                </c:pt>
                <c:pt idx="6">
                  <c:v>13.921733622725805</c:v>
                </c:pt>
                <c:pt idx="7">
                  <c:v>14.134266332827416</c:v>
                </c:pt>
                <c:pt idx="8">
                  <c:v>14.561748456476195</c:v>
                </c:pt>
                <c:pt idx="9">
                  <c:v>15.209688568166156</c:v>
                </c:pt>
                <c:pt idx="10">
                  <c:v>13.587827193900468</c:v>
                </c:pt>
                <c:pt idx="11">
                  <c:v>12.963501351268237</c:v>
                </c:pt>
                <c:pt idx="12">
                  <c:v>13.205352427959832</c:v>
                </c:pt>
                <c:pt idx="13">
                  <c:v>13.42778792661913</c:v>
                </c:pt>
                <c:pt idx="14">
                  <c:v>13.614486816273924</c:v>
                </c:pt>
                <c:pt idx="15">
                  <c:v>13.748090961646337</c:v>
                </c:pt>
                <c:pt idx="16">
                  <c:v>13.880500559831997</c:v>
                </c:pt>
                <c:pt idx="17">
                  <c:v>14.005246026816762</c:v>
                </c:pt>
                <c:pt idx="18">
                  <c:v>14.125520314339758</c:v>
                </c:pt>
                <c:pt idx="19">
                  <c:v>14.243134948333093</c:v>
                </c:pt>
                <c:pt idx="20">
                  <c:v>14.366719665242705</c:v>
                </c:pt>
                <c:pt idx="21">
                  <c:v>14.488647464759131</c:v>
                </c:pt>
                <c:pt idx="22">
                  <c:v>14.614869198429481</c:v>
                </c:pt>
                <c:pt idx="23">
                  <c:v>14.738492904734887</c:v>
                </c:pt>
                <c:pt idx="24">
                  <c:v>14.839301563558076</c:v>
                </c:pt>
                <c:pt idx="25">
                  <c:v>14.899870784008934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0.93807323698454359</c:v>
                </c:pt>
                <c:pt idx="1">
                  <c:v>0.68665380686824073</c:v>
                </c:pt>
                <c:pt idx="2">
                  <c:v>0.65323965703579423</c:v>
                </c:pt>
                <c:pt idx="3">
                  <c:v>0.56451339671580569</c:v>
                </c:pt>
                <c:pt idx="4">
                  <c:v>0.64816783478495732</c:v>
                </c:pt>
                <c:pt idx="5">
                  <c:v>0.63230944269270883</c:v>
                </c:pt>
                <c:pt idx="6">
                  <c:v>0.54686070119392338</c:v>
                </c:pt>
                <c:pt idx="7">
                  <c:v>0.60815454972265059</c:v>
                </c:pt>
                <c:pt idx="8">
                  <c:v>0.61983918948045735</c:v>
                </c:pt>
                <c:pt idx="9">
                  <c:v>0.57649333226857014</c:v>
                </c:pt>
                <c:pt idx="10">
                  <c:v>0.70754734675895536</c:v>
                </c:pt>
                <c:pt idx="11">
                  <c:v>0.50651346103378658</c:v>
                </c:pt>
                <c:pt idx="12">
                  <c:v>0.51142383198112396</c:v>
                </c:pt>
                <c:pt idx="13">
                  <c:v>0.51647029473338302</c:v>
                </c:pt>
                <c:pt idx="14">
                  <c:v>0.52053447533453068</c:v>
                </c:pt>
                <c:pt idx="15">
                  <c:v>0.52198927378541415</c:v>
                </c:pt>
                <c:pt idx="16">
                  <c:v>0.52396040727044757</c:v>
                </c:pt>
                <c:pt idx="17">
                  <c:v>0.52575873460954525</c:v>
                </c:pt>
                <c:pt idx="18">
                  <c:v>0.52799419104964451</c:v>
                </c:pt>
                <c:pt idx="19">
                  <c:v>0.52926409806681918</c:v>
                </c:pt>
                <c:pt idx="20">
                  <c:v>0.53139003711113275</c:v>
                </c:pt>
                <c:pt idx="21">
                  <c:v>0.5329430206936937</c:v>
                </c:pt>
                <c:pt idx="22">
                  <c:v>0.53516161366440795</c:v>
                </c:pt>
                <c:pt idx="23">
                  <c:v>0.53539430973909685</c:v>
                </c:pt>
                <c:pt idx="24">
                  <c:v>0.5372010035727095</c:v>
                </c:pt>
                <c:pt idx="25">
                  <c:v>0.53730477154715484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42.732741305531007</c:v>
                </c:pt>
                <c:pt idx="1">
                  <c:v>44.714874394664371</c:v>
                </c:pt>
                <c:pt idx="2">
                  <c:v>46.4351082707838</c:v>
                </c:pt>
                <c:pt idx="3">
                  <c:v>46.019014572879968</c:v>
                </c:pt>
                <c:pt idx="4">
                  <c:v>46.436114608564388</c:v>
                </c:pt>
                <c:pt idx="5">
                  <c:v>46.091838121478574</c:v>
                </c:pt>
                <c:pt idx="6">
                  <c:v>50.707745901065898</c:v>
                </c:pt>
                <c:pt idx="7">
                  <c:v>47.722102917315674</c:v>
                </c:pt>
                <c:pt idx="8">
                  <c:v>45.173534801053883</c:v>
                </c:pt>
                <c:pt idx="9">
                  <c:v>43.871528509632519</c:v>
                </c:pt>
                <c:pt idx="10">
                  <c:v>43.890585098338413</c:v>
                </c:pt>
                <c:pt idx="11">
                  <c:v>43.289460740354833</c:v>
                </c:pt>
                <c:pt idx="12">
                  <c:v>43.3516250474758</c:v>
                </c:pt>
                <c:pt idx="13">
                  <c:v>43.467552631459931</c:v>
                </c:pt>
                <c:pt idx="14">
                  <c:v>43.595096445367361</c:v>
                </c:pt>
                <c:pt idx="15">
                  <c:v>43.622964671443967</c:v>
                </c:pt>
                <c:pt idx="16">
                  <c:v>43.58581820769075</c:v>
                </c:pt>
                <c:pt idx="17">
                  <c:v>43.490804141104135</c:v>
                </c:pt>
                <c:pt idx="18">
                  <c:v>43.383136440888919</c:v>
                </c:pt>
                <c:pt idx="19">
                  <c:v>43.261870763789545</c:v>
                </c:pt>
                <c:pt idx="20">
                  <c:v>43.125742000287055</c:v>
                </c:pt>
                <c:pt idx="21">
                  <c:v>42.960645035840201</c:v>
                </c:pt>
                <c:pt idx="22">
                  <c:v>42.801022903536257</c:v>
                </c:pt>
                <c:pt idx="23">
                  <c:v>42.605562560759772</c:v>
                </c:pt>
                <c:pt idx="24">
                  <c:v>42.414647617226734</c:v>
                </c:pt>
                <c:pt idx="25">
                  <c:v>42.20666929611312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10.127696112971979</c:v>
                </c:pt>
                <c:pt idx="1">
                  <c:v>9.7267289971524367</c:v>
                </c:pt>
                <c:pt idx="2">
                  <c:v>9.4599539611521166</c:v>
                </c:pt>
                <c:pt idx="3">
                  <c:v>9.5046644995782863</c:v>
                </c:pt>
                <c:pt idx="4">
                  <c:v>9.5352026519991959</c:v>
                </c:pt>
                <c:pt idx="5">
                  <c:v>10.234478084594556</c:v>
                </c:pt>
                <c:pt idx="6">
                  <c:v>9.9798182654604854</c:v>
                </c:pt>
                <c:pt idx="7">
                  <c:v>11.153660919833627</c:v>
                </c:pt>
                <c:pt idx="8">
                  <c:v>11.267547093490034</c:v>
                </c:pt>
                <c:pt idx="9">
                  <c:v>11.335580062523221</c:v>
                </c:pt>
                <c:pt idx="10">
                  <c:v>11.697929668575098</c:v>
                </c:pt>
                <c:pt idx="11">
                  <c:v>12.286859054770581</c:v>
                </c:pt>
                <c:pt idx="12">
                  <c:v>12.451653448563336</c:v>
                </c:pt>
                <c:pt idx="13">
                  <c:v>12.660815544551429</c:v>
                </c:pt>
                <c:pt idx="14">
                  <c:v>12.854380501218335</c:v>
                </c:pt>
                <c:pt idx="15">
                  <c:v>13.009349640032053</c:v>
                </c:pt>
                <c:pt idx="16">
                  <c:v>13.147629393773954</c:v>
                </c:pt>
                <c:pt idx="17">
                  <c:v>13.281894703197739</c:v>
                </c:pt>
                <c:pt idx="18">
                  <c:v>13.410263301557519</c:v>
                </c:pt>
                <c:pt idx="19">
                  <c:v>13.541411859353419</c:v>
                </c:pt>
                <c:pt idx="20">
                  <c:v>13.68296558430279</c:v>
                </c:pt>
                <c:pt idx="21">
                  <c:v>13.821155399029376</c:v>
                </c:pt>
                <c:pt idx="22">
                  <c:v>13.954583300438584</c:v>
                </c:pt>
                <c:pt idx="23">
                  <c:v>14.086459008870392</c:v>
                </c:pt>
                <c:pt idx="24">
                  <c:v>14.219315166198655</c:v>
                </c:pt>
                <c:pt idx="25">
                  <c:v>14.347374681030775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14.106805661009561</c:v>
                </c:pt>
                <c:pt idx="1">
                  <c:v>13.23696738347485</c:v>
                </c:pt>
                <c:pt idx="2">
                  <c:v>13.605363139374822</c:v>
                </c:pt>
                <c:pt idx="3">
                  <c:v>14.092901197075406</c:v>
                </c:pt>
                <c:pt idx="4">
                  <c:v>14.599242026503983</c:v>
                </c:pt>
                <c:pt idx="5">
                  <c:v>14.372579669233325</c:v>
                </c:pt>
                <c:pt idx="6">
                  <c:v>14.501136990875052</c:v>
                </c:pt>
                <c:pt idx="7">
                  <c:v>14.892997065653081</c:v>
                </c:pt>
                <c:pt idx="8">
                  <c:v>14.98003167802537</c:v>
                </c:pt>
                <c:pt idx="9">
                  <c:v>14.408539235023825</c:v>
                </c:pt>
                <c:pt idx="10">
                  <c:v>12.644211964772577</c:v>
                </c:pt>
                <c:pt idx="11">
                  <c:v>13.535362552802338</c:v>
                </c:pt>
                <c:pt idx="12">
                  <c:v>13.485472890865413</c:v>
                </c:pt>
                <c:pt idx="13">
                  <c:v>13.525992962473454</c:v>
                </c:pt>
                <c:pt idx="14">
                  <c:v>13.555981621914855</c:v>
                </c:pt>
                <c:pt idx="15">
                  <c:v>13.530954912062709</c:v>
                </c:pt>
                <c:pt idx="16">
                  <c:v>13.476634501302007</c:v>
                </c:pt>
                <c:pt idx="17">
                  <c:v>13.414324628948833</c:v>
                </c:pt>
                <c:pt idx="18">
                  <c:v>13.333014244132327</c:v>
                </c:pt>
                <c:pt idx="19">
                  <c:v>13.250548790330514</c:v>
                </c:pt>
                <c:pt idx="20">
                  <c:v>13.178210051097977</c:v>
                </c:pt>
                <c:pt idx="21">
                  <c:v>13.105607575291256</c:v>
                </c:pt>
                <c:pt idx="22">
                  <c:v>13.033210877221418</c:v>
                </c:pt>
                <c:pt idx="23">
                  <c:v>12.991313950732224</c:v>
                </c:pt>
                <c:pt idx="24">
                  <c:v>12.94814216413994</c:v>
                </c:pt>
                <c:pt idx="25">
                  <c:v>12.927271177200677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20.223434119532644</c:v>
                </c:pt>
                <c:pt idx="1">
                  <c:v>20.122679425576408</c:v>
                </c:pt>
                <c:pt idx="2">
                  <c:v>18.945336596108572</c:v>
                </c:pt>
                <c:pt idx="3">
                  <c:v>18.958386409545771</c:v>
                </c:pt>
                <c:pt idx="4">
                  <c:v>21.28119351538033</c:v>
                </c:pt>
                <c:pt idx="5">
                  <c:v>20.377212675867632</c:v>
                </c:pt>
                <c:pt idx="6">
                  <c:v>22.38016473162979</c:v>
                </c:pt>
                <c:pt idx="7">
                  <c:v>21.562740628798583</c:v>
                </c:pt>
                <c:pt idx="8">
                  <c:v>23.374404702104783</c:v>
                </c:pt>
                <c:pt idx="9">
                  <c:v>22.487639632501242</c:v>
                </c:pt>
                <c:pt idx="10">
                  <c:v>20.098146055360601</c:v>
                </c:pt>
                <c:pt idx="11">
                  <c:v>20.414104084962641</c:v>
                </c:pt>
                <c:pt idx="12">
                  <c:v>20.369674685465458</c:v>
                </c:pt>
                <c:pt idx="13">
                  <c:v>20.491354085401134</c:v>
                </c:pt>
                <c:pt idx="14">
                  <c:v>20.619845877108201</c:v>
                </c:pt>
                <c:pt idx="15">
                  <c:v>20.660210510366635</c:v>
                </c:pt>
                <c:pt idx="16">
                  <c:v>20.690034121419703</c:v>
                </c:pt>
                <c:pt idx="17">
                  <c:v>20.703071081429279</c:v>
                </c:pt>
                <c:pt idx="18">
                  <c:v>20.722576578149205</c:v>
                </c:pt>
                <c:pt idx="19">
                  <c:v>20.744618760577687</c:v>
                </c:pt>
                <c:pt idx="20">
                  <c:v>20.775914572006148</c:v>
                </c:pt>
                <c:pt idx="21">
                  <c:v>20.802783884830028</c:v>
                </c:pt>
                <c:pt idx="22">
                  <c:v>20.822166374209399</c:v>
                </c:pt>
                <c:pt idx="23">
                  <c:v>20.841908137991286</c:v>
                </c:pt>
                <c:pt idx="24">
                  <c:v>20.854730095888335</c:v>
                </c:pt>
                <c:pt idx="25">
                  <c:v>20.868432609012512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9.6900612060330999</c:v>
                </c:pt>
                <c:pt idx="1">
                  <c:v>9.4937414227802179</c:v>
                </c:pt>
                <c:pt idx="2">
                  <c:v>9.3332153000803313</c:v>
                </c:pt>
                <c:pt idx="3">
                  <c:v>9.0788154089440152</c:v>
                </c:pt>
                <c:pt idx="4">
                  <c:v>10.521083895064969</c:v>
                </c:pt>
                <c:pt idx="5">
                  <c:v>10.453262576239464</c:v>
                </c:pt>
                <c:pt idx="6">
                  <c:v>10.715508679961333</c:v>
                </c:pt>
                <c:pt idx="7">
                  <c:v>10.268390338081209</c:v>
                </c:pt>
                <c:pt idx="8">
                  <c:v>10.055710086598774</c:v>
                </c:pt>
                <c:pt idx="9">
                  <c:v>9.5918388746728045</c:v>
                </c:pt>
                <c:pt idx="10">
                  <c:v>8.550660712670858</c:v>
                </c:pt>
                <c:pt idx="11">
                  <c:v>15.795698069419236</c:v>
                </c:pt>
                <c:pt idx="12">
                  <c:v>16.136710923566525</c:v>
                </c:pt>
                <c:pt idx="13">
                  <c:v>16.512511782870565</c:v>
                </c:pt>
                <c:pt idx="14">
                  <c:v>16.839406876233063</c:v>
                </c:pt>
                <c:pt idx="15">
                  <c:v>17.096554288899195</c:v>
                </c:pt>
                <c:pt idx="16">
                  <c:v>17.404646484696332</c:v>
                </c:pt>
                <c:pt idx="17">
                  <c:v>17.729128870603436</c:v>
                </c:pt>
                <c:pt idx="18">
                  <c:v>18.008389269601629</c:v>
                </c:pt>
                <c:pt idx="19">
                  <c:v>18.297468379796921</c:v>
                </c:pt>
                <c:pt idx="20">
                  <c:v>18.60637123085332</c:v>
                </c:pt>
                <c:pt idx="21">
                  <c:v>18.89848354942751</c:v>
                </c:pt>
                <c:pt idx="22">
                  <c:v>19.162798367928943</c:v>
                </c:pt>
                <c:pt idx="23">
                  <c:v>19.429755407891278</c:v>
                </c:pt>
                <c:pt idx="24">
                  <c:v>19.692933593723598</c:v>
                </c:pt>
                <c:pt idx="25">
                  <c:v>19.944726089817717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61.922617087980733</c:v>
                </c:pt>
                <c:pt idx="1">
                  <c:v>57.937727998186141</c:v>
                </c:pt>
                <c:pt idx="2">
                  <c:v>58.097780886571471</c:v>
                </c:pt>
                <c:pt idx="3">
                  <c:v>57.170664169296153</c:v>
                </c:pt>
                <c:pt idx="4">
                  <c:v>60.333735545934417</c:v>
                </c:pt>
                <c:pt idx="5">
                  <c:v>60.360367192860394</c:v>
                </c:pt>
                <c:pt idx="6">
                  <c:v>59.915645936729298</c:v>
                </c:pt>
                <c:pt idx="7">
                  <c:v>60.81032078475549</c:v>
                </c:pt>
                <c:pt idx="8">
                  <c:v>60.435439744271946</c:v>
                </c:pt>
                <c:pt idx="9">
                  <c:v>61.394857768720804</c:v>
                </c:pt>
                <c:pt idx="10">
                  <c:v>57.265264917710184</c:v>
                </c:pt>
                <c:pt idx="11">
                  <c:v>52.743736128347173</c:v>
                </c:pt>
                <c:pt idx="12">
                  <c:v>52.549327243456965</c:v>
                </c:pt>
                <c:pt idx="13">
                  <c:v>52.742647127623059</c:v>
                </c:pt>
                <c:pt idx="14">
                  <c:v>52.707533991641732</c:v>
                </c:pt>
                <c:pt idx="15">
                  <c:v>52.498032868612341</c:v>
                </c:pt>
                <c:pt idx="16">
                  <c:v>52.221860042372711</c:v>
                </c:pt>
                <c:pt idx="17">
                  <c:v>51.872074657545063</c:v>
                </c:pt>
                <c:pt idx="18">
                  <c:v>51.493587537150958</c:v>
                </c:pt>
                <c:pt idx="19">
                  <c:v>51.10876903887948</c:v>
                </c:pt>
                <c:pt idx="20">
                  <c:v>50.812040476219167</c:v>
                </c:pt>
                <c:pt idx="21">
                  <c:v>50.48353956569337</c:v>
                </c:pt>
                <c:pt idx="22">
                  <c:v>50.132332594165653</c:v>
                </c:pt>
                <c:pt idx="23">
                  <c:v>49.774797946412704</c:v>
                </c:pt>
                <c:pt idx="24">
                  <c:v>49.424225729548475</c:v>
                </c:pt>
                <c:pt idx="25">
                  <c:v>49.058582285827185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53.266165346891327</c:v>
                </c:pt>
                <c:pt idx="1">
                  <c:v>59.876923963298971</c:v>
                </c:pt>
                <c:pt idx="2">
                  <c:v>58.718627362417081</c:v>
                </c:pt>
                <c:pt idx="3">
                  <c:v>61.289388169020626</c:v>
                </c:pt>
                <c:pt idx="4">
                  <c:v>65.593779322756376</c:v>
                </c:pt>
                <c:pt idx="5">
                  <c:v>65.402946412649072</c:v>
                </c:pt>
                <c:pt idx="6">
                  <c:v>67.706895587702007</c:v>
                </c:pt>
                <c:pt idx="7">
                  <c:v>73.179295249642152</c:v>
                </c:pt>
                <c:pt idx="8">
                  <c:v>73.696429615665267</c:v>
                </c:pt>
                <c:pt idx="9">
                  <c:v>78.32007920727672</c:v>
                </c:pt>
                <c:pt idx="10">
                  <c:v>80.23462188576265</c:v>
                </c:pt>
                <c:pt idx="11">
                  <c:v>72.962190280009111</c:v>
                </c:pt>
                <c:pt idx="12">
                  <c:v>73.933317099557868</c:v>
                </c:pt>
                <c:pt idx="13">
                  <c:v>75.130609395779814</c:v>
                </c:pt>
                <c:pt idx="14">
                  <c:v>76.25799049093402</c:v>
                </c:pt>
                <c:pt idx="15">
                  <c:v>77.163705393051217</c:v>
                </c:pt>
                <c:pt idx="16">
                  <c:v>78.001915567500092</c:v>
                </c:pt>
                <c:pt idx="17">
                  <c:v>78.799733703386352</c:v>
                </c:pt>
                <c:pt idx="18">
                  <c:v>79.607204811383426</c:v>
                </c:pt>
                <c:pt idx="19">
                  <c:v>80.420421286295323</c:v>
                </c:pt>
                <c:pt idx="20">
                  <c:v>81.271379155656973</c:v>
                </c:pt>
                <c:pt idx="21">
                  <c:v>82.12398641381229</c:v>
                </c:pt>
                <c:pt idx="22">
                  <c:v>82.964635399224335</c:v>
                </c:pt>
                <c:pt idx="23">
                  <c:v>83.831244486904779</c:v>
                </c:pt>
                <c:pt idx="24">
                  <c:v>84.609600493346704</c:v>
                </c:pt>
                <c:pt idx="25">
                  <c:v>85.125318712821695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126.92207455042281</c:v>
                </c:pt>
                <c:pt idx="1">
                  <c:v>127.06039395459563</c:v>
                </c:pt>
                <c:pt idx="2">
                  <c:v>125.02783977459998</c:v>
                </c:pt>
                <c:pt idx="3">
                  <c:v>128.56910978773908</c:v>
                </c:pt>
                <c:pt idx="4">
                  <c:v>132.39298894793885</c:v>
                </c:pt>
                <c:pt idx="5">
                  <c:v>135.73231630559462</c:v>
                </c:pt>
                <c:pt idx="6">
                  <c:v>143.68695661741722</c:v>
                </c:pt>
                <c:pt idx="7">
                  <c:v>145.27163184002612</c:v>
                </c:pt>
                <c:pt idx="8">
                  <c:v>150.02816665964559</c:v>
                </c:pt>
                <c:pt idx="9">
                  <c:v>160.07394452585709</c:v>
                </c:pt>
                <c:pt idx="10">
                  <c:v>165.35821656274885</c:v>
                </c:pt>
                <c:pt idx="11">
                  <c:v>169.83611633546099</c:v>
                </c:pt>
                <c:pt idx="12">
                  <c:v>172.27321007207084</c:v>
                </c:pt>
                <c:pt idx="13">
                  <c:v>174.96462711113446</c:v>
                </c:pt>
                <c:pt idx="14">
                  <c:v>177.69558491564123</c:v>
                </c:pt>
                <c:pt idx="15">
                  <c:v>179.99667589983483</c:v>
                </c:pt>
                <c:pt idx="16">
                  <c:v>182.23192891351567</c:v>
                </c:pt>
                <c:pt idx="17">
                  <c:v>184.42114824414375</c:v>
                </c:pt>
                <c:pt idx="18">
                  <c:v>186.65013805569805</c:v>
                </c:pt>
                <c:pt idx="19">
                  <c:v>188.9053052285299</c:v>
                </c:pt>
                <c:pt idx="20">
                  <c:v>191.21955800380215</c:v>
                </c:pt>
                <c:pt idx="21">
                  <c:v>193.49133235013136</c:v>
                </c:pt>
                <c:pt idx="22">
                  <c:v>195.82547551463725</c:v>
                </c:pt>
                <c:pt idx="23">
                  <c:v>198.23314448425714</c:v>
                </c:pt>
                <c:pt idx="24">
                  <c:v>200.60085951778947</c:v>
                </c:pt>
                <c:pt idx="25">
                  <c:v>202.93956511395569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76.675280947512135</c:v>
                </c:pt>
                <c:pt idx="1">
                  <c:v>79.160580297662278</c:v>
                </c:pt>
                <c:pt idx="2">
                  <c:v>77.579535922477191</c:v>
                </c:pt>
                <c:pt idx="3">
                  <c:v>77.773523245856452</c:v>
                </c:pt>
                <c:pt idx="4">
                  <c:v>82.139007182699842</c:v>
                </c:pt>
                <c:pt idx="5">
                  <c:v>82.75895366274105</c:v>
                </c:pt>
                <c:pt idx="6">
                  <c:v>85.534260019668267</c:v>
                </c:pt>
                <c:pt idx="7">
                  <c:v>88.400563098769112</c:v>
                </c:pt>
                <c:pt idx="8">
                  <c:v>90.522593942827655</c:v>
                </c:pt>
                <c:pt idx="9">
                  <c:v>93.544697571710302</c:v>
                </c:pt>
                <c:pt idx="10">
                  <c:v>96.731147852891908</c:v>
                </c:pt>
                <c:pt idx="11">
                  <c:v>97.934895494189817</c:v>
                </c:pt>
                <c:pt idx="12">
                  <c:v>99.439087838210185</c:v>
                </c:pt>
                <c:pt idx="13">
                  <c:v>100.98271583912124</c:v>
                </c:pt>
                <c:pt idx="14">
                  <c:v>102.42048968480775</c:v>
                </c:pt>
                <c:pt idx="15">
                  <c:v>103.57486424400361</c:v>
                </c:pt>
                <c:pt idx="16">
                  <c:v>104.66877185038095</c:v>
                </c:pt>
                <c:pt idx="17">
                  <c:v>105.72756020532671</c:v>
                </c:pt>
                <c:pt idx="18">
                  <c:v>106.78856245523043</c:v>
                </c:pt>
                <c:pt idx="19">
                  <c:v>107.86418655281659</c:v>
                </c:pt>
                <c:pt idx="20">
                  <c:v>108.99098529339653</c:v>
                </c:pt>
                <c:pt idx="21">
                  <c:v>110.12788117183811</c:v>
                </c:pt>
                <c:pt idx="22">
                  <c:v>111.31683330216845</c:v>
                </c:pt>
                <c:pt idx="23">
                  <c:v>112.48131745376075</c:v>
                </c:pt>
                <c:pt idx="24">
                  <c:v>113.67201655154207</c:v>
                </c:pt>
                <c:pt idx="25">
                  <c:v>114.7954850322825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78.061889803120636</c:v>
                </c:pt>
                <c:pt idx="1">
                  <c:v>73.844122269338669</c:v>
                </c:pt>
                <c:pt idx="2">
                  <c:v>71.885447153562822</c:v>
                </c:pt>
                <c:pt idx="3">
                  <c:v>72.615100084601238</c:v>
                </c:pt>
                <c:pt idx="4">
                  <c:v>75.918919747686587</c:v>
                </c:pt>
                <c:pt idx="5">
                  <c:v>73.207916799001822</c:v>
                </c:pt>
                <c:pt idx="6">
                  <c:v>71.27011319667767</c:v>
                </c:pt>
                <c:pt idx="7">
                  <c:v>75.031692504693055</c:v>
                </c:pt>
                <c:pt idx="8">
                  <c:v>73.119283860610608</c:v>
                </c:pt>
                <c:pt idx="9">
                  <c:v>73.712923372841956</c:v>
                </c:pt>
                <c:pt idx="10">
                  <c:v>76.049958955748153</c:v>
                </c:pt>
                <c:pt idx="11">
                  <c:v>77.562903714762683</c:v>
                </c:pt>
                <c:pt idx="12">
                  <c:v>77.262512732667915</c:v>
                </c:pt>
                <c:pt idx="13">
                  <c:v>77.02552984766713</c:v>
                </c:pt>
                <c:pt idx="14">
                  <c:v>76.686058086472343</c:v>
                </c:pt>
                <c:pt idx="15">
                  <c:v>76.098259550660643</c:v>
                </c:pt>
                <c:pt idx="16">
                  <c:v>75.535565569555999</c:v>
                </c:pt>
                <c:pt idx="17">
                  <c:v>75.055003272415121</c:v>
                </c:pt>
                <c:pt idx="18">
                  <c:v>74.557517548061128</c:v>
                </c:pt>
                <c:pt idx="19">
                  <c:v>74.011227587809486</c:v>
                </c:pt>
                <c:pt idx="20">
                  <c:v>73.448075903510414</c:v>
                </c:pt>
                <c:pt idx="21">
                  <c:v>72.960060197744298</c:v>
                </c:pt>
                <c:pt idx="22">
                  <c:v>72.511046540216171</c:v>
                </c:pt>
                <c:pt idx="23">
                  <c:v>72.013123874008528</c:v>
                </c:pt>
                <c:pt idx="24">
                  <c:v>71.632611055553028</c:v>
                </c:pt>
                <c:pt idx="25">
                  <c:v>71.756997075885351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59.966178476919666</c:v>
                </c:pt>
                <c:pt idx="1">
                  <c:v>63.455109790450692</c:v>
                </c:pt>
                <c:pt idx="2">
                  <c:v>59.980860320390107</c:v>
                </c:pt>
                <c:pt idx="3">
                  <c:v>61.439041798999895</c:v>
                </c:pt>
                <c:pt idx="4">
                  <c:v>65.709152498649019</c:v>
                </c:pt>
                <c:pt idx="5">
                  <c:v>66.474433858449459</c:v>
                </c:pt>
                <c:pt idx="6">
                  <c:v>67.699303941295909</c:v>
                </c:pt>
                <c:pt idx="7">
                  <c:v>67.294008706236824</c:v>
                </c:pt>
                <c:pt idx="8">
                  <c:v>65.523073269765632</c:v>
                </c:pt>
                <c:pt idx="9">
                  <c:v>69.322304460485981</c:v>
                </c:pt>
                <c:pt idx="10">
                  <c:v>61.696322725250795</c:v>
                </c:pt>
                <c:pt idx="11">
                  <c:v>62.471158104249497</c:v>
                </c:pt>
                <c:pt idx="12">
                  <c:v>62.646219076276928</c:v>
                </c:pt>
                <c:pt idx="13">
                  <c:v>63.238885765398166</c:v>
                </c:pt>
                <c:pt idx="14">
                  <c:v>63.673938989700147</c:v>
                </c:pt>
                <c:pt idx="15">
                  <c:v>63.759905762056519</c:v>
                </c:pt>
                <c:pt idx="16">
                  <c:v>63.81880962001614</c:v>
                </c:pt>
                <c:pt idx="17">
                  <c:v>63.841624317488922</c:v>
                </c:pt>
                <c:pt idx="18">
                  <c:v>63.849596523594506</c:v>
                </c:pt>
                <c:pt idx="19">
                  <c:v>63.854223093354449</c:v>
                </c:pt>
                <c:pt idx="20">
                  <c:v>63.880175817288219</c:v>
                </c:pt>
                <c:pt idx="21">
                  <c:v>63.892560116552616</c:v>
                </c:pt>
                <c:pt idx="22">
                  <c:v>63.900091855936097</c:v>
                </c:pt>
                <c:pt idx="23">
                  <c:v>63.898865667665703</c:v>
                </c:pt>
                <c:pt idx="24">
                  <c:v>63.879166403022097</c:v>
                </c:pt>
                <c:pt idx="25">
                  <c:v>63.752804655318833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62.687055382074455</c:v>
                </c:pt>
                <c:pt idx="1">
                  <c:v>59.145150102819443</c:v>
                </c:pt>
                <c:pt idx="2">
                  <c:v>61.135931312481716</c:v>
                </c:pt>
                <c:pt idx="3">
                  <c:v>63.398390656463398</c:v>
                </c:pt>
                <c:pt idx="4">
                  <c:v>66.271580056822827</c:v>
                </c:pt>
                <c:pt idx="5">
                  <c:v>66.594694641289891</c:v>
                </c:pt>
                <c:pt idx="6">
                  <c:v>67.339450131517239</c:v>
                </c:pt>
                <c:pt idx="7">
                  <c:v>67.500595946195205</c:v>
                </c:pt>
                <c:pt idx="8">
                  <c:v>66.827784545940645</c:v>
                </c:pt>
                <c:pt idx="9">
                  <c:v>68.54406677875329</c:v>
                </c:pt>
                <c:pt idx="10">
                  <c:v>64.700933600169293</c:v>
                </c:pt>
                <c:pt idx="11">
                  <c:v>64.157515440670664</c:v>
                </c:pt>
                <c:pt idx="12">
                  <c:v>65.035188941822597</c:v>
                </c:pt>
                <c:pt idx="13">
                  <c:v>65.903757906519587</c:v>
                </c:pt>
                <c:pt idx="14">
                  <c:v>66.765692518961373</c:v>
                </c:pt>
                <c:pt idx="15">
                  <c:v>67.492522258975711</c:v>
                </c:pt>
                <c:pt idx="16">
                  <c:v>68.152385727775822</c:v>
                </c:pt>
                <c:pt idx="17">
                  <c:v>68.769632174410404</c:v>
                </c:pt>
                <c:pt idx="18">
                  <c:v>69.471013234551677</c:v>
                </c:pt>
                <c:pt idx="19">
                  <c:v>70.170948658466628</c:v>
                </c:pt>
                <c:pt idx="20">
                  <c:v>70.885581911579251</c:v>
                </c:pt>
                <c:pt idx="21">
                  <c:v>71.587964739809678</c:v>
                </c:pt>
                <c:pt idx="22">
                  <c:v>72.227802970317597</c:v>
                </c:pt>
                <c:pt idx="23">
                  <c:v>72.877507020745384</c:v>
                </c:pt>
                <c:pt idx="24">
                  <c:v>73.514751612021087</c:v>
                </c:pt>
                <c:pt idx="25">
                  <c:v>74.127773270733982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52.860437418502983</c:v>
                </c:pt>
                <c:pt idx="1">
                  <c:v>54.441603391816805</c:v>
                </c:pt>
                <c:pt idx="2">
                  <c:v>55.895062231935917</c:v>
                </c:pt>
                <c:pt idx="3">
                  <c:v>55.523679072458251</c:v>
                </c:pt>
                <c:pt idx="4">
                  <c:v>55.97131726056358</c:v>
                </c:pt>
                <c:pt idx="5">
                  <c:v>56.32631620607313</c:v>
                </c:pt>
                <c:pt idx="6">
                  <c:v>60.687564166526386</c:v>
                </c:pt>
                <c:pt idx="7">
                  <c:v>58.8757638371493</c:v>
                </c:pt>
                <c:pt idx="8">
                  <c:v>56.441081894543913</c:v>
                </c:pt>
                <c:pt idx="9">
                  <c:v>55.20710857215574</c:v>
                </c:pt>
                <c:pt idx="10">
                  <c:v>55.588514766913512</c:v>
                </c:pt>
                <c:pt idx="11">
                  <c:v>55.576319795125414</c:v>
                </c:pt>
                <c:pt idx="12">
                  <c:v>55.803278496039134</c:v>
                </c:pt>
                <c:pt idx="13">
                  <c:v>56.128368176011364</c:v>
                </c:pt>
                <c:pt idx="14">
                  <c:v>56.449476946585698</c:v>
                </c:pt>
                <c:pt idx="15">
                  <c:v>56.632314311476023</c:v>
                </c:pt>
                <c:pt idx="16">
                  <c:v>56.733447601464704</c:v>
                </c:pt>
                <c:pt idx="17">
                  <c:v>56.772698844301871</c:v>
                </c:pt>
                <c:pt idx="18">
                  <c:v>56.793399742446439</c:v>
                </c:pt>
                <c:pt idx="19">
                  <c:v>56.803282623142962</c:v>
                </c:pt>
                <c:pt idx="20">
                  <c:v>56.808707584589847</c:v>
                </c:pt>
                <c:pt idx="21">
                  <c:v>56.781800434869581</c:v>
                </c:pt>
                <c:pt idx="22">
                  <c:v>56.755606203974843</c:v>
                </c:pt>
                <c:pt idx="23">
                  <c:v>56.692021569630164</c:v>
                </c:pt>
                <c:pt idx="24">
                  <c:v>56.633962783425389</c:v>
                </c:pt>
                <c:pt idx="25">
                  <c:v>56.554043977143891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34.330239780542207</c:v>
                </c:pt>
                <c:pt idx="1">
                  <c:v>33.359646809051256</c:v>
                </c:pt>
                <c:pt idx="2">
                  <c:v>32.550699735483391</c:v>
                </c:pt>
                <c:pt idx="3">
                  <c:v>33.051287606621173</c:v>
                </c:pt>
                <c:pt idx="4">
                  <c:v>35.88043554188431</c:v>
                </c:pt>
                <c:pt idx="5">
                  <c:v>34.749792345100957</c:v>
                </c:pt>
                <c:pt idx="6">
                  <c:v>36.881301722504844</c:v>
                </c:pt>
                <c:pt idx="7">
                  <c:v>36.455737694451663</c:v>
                </c:pt>
                <c:pt idx="8">
                  <c:v>38.354436380130153</c:v>
                </c:pt>
                <c:pt idx="9">
                  <c:v>36.896178867525066</c:v>
                </c:pt>
                <c:pt idx="10">
                  <c:v>32.742358020133182</c:v>
                </c:pt>
                <c:pt idx="11">
                  <c:v>33.949466637764978</c:v>
                </c:pt>
                <c:pt idx="12">
                  <c:v>33.855147576330872</c:v>
                </c:pt>
                <c:pt idx="13">
                  <c:v>34.017347047874587</c:v>
                </c:pt>
                <c:pt idx="14">
                  <c:v>34.175827499023057</c:v>
                </c:pt>
                <c:pt idx="15">
                  <c:v>34.191165422429343</c:v>
                </c:pt>
                <c:pt idx="16">
                  <c:v>34.166668622721708</c:v>
                </c:pt>
                <c:pt idx="17">
                  <c:v>34.117395710378112</c:v>
                </c:pt>
                <c:pt idx="18">
                  <c:v>34.05559082228153</c:v>
                </c:pt>
                <c:pt idx="19">
                  <c:v>33.995167550908199</c:v>
                </c:pt>
                <c:pt idx="20">
                  <c:v>33.954124623104121</c:v>
                </c:pt>
                <c:pt idx="21">
                  <c:v>33.90839146012128</c:v>
                </c:pt>
                <c:pt idx="22">
                  <c:v>33.855377251430816</c:v>
                </c:pt>
                <c:pt idx="23">
                  <c:v>33.83322208872351</c:v>
                </c:pt>
                <c:pt idx="24">
                  <c:v>33.802872260028273</c:v>
                </c:pt>
                <c:pt idx="25">
                  <c:v>33.795703786213188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71.612678294013833</c:v>
                </c:pt>
                <c:pt idx="1">
                  <c:v>67.431469420966351</c:v>
                </c:pt>
                <c:pt idx="2">
                  <c:v>67.430996186651797</c:v>
                </c:pt>
                <c:pt idx="3">
                  <c:v>66.24947957824017</c:v>
                </c:pt>
                <c:pt idx="4">
                  <c:v>70.854819440999393</c:v>
                </c:pt>
                <c:pt idx="5">
                  <c:v>70.813629769099862</c:v>
                </c:pt>
                <c:pt idx="6">
                  <c:v>70.631154616690637</c:v>
                </c:pt>
                <c:pt idx="7">
                  <c:v>71.078711122836694</c:v>
                </c:pt>
                <c:pt idx="8">
                  <c:v>70.491149830870725</c:v>
                </c:pt>
                <c:pt idx="9">
                  <c:v>70.986696643393614</c:v>
                </c:pt>
                <c:pt idx="10">
                  <c:v>65.815925630381045</c:v>
                </c:pt>
                <c:pt idx="11">
                  <c:v>68.539434197766411</c:v>
                </c:pt>
                <c:pt idx="12">
                  <c:v>68.686038167023497</c:v>
                </c:pt>
                <c:pt idx="13">
                  <c:v>69.25515891049362</c:v>
                </c:pt>
                <c:pt idx="14">
                  <c:v>69.546940867874795</c:v>
                </c:pt>
                <c:pt idx="15">
                  <c:v>69.59458715751154</c:v>
                </c:pt>
                <c:pt idx="16">
                  <c:v>69.62650652706904</c:v>
                </c:pt>
                <c:pt idx="17">
                  <c:v>69.601203528148503</c:v>
                </c:pt>
                <c:pt idx="18">
                  <c:v>69.501976806752594</c:v>
                </c:pt>
                <c:pt idx="19">
                  <c:v>69.406237418676398</c:v>
                </c:pt>
                <c:pt idx="20">
                  <c:v>69.418411707072494</c:v>
                </c:pt>
                <c:pt idx="21">
                  <c:v>69.382023115120887</c:v>
                </c:pt>
                <c:pt idx="22">
                  <c:v>69.295130962094589</c:v>
                </c:pt>
                <c:pt idx="23">
                  <c:v>69.204553354303982</c:v>
                </c:pt>
                <c:pt idx="24">
                  <c:v>69.117159323272077</c:v>
                </c:pt>
                <c:pt idx="25">
                  <c:v>69.003308375644906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53.266165346891327</c:v>
                </c:pt>
                <c:pt idx="1">
                  <c:v>59.876923963298971</c:v>
                </c:pt>
                <c:pt idx="2">
                  <c:v>58.718627362417081</c:v>
                </c:pt>
                <c:pt idx="3">
                  <c:v>61.289388169020626</c:v>
                </c:pt>
                <c:pt idx="4">
                  <c:v>65.593779322756376</c:v>
                </c:pt>
                <c:pt idx="5">
                  <c:v>65.402946412649072</c:v>
                </c:pt>
                <c:pt idx="6">
                  <c:v>67.706895587702007</c:v>
                </c:pt>
                <c:pt idx="7">
                  <c:v>73.179295249642152</c:v>
                </c:pt>
                <c:pt idx="8">
                  <c:v>73.696429615665267</c:v>
                </c:pt>
                <c:pt idx="9">
                  <c:v>78.32007920727672</c:v>
                </c:pt>
                <c:pt idx="10">
                  <c:v>80.23462188576265</c:v>
                </c:pt>
                <c:pt idx="11">
                  <c:v>72.962190280009111</c:v>
                </c:pt>
                <c:pt idx="12">
                  <c:v>73.933317099557868</c:v>
                </c:pt>
                <c:pt idx="13">
                  <c:v>75.130609395779814</c:v>
                </c:pt>
                <c:pt idx="14">
                  <c:v>76.25799049093402</c:v>
                </c:pt>
                <c:pt idx="15">
                  <c:v>77.163705393051217</c:v>
                </c:pt>
                <c:pt idx="16">
                  <c:v>78.001915567500092</c:v>
                </c:pt>
                <c:pt idx="17">
                  <c:v>78.799733703386352</c:v>
                </c:pt>
                <c:pt idx="18">
                  <c:v>79.607204811383426</c:v>
                </c:pt>
                <c:pt idx="19">
                  <c:v>80.420421286295323</c:v>
                </c:pt>
                <c:pt idx="20">
                  <c:v>81.271379155656973</c:v>
                </c:pt>
                <c:pt idx="21">
                  <c:v>82.12398641381229</c:v>
                </c:pt>
                <c:pt idx="22">
                  <c:v>82.964635399224335</c:v>
                </c:pt>
                <c:pt idx="23">
                  <c:v>83.831244486904779</c:v>
                </c:pt>
                <c:pt idx="24">
                  <c:v>84.609600493346704</c:v>
                </c:pt>
                <c:pt idx="25">
                  <c:v>85.125318712821695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126.92207455042281</c:v>
                </c:pt>
                <c:pt idx="1">
                  <c:v>127.06039395459563</c:v>
                </c:pt>
                <c:pt idx="2">
                  <c:v>125.02783977459998</c:v>
                </c:pt>
                <c:pt idx="3">
                  <c:v>128.56910978773908</c:v>
                </c:pt>
                <c:pt idx="4">
                  <c:v>132.39298894793885</c:v>
                </c:pt>
                <c:pt idx="5">
                  <c:v>135.73231630559462</c:v>
                </c:pt>
                <c:pt idx="6">
                  <c:v>143.68695661741722</c:v>
                </c:pt>
                <c:pt idx="7">
                  <c:v>145.27163184002612</c:v>
                </c:pt>
                <c:pt idx="8">
                  <c:v>150.02816665964559</c:v>
                </c:pt>
                <c:pt idx="9">
                  <c:v>160.07394452585709</c:v>
                </c:pt>
                <c:pt idx="10">
                  <c:v>165.35821656274885</c:v>
                </c:pt>
                <c:pt idx="11">
                  <c:v>169.83611633546099</c:v>
                </c:pt>
                <c:pt idx="12">
                  <c:v>172.27321007207084</c:v>
                </c:pt>
                <c:pt idx="13">
                  <c:v>174.96462711113446</c:v>
                </c:pt>
                <c:pt idx="14">
                  <c:v>177.69558491564123</c:v>
                </c:pt>
                <c:pt idx="15">
                  <c:v>179.99667589983483</c:v>
                </c:pt>
                <c:pt idx="16">
                  <c:v>182.23192891351567</c:v>
                </c:pt>
                <c:pt idx="17">
                  <c:v>184.42114824414375</c:v>
                </c:pt>
                <c:pt idx="18">
                  <c:v>186.65013805569805</c:v>
                </c:pt>
                <c:pt idx="19">
                  <c:v>188.9053052285299</c:v>
                </c:pt>
                <c:pt idx="20">
                  <c:v>191.21955800380215</c:v>
                </c:pt>
                <c:pt idx="21">
                  <c:v>193.49133235013136</c:v>
                </c:pt>
                <c:pt idx="22">
                  <c:v>195.82547551463725</c:v>
                </c:pt>
                <c:pt idx="23">
                  <c:v>198.23314448425714</c:v>
                </c:pt>
                <c:pt idx="24">
                  <c:v>200.60085951778947</c:v>
                </c:pt>
                <c:pt idx="25">
                  <c:v>202.93956511395569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76.675280947512135</c:v>
                </c:pt>
                <c:pt idx="1">
                  <c:v>79.160580297662278</c:v>
                </c:pt>
                <c:pt idx="2">
                  <c:v>77.579535922477191</c:v>
                </c:pt>
                <c:pt idx="3">
                  <c:v>77.773523245856452</c:v>
                </c:pt>
                <c:pt idx="4">
                  <c:v>82.139007182699842</c:v>
                </c:pt>
                <c:pt idx="5">
                  <c:v>82.75895366274105</c:v>
                </c:pt>
                <c:pt idx="6">
                  <c:v>85.534260019668267</c:v>
                </c:pt>
                <c:pt idx="7">
                  <c:v>88.400563098769112</c:v>
                </c:pt>
                <c:pt idx="8">
                  <c:v>90.522593942827655</c:v>
                </c:pt>
                <c:pt idx="9">
                  <c:v>93.544697571710302</c:v>
                </c:pt>
                <c:pt idx="10">
                  <c:v>96.731147852891908</c:v>
                </c:pt>
                <c:pt idx="11">
                  <c:v>97.934895494189817</c:v>
                </c:pt>
                <c:pt idx="12">
                  <c:v>99.439087838210185</c:v>
                </c:pt>
                <c:pt idx="13">
                  <c:v>100.98271583912124</c:v>
                </c:pt>
                <c:pt idx="14">
                  <c:v>102.42048968480775</c:v>
                </c:pt>
                <c:pt idx="15">
                  <c:v>103.57486424400361</c:v>
                </c:pt>
                <c:pt idx="16">
                  <c:v>104.66877185038095</c:v>
                </c:pt>
                <c:pt idx="17">
                  <c:v>105.72756020532671</c:v>
                </c:pt>
                <c:pt idx="18">
                  <c:v>106.78856245523043</c:v>
                </c:pt>
                <c:pt idx="19">
                  <c:v>107.86418655281659</c:v>
                </c:pt>
                <c:pt idx="20">
                  <c:v>108.99098529339653</c:v>
                </c:pt>
                <c:pt idx="21">
                  <c:v>110.12788117183811</c:v>
                </c:pt>
                <c:pt idx="22">
                  <c:v>111.31683330216845</c:v>
                </c:pt>
                <c:pt idx="23">
                  <c:v>112.48131745376075</c:v>
                </c:pt>
                <c:pt idx="24">
                  <c:v>113.67201655154207</c:v>
                </c:pt>
                <c:pt idx="25">
                  <c:v>114.7954850322825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78.061889803120636</c:v>
                </c:pt>
                <c:pt idx="1">
                  <c:v>73.844122269338669</c:v>
                </c:pt>
                <c:pt idx="2">
                  <c:v>71.885447153562822</c:v>
                </c:pt>
                <c:pt idx="3">
                  <c:v>72.615100084601238</c:v>
                </c:pt>
                <c:pt idx="4">
                  <c:v>75.918919747686587</c:v>
                </c:pt>
                <c:pt idx="5">
                  <c:v>73.207916799001822</c:v>
                </c:pt>
                <c:pt idx="6">
                  <c:v>71.27011319667767</c:v>
                </c:pt>
                <c:pt idx="7">
                  <c:v>75.031692504693055</c:v>
                </c:pt>
                <c:pt idx="8">
                  <c:v>73.119283860610608</c:v>
                </c:pt>
                <c:pt idx="9">
                  <c:v>73.712923372841956</c:v>
                </c:pt>
                <c:pt idx="10">
                  <c:v>76.049958955748153</c:v>
                </c:pt>
                <c:pt idx="11">
                  <c:v>77.562903714762683</c:v>
                </c:pt>
                <c:pt idx="12">
                  <c:v>77.262512732667915</c:v>
                </c:pt>
                <c:pt idx="13">
                  <c:v>77.02552984766713</c:v>
                </c:pt>
                <c:pt idx="14">
                  <c:v>76.686058086472343</c:v>
                </c:pt>
                <c:pt idx="15">
                  <c:v>76.098259550660643</c:v>
                </c:pt>
                <c:pt idx="16">
                  <c:v>75.535565569555999</c:v>
                </c:pt>
                <c:pt idx="17">
                  <c:v>75.055003272415121</c:v>
                </c:pt>
                <c:pt idx="18">
                  <c:v>74.557517548061128</c:v>
                </c:pt>
                <c:pt idx="19">
                  <c:v>74.011227587809486</c:v>
                </c:pt>
                <c:pt idx="20">
                  <c:v>73.448075903510414</c:v>
                </c:pt>
                <c:pt idx="21">
                  <c:v>72.960060197744298</c:v>
                </c:pt>
                <c:pt idx="22">
                  <c:v>72.511046540216171</c:v>
                </c:pt>
                <c:pt idx="23">
                  <c:v>72.013123874008528</c:v>
                </c:pt>
                <c:pt idx="24">
                  <c:v>71.632611055553028</c:v>
                </c:pt>
                <c:pt idx="25">
                  <c:v>71.756997075885351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59.966178476919666</c:v>
                </c:pt>
                <c:pt idx="1">
                  <c:v>63.455109790450692</c:v>
                </c:pt>
                <c:pt idx="2">
                  <c:v>59.980860320390107</c:v>
                </c:pt>
                <c:pt idx="3">
                  <c:v>61.439041798999895</c:v>
                </c:pt>
                <c:pt idx="4">
                  <c:v>65.709152498649019</c:v>
                </c:pt>
                <c:pt idx="5">
                  <c:v>66.474433858449459</c:v>
                </c:pt>
                <c:pt idx="6">
                  <c:v>67.699303941295909</c:v>
                </c:pt>
                <c:pt idx="7">
                  <c:v>67.294008706236824</c:v>
                </c:pt>
                <c:pt idx="8">
                  <c:v>65.523073269765632</c:v>
                </c:pt>
                <c:pt idx="9">
                  <c:v>69.322304460485981</c:v>
                </c:pt>
                <c:pt idx="10">
                  <c:v>61.696322725250795</c:v>
                </c:pt>
                <c:pt idx="11">
                  <c:v>62.471158104249497</c:v>
                </c:pt>
                <c:pt idx="12">
                  <c:v>62.646219076276928</c:v>
                </c:pt>
                <c:pt idx="13">
                  <c:v>63.238885765398166</c:v>
                </c:pt>
                <c:pt idx="14">
                  <c:v>63.673938989700147</c:v>
                </c:pt>
                <c:pt idx="15">
                  <c:v>63.759905762056519</c:v>
                </c:pt>
                <c:pt idx="16">
                  <c:v>63.81880962001614</c:v>
                </c:pt>
                <c:pt idx="17">
                  <c:v>63.841624317488922</c:v>
                </c:pt>
                <c:pt idx="18">
                  <c:v>63.849596523594506</c:v>
                </c:pt>
                <c:pt idx="19">
                  <c:v>63.854223093354449</c:v>
                </c:pt>
                <c:pt idx="20">
                  <c:v>63.880175817288219</c:v>
                </c:pt>
                <c:pt idx="21">
                  <c:v>63.892560116552616</c:v>
                </c:pt>
                <c:pt idx="22">
                  <c:v>63.900091855936097</c:v>
                </c:pt>
                <c:pt idx="23">
                  <c:v>63.898865667665703</c:v>
                </c:pt>
                <c:pt idx="24">
                  <c:v>63.879166403022097</c:v>
                </c:pt>
                <c:pt idx="25">
                  <c:v>63.752804655318833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62.687055382074455</c:v>
                </c:pt>
                <c:pt idx="1">
                  <c:v>59.145150102819443</c:v>
                </c:pt>
                <c:pt idx="2">
                  <c:v>61.135931312481716</c:v>
                </c:pt>
                <c:pt idx="3">
                  <c:v>63.398390656463398</c:v>
                </c:pt>
                <c:pt idx="4">
                  <c:v>66.271580056822827</c:v>
                </c:pt>
                <c:pt idx="5">
                  <c:v>66.594694641289891</c:v>
                </c:pt>
                <c:pt idx="6">
                  <c:v>67.339450131517239</c:v>
                </c:pt>
                <c:pt idx="7">
                  <c:v>67.500595946195205</c:v>
                </c:pt>
                <c:pt idx="8">
                  <c:v>66.827784545940645</c:v>
                </c:pt>
                <c:pt idx="9">
                  <c:v>68.54406677875329</c:v>
                </c:pt>
                <c:pt idx="10">
                  <c:v>64.700933600169293</c:v>
                </c:pt>
                <c:pt idx="11">
                  <c:v>64.157515440670664</c:v>
                </c:pt>
                <c:pt idx="12">
                  <c:v>65.035188941822597</c:v>
                </c:pt>
                <c:pt idx="13">
                  <c:v>65.903757906519587</c:v>
                </c:pt>
                <c:pt idx="14">
                  <c:v>66.765692518961373</c:v>
                </c:pt>
                <c:pt idx="15">
                  <c:v>67.492522258975711</c:v>
                </c:pt>
                <c:pt idx="16">
                  <c:v>68.152385727775822</c:v>
                </c:pt>
                <c:pt idx="17">
                  <c:v>68.769632174410404</c:v>
                </c:pt>
                <c:pt idx="18">
                  <c:v>69.471013234551677</c:v>
                </c:pt>
                <c:pt idx="19">
                  <c:v>70.170948658466628</c:v>
                </c:pt>
                <c:pt idx="20">
                  <c:v>70.885581911579251</c:v>
                </c:pt>
                <c:pt idx="21">
                  <c:v>71.587964739809678</c:v>
                </c:pt>
                <c:pt idx="22">
                  <c:v>72.227802970317597</c:v>
                </c:pt>
                <c:pt idx="23">
                  <c:v>72.877507020745384</c:v>
                </c:pt>
                <c:pt idx="24">
                  <c:v>73.514751612021087</c:v>
                </c:pt>
                <c:pt idx="25">
                  <c:v>74.127773270733982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52.860437418502983</c:v>
                </c:pt>
                <c:pt idx="1">
                  <c:v>54.441603391816805</c:v>
                </c:pt>
                <c:pt idx="2">
                  <c:v>55.895062231935917</c:v>
                </c:pt>
                <c:pt idx="3">
                  <c:v>55.523679072458251</c:v>
                </c:pt>
                <c:pt idx="4">
                  <c:v>55.97131726056358</c:v>
                </c:pt>
                <c:pt idx="5">
                  <c:v>56.32631620607313</c:v>
                </c:pt>
                <c:pt idx="6">
                  <c:v>60.687564166526386</c:v>
                </c:pt>
                <c:pt idx="7">
                  <c:v>58.8757638371493</c:v>
                </c:pt>
                <c:pt idx="8">
                  <c:v>56.441081894543913</c:v>
                </c:pt>
                <c:pt idx="9">
                  <c:v>55.20710857215574</c:v>
                </c:pt>
                <c:pt idx="10">
                  <c:v>55.588514766913512</c:v>
                </c:pt>
                <c:pt idx="11">
                  <c:v>55.576319795125414</c:v>
                </c:pt>
                <c:pt idx="12">
                  <c:v>55.803278496039134</c:v>
                </c:pt>
                <c:pt idx="13">
                  <c:v>56.128368176011364</c:v>
                </c:pt>
                <c:pt idx="14">
                  <c:v>56.449476946585698</c:v>
                </c:pt>
                <c:pt idx="15">
                  <c:v>56.632314311476023</c:v>
                </c:pt>
                <c:pt idx="16">
                  <c:v>56.733447601464704</c:v>
                </c:pt>
                <c:pt idx="17">
                  <c:v>56.772698844301871</c:v>
                </c:pt>
                <c:pt idx="18">
                  <c:v>56.793399742446439</c:v>
                </c:pt>
                <c:pt idx="19">
                  <c:v>56.803282623142962</c:v>
                </c:pt>
                <c:pt idx="20">
                  <c:v>56.808707584589847</c:v>
                </c:pt>
                <c:pt idx="21">
                  <c:v>56.781800434869581</c:v>
                </c:pt>
                <c:pt idx="22">
                  <c:v>56.755606203974843</c:v>
                </c:pt>
                <c:pt idx="23">
                  <c:v>56.692021569630164</c:v>
                </c:pt>
                <c:pt idx="24">
                  <c:v>56.633962783425389</c:v>
                </c:pt>
                <c:pt idx="25">
                  <c:v>56.554043977143891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34.330239780542207</c:v>
                </c:pt>
                <c:pt idx="1">
                  <c:v>33.359646809051256</c:v>
                </c:pt>
                <c:pt idx="2">
                  <c:v>32.550699735483391</c:v>
                </c:pt>
                <c:pt idx="3">
                  <c:v>33.051287606621173</c:v>
                </c:pt>
                <c:pt idx="4">
                  <c:v>35.88043554188431</c:v>
                </c:pt>
                <c:pt idx="5">
                  <c:v>34.749792345100957</c:v>
                </c:pt>
                <c:pt idx="6">
                  <c:v>36.881301722504844</c:v>
                </c:pt>
                <c:pt idx="7">
                  <c:v>36.455737694451663</c:v>
                </c:pt>
                <c:pt idx="8">
                  <c:v>38.354436380130153</c:v>
                </c:pt>
                <c:pt idx="9">
                  <c:v>36.896178867525066</c:v>
                </c:pt>
                <c:pt idx="10">
                  <c:v>32.742358020133182</c:v>
                </c:pt>
                <c:pt idx="11">
                  <c:v>33.949466637764978</c:v>
                </c:pt>
                <c:pt idx="12">
                  <c:v>33.855147576330872</c:v>
                </c:pt>
                <c:pt idx="13">
                  <c:v>34.017347047874587</c:v>
                </c:pt>
                <c:pt idx="14">
                  <c:v>34.175827499023057</c:v>
                </c:pt>
                <c:pt idx="15">
                  <c:v>34.191165422429343</c:v>
                </c:pt>
                <c:pt idx="16">
                  <c:v>34.166668622721708</c:v>
                </c:pt>
                <c:pt idx="17">
                  <c:v>34.117395710378112</c:v>
                </c:pt>
                <c:pt idx="18">
                  <c:v>34.05559082228153</c:v>
                </c:pt>
                <c:pt idx="19">
                  <c:v>33.995167550908199</c:v>
                </c:pt>
                <c:pt idx="20">
                  <c:v>33.954124623104121</c:v>
                </c:pt>
                <c:pt idx="21">
                  <c:v>33.90839146012128</c:v>
                </c:pt>
                <c:pt idx="22">
                  <c:v>33.855377251430816</c:v>
                </c:pt>
                <c:pt idx="23">
                  <c:v>33.83322208872351</c:v>
                </c:pt>
                <c:pt idx="24">
                  <c:v>33.802872260028273</c:v>
                </c:pt>
                <c:pt idx="25">
                  <c:v>33.795703786213188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71.612678294013833</c:v>
                </c:pt>
                <c:pt idx="1">
                  <c:v>67.431469420966351</c:v>
                </c:pt>
                <c:pt idx="2">
                  <c:v>67.430996186651797</c:v>
                </c:pt>
                <c:pt idx="3">
                  <c:v>66.24947957824017</c:v>
                </c:pt>
                <c:pt idx="4">
                  <c:v>70.854819440999393</c:v>
                </c:pt>
                <c:pt idx="5">
                  <c:v>70.813629769099862</c:v>
                </c:pt>
                <c:pt idx="6">
                  <c:v>70.631154616690637</c:v>
                </c:pt>
                <c:pt idx="7">
                  <c:v>71.078711122836694</c:v>
                </c:pt>
                <c:pt idx="8">
                  <c:v>70.491149830870725</c:v>
                </c:pt>
                <c:pt idx="9">
                  <c:v>70.986696643393614</c:v>
                </c:pt>
                <c:pt idx="10">
                  <c:v>65.815925630381045</c:v>
                </c:pt>
                <c:pt idx="11">
                  <c:v>68.539434197766411</c:v>
                </c:pt>
                <c:pt idx="12">
                  <c:v>68.686038167023497</c:v>
                </c:pt>
                <c:pt idx="13">
                  <c:v>69.25515891049362</c:v>
                </c:pt>
                <c:pt idx="14">
                  <c:v>69.546940867874795</c:v>
                </c:pt>
                <c:pt idx="15">
                  <c:v>69.59458715751154</c:v>
                </c:pt>
                <c:pt idx="16">
                  <c:v>69.62650652706904</c:v>
                </c:pt>
                <c:pt idx="17">
                  <c:v>69.601203528148503</c:v>
                </c:pt>
                <c:pt idx="18">
                  <c:v>69.501976806752594</c:v>
                </c:pt>
                <c:pt idx="19">
                  <c:v>69.406237418676398</c:v>
                </c:pt>
                <c:pt idx="20">
                  <c:v>69.418411707072494</c:v>
                </c:pt>
                <c:pt idx="21">
                  <c:v>69.382023115120887</c:v>
                </c:pt>
                <c:pt idx="22">
                  <c:v>69.295130962094589</c:v>
                </c:pt>
                <c:pt idx="23">
                  <c:v>69.204553354303982</c:v>
                </c:pt>
                <c:pt idx="24">
                  <c:v>69.117159323272077</c:v>
                </c:pt>
                <c:pt idx="25">
                  <c:v>69.003308375644906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85.125318712821695</c:v>
                </c:pt>
                <c:pt idx="1">
                  <c:v>202.93956511395569</c:v>
                </c:pt>
                <c:pt idx="2">
                  <c:v>114.7954850322825</c:v>
                </c:pt>
                <c:pt idx="3">
                  <c:v>71.756997075885351</c:v>
                </c:pt>
                <c:pt idx="4">
                  <c:v>63.752804655318833</c:v>
                </c:pt>
                <c:pt idx="5">
                  <c:v>74.127773270733982</c:v>
                </c:pt>
                <c:pt idx="6">
                  <c:v>56.554043977143891</c:v>
                </c:pt>
                <c:pt idx="7">
                  <c:v>33.795703786213188</c:v>
                </c:pt>
                <c:pt idx="8">
                  <c:v>69.003308375644906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80.23462188576265</c:v>
                </c:pt>
                <c:pt idx="1">
                  <c:v>165.35821656274885</c:v>
                </c:pt>
                <c:pt idx="2">
                  <c:v>96.731147852891908</c:v>
                </c:pt>
                <c:pt idx="3">
                  <c:v>76.049958955748153</c:v>
                </c:pt>
                <c:pt idx="4">
                  <c:v>61.696322725250795</c:v>
                </c:pt>
                <c:pt idx="5">
                  <c:v>64.700933600169293</c:v>
                </c:pt>
                <c:pt idx="6">
                  <c:v>55.588514766913512</c:v>
                </c:pt>
                <c:pt idx="7">
                  <c:v>32.742358020133182</c:v>
                </c:pt>
                <c:pt idx="8">
                  <c:v>65.815925630381045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11.028724289120786</c:v>
                </c:pt>
                <c:pt idx="1">
                  <c:v>26.292583039207784</c:v>
                </c:pt>
                <c:pt idx="2">
                  <c:v>14.872751999062316</c:v>
                </c:pt>
                <c:pt idx="3">
                  <c:v>9.2967421271573585</c:v>
                </c:pt>
                <c:pt idx="4">
                  <c:v>8.2597294886343118</c:v>
                </c:pt>
                <c:pt idx="5">
                  <c:v>9.6038967716222388</c:v>
                </c:pt>
                <c:pt idx="6">
                  <c:v>7.3270675269117849</c:v>
                </c:pt>
                <c:pt idx="7">
                  <c:v>4.3785269159738318</c:v>
                </c:pt>
                <c:pt idx="8">
                  <c:v>8.9399778423095775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11.479833383281404</c:v>
                </c:pt>
                <c:pt idx="1">
                  <c:v>23.65917268731797</c:v>
                </c:pt>
                <c:pt idx="2">
                  <c:v>13.840128291572402</c:v>
                </c:pt>
                <c:pt idx="3">
                  <c:v>10.88109892086743</c:v>
                </c:pt>
                <c:pt idx="4">
                  <c:v>8.8274050353905391</c:v>
                </c:pt>
                <c:pt idx="5">
                  <c:v>9.2572996546332131</c:v>
                </c:pt>
                <c:pt idx="6">
                  <c:v>7.9535102496878842</c:v>
                </c:pt>
                <c:pt idx="7">
                  <c:v>4.6847209572701249</c:v>
                </c:pt>
                <c:pt idx="8">
                  <c:v>9.4168308199790403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10.030188343214681</c:v>
                </c:pt>
                <c:pt idx="1">
                  <c:v>20.815892425033031</c:v>
                </c:pt>
                <c:pt idx="2">
                  <c:v>12.691903619867015</c:v>
                </c:pt>
                <c:pt idx="3">
                  <c:v>11.227157704417506</c:v>
                </c:pt>
                <c:pt idx="4">
                  <c:v>10.194511534725963</c:v>
                </c:pt>
                <c:pt idx="5">
                  <c:v>10.212954714557366</c:v>
                </c:pt>
                <c:pt idx="6">
                  <c:v>8.6381973781706218</c:v>
                </c:pt>
                <c:pt idx="7">
                  <c:v>5.3292241592582537</c:v>
                </c:pt>
                <c:pt idx="8">
                  <c:v>10.859970120755554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8.641745759430243E-2</c:v>
                </c:pt>
                <c:pt idx="1">
                  <c:v>9.6923514165026037E-2</c:v>
                </c:pt>
                <c:pt idx="2">
                  <c:v>9.6227706037179436E-2</c:v>
                </c:pt>
                <c:pt idx="3">
                  <c:v>9.8868363209794669E-2</c:v>
                </c:pt>
                <c:pt idx="4">
                  <c:v>0.10079999035356539</c:v>
                </c:pt>
                <c:pt idx="5">
                  <c:v>0.10030188343214681</c:v>
                </c:pt>
                <c:pt idx="6">
                  <c:v>0.10083879140962143</c:v>
                </c:pt>
                <c:pt idx="7">
                  <c:v>0.10713011390866498</c:v>
                </c:pt>
                <c:pt idx="8">
                  <c:v>0.1075854004000929</c:v>
                </c:pt>
                <c:pt idx="9">
                  <c:v>0.11083950253503604</c:v>
                </c:pt>
                <c:pt idx="10">
                  <c:v>0.11479833383281404</c:v>
                </c:pt>
                <c:pt idx="11">
                  <c:v>0.10378837576638239</c:v>
                </c:pt>
                <c:pt idx="12">
                  <c:v>0.10428801143626612</c:v>
                </c:pt>
                <c:pt idx="13">
                  <c:v>0.10483628536194224</c:v>
                </c:pt>
                <c:pt idx="14">
                  <c:v>0.10537645575748955</c:v>
                </c:pt>
                <c:pt idx="15">
                  <c:v>0.10592077105005776</c:v>
                </c:pt>
                <c:pt idx="16">
                  <c:v>0.10642391091104828</c:v>
                </c:pt>
                <c:pt idx="17">
                  <c:v>0.10690420876154362</c:v>
                </c:pt>
                <c:pt idx="18">
                  <c:v>0.10739226982075942</c:v>
                </c:pt>
                <c:pt idx="19">
                  <c:v>0.10788446051518563</c:v>
                </c:pt>
                <c:pt idx="20">
                  <c:v>0.10837961313076275</c:v>
                </c:pt>
                <c:pt idx="21">
                  <c:v>0.10888078638262376</c:v>
                </c:pt>
                <c:pt idx="22">
                  <c:v>0.10935796043406505</c:v>
                </c:pt>
                <c:pt idx="23">
                  <c:v>0.10986121036465413</c:v>
                </c:pt>
                <c:pt idx="24">
                  <c:v>0.11024583659843756</c:v>
                </c:pt>
                <c:pt idx="25">
                  <c:v>0.11028724289120787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0.20591463499976118</c:v>
                </c:pt>
                <c:pt idx="1">
                  <c:v>0.20567422436096575</c:v>
                </c:pt>
                <c:pt idx="2">
                  <c:v>0.20489481366852119</c:v>
                </c:pt>
                <c:pt idx="3">
                  <c:v>0.20739997287946946</c:v>
                </c:pt>
                <c:pt idx="4">
                  <c:v>0.20345240275249829</c:v>
                </c:pt>
                <c:pt idx="5">
                  <c:v>0.20815892425033031</c:v>
                </c:pt>
                <c:pt idx="6">
                  <c:v>0.21399916390877652</c:v>
                </c:pt>
                <c:pt idx="7">
                  <c:v>0.21266898531378989</c:v>
                </c:pt>
                <c:pt idx="8">
                  <c:v>0.2190179424640521</c:v>
                </c:pt>
                <c:pt idx="9">
                  <c:v>0.22653853979272401</c:v>
                </c:pt>
                <c:pt idx="10">
                  <c:v>0.2365917268731797</c:v>
                </c:pt>
                <c:pt idx="11">
                  <c:v>0.24159108427639239</c:v>
                </c:pt>
                <c:pt idx="12">
                  <c:v>0.24300317105974728</c:v>
                </c:pt>
                <c:pt idx="13">
                  <c:v>0.24414338874108799</c:v>
                </c:pt>
                <c:pt idx="14">
                  <c:v>0.24554713311505924</c:v>
                </c:pt>
                <c:pt idx="15">
                  <c:v>0.24707712778493318</c:v>
                </c:pt>
                <c:pt idx="16">
                  <c:v>0.2486327986529733</c:v>
                </c:pt>
                <c:pt idx="17">
                  <c:v>0.25019623805008206</c:v>
                </c:pt>
                <c:pt idx="18">
                  <c:v>0.25179607845360774</c:v>
                </c:pt>
                <c:pt idx="19">
                  <c:v>0.25341756008071831</c:v>
                </c:pt>
                <c:pt idx="20">
                  <c:v>0.25500123087359949</c:v>
                </c:pt>
                <c:pt idx="21">
                  <c:v>0.25653270554046809</c:v>
                </c:pt>
                <c:pt idx="22">
                  <c:v>0.25812292792299657</c:v>
                </c:pt>
                <c:pt idx="23">
                  <c:v>0.25978539768467585</c:v>
                </c:pt>
                <c:pt idx="24">
                  <c:v>0.26138179888514418</c:v>
                </c:pt>
                <c:pt idx="25">
                  <c:v>0.26292583039207784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0.12439571718108597</c:v>
                </c:pt>
                <c:pt idx="1">
                  <c:v>0.1281382061392291</c:v>
                </c:pt>
                <c:pt idx="2">
                  <c:v>0.12713684077068721</c:v>
                </c:pt>
                <c:pt idx="3">
                  <c:v>0.12545958075436303</c:v>
                </c:pt>
                <c:pt idx="4">
                  <c:v>0.12622555396491913</c:v>
                </c:pt>
                <c:pt idx="5">
                  <c:v>0.12691903619867015</c:v>
                </c:pt>
                <c:pt idx="6">
                  <c:v>0.12738985194391766</c:v>
                </c:pt>
                <c:pt idx="7">
                  <c:v>0.12941314017925817</c:v>
                </c:pt>
                <c:pt idx="8">
                  <c:v>0.13214900050631473</c:v>
                </c:pt>
                <c:pt idx="9">
                  <c:v>0.13238556253497033</c:v>
                </c:pt>
                <c:pt idx="10">
                  <c:v>0.13840128291572401</c:v>
                </c:pt>
                <c:pt idx="11">
                  <c:v>0.13931193259390587</c:v>
                </c:pt>
                <c:pt idx="12">
                  <c:v>0.14026564932449312</c:v>
                </c:pt>
                <c:pt idx="13">
                  <c:v>0.14090998195641821</c:v>
                </c:pt>
                <c:pt idx="14">
                  <c:v>0.14152888281542977</c:v>
                </c:pt>
                <c:pt idx="15">
                  <c:v>0.1421747365065994</c:v>
                </c:pt>
                <c:pt idx="16">
                  <c:v>0.1428075191427095</c:v>
                </c:pt>
                <c:pt idx="17">
                  <c:v>0.14343603254528758</c:v>
                </c:pt>
                <c:pt idx="18">
                  <c:v>0.14406065556673361</c:v>
                </c:pt>
                <c:pt idx="19">
                  <c:v>0.14470043042591013</c:v>
                </c:pt>
                <c:pt idx="20">
                  <c:v>0.14534515032918272</c:v>
                </c:pt>
                <c:pt idx="21">
                  <c:v>0.14600862462060374</c:v>
                </c:pt>
                <c:pt idx="22">
                  <c:v>0.14672976977872387</c:v>
                </c:pt>
                <c:pt idx="23">
                  <c:v>0.14740725554672376</c:v>
                </c:pt>
                <c:pt idx="24">
                  <c:v>0.1481140023057034</c:v>
                </c:pt>
                <c:pt idx="25">
                  <c:v>0.14872751999062317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0.12664531054300843</c:v>
                </c:pt>
                <c:pt idx="1">
                  <c:v>0.11953239006003587</c:v>
                </c:pt>
                <c:pt idx="2">
                  <c:v>0.11780540499268741</c:v>
                </c:pt>
                <c:pt idx="3">
                  <c:v>0.11713832205146435</c:v>
                </c:pt>
                <c:pt idx="4">
                  <c:v>0.11666695313537141</c:v>
                </c:pt>
                <c:pt idx="5">
                  <c:v>0.11227157704417505</c:v>
                </c:pt>
                <c:pt idx="6">
                  <c:v>0.10614564463483192</c:v>
                </c:pt>
                <c:pt idx="7">
                  <c:v>0.10984191276188873</c:v>
                </c:pt>
                <c:pt idx="8">
                  <c:v>0.10674285677253065</c:v>
                </c:pt>
                <c:pt idx="9">
                  <c:v>0.10431940110052812</c:v>
                </c:pt>
                <c:pt idx="10">
                  <c:v>0.1088109892086743</c:v>
                </c:pt>
                <c:pt idx="11">
                  <c:v>0.11033286919410337</c:v>
                </c:pt>
                <c:pt idx="12">
                  <c:v>0.10898407007234515</c:v>
                </c:pt>
                <c:pt idx="13">
                  <c:v>0.10748043297141709</c:v>
                </c:pt>
                <c:pt idx="14">
                  <c:v>0.10596797732463369</c:v>
                </c:pt>
                <c:pt idx="15">
                  <c:v>0.10445825904958751</c:v>
                </c:pt>
                <c:pt idx="16">
                  <c:v>0.10305888313516594</c:v>
                </c:pt>
                <c:pt idx="17">
                  <c:v>0.10182389408363945</c:v>
                </c:pt>
                <c:pt idx="18">
                  <c:v>0.10058010528894289</c:v>
                </c:pt>
                <c:pt idx="19">
                  <c:v>9.9286490081321413E-2</c:v>
                </c:pt>
                <c:pt idx="20">
                  <c:v>9.7946831151656102E-2</c:v>
                </c:pt>
                <c:pt idx="21">
                  <c:v>9.673116315646714E-2</c:v>
                </c:pt>
                <c:pt idx="22">
                  <c:v>9.557879836897043E-2</c:v>
                </c:pt>
                <c:pt idx="23">
                  <c:v>9.4373511921013994E-2</c:v>
                </c:pt>
                <c:pt idx="24">
                  <c:v>9.3336891883456286E-2</c:v>
                </c:pt>
                <c:pt idx="25">
                  <c:v>9.2967421271573578E-2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9.7287361533788558E-2</c:v>
                </c:pt>
                <c:pt idx="1">
                  <c:v>0.10271556762648323</c:v>
                </c:pt>
                <c:pt idx="2">
                  <c:v>9.8296245229701665E-2</c:v>
                </c:pt>
                <c:pt idx="3">
                  <c:v>9.910977546543101E-2</c:v>
                </c:pt>
                <c:pt idx="4">
                  <c:v>0.10097728788295174</c:v>
                </c:pt>
                <c:pt idx="5">
                  <c:v>0.10194511534725964</c:v>
                </c:pt>
                <c:pt idx="6">
                  <c:v>0.10082748484414157</c:v>
                </c:pt>
                <c:pt idx="7">
                  <c:v>9.85144062056965E-2</c:v>
                </c:pt>
                <c:pt idx="8">
                  <c:v>9.5653563000749786E-2</c:v>
                </c:pt>
                <c:pt idx="9">
                  <c:v>9.8105745279541134E-2</c:v>
                </c:pt>
                <c:pt idx="10">
                  <c:v>8.8274050353905398E-2</c:v>
                </c:pt>
                <c:pt idx="11">
                  <c:v>8.8864931370644731E-2</c:v>
                </c:pt>
                <c:pt idx="12">
                  <c:v>8.8366786014321422E-2</c:v>
                </c:pt>
                <c:pt idx="13">
                  <c:v>8.8242727263768875E-2</c:v>
                </c:pt>
                <c:pt idx="14">
                  <c:v>8.7987291189516953E-2</c:v>
                </c:pt>
                <c:pt idx="15">
                  <c:v>8.7521696191176113E-2</c:v>
                </c:pt>
                <c:pt idx="16">
                  <c:v>8.7072827122717578E-2</c:v>
                </c:pt>
                <c:pt idx="17">
                  <c:v>8.661118525353062E-2</c:v>
                </c:pt>
                <c:pt idx="18">
                  <c:v>8.6134830560310974E-2</c:v>
                </c:pt>
                <c:pt idx="19">
                  <c:v>8.5660809777637986E-2</c:v>
                </c:pt>
                <c:pt idx="20">
                  <c:v>8.5187538512700375E-2</c:v>
                </c:pt>
                <c:pt idx="21">
                  <c:v>8.470938264535198E-2</c:v>
                </c:pt>
                <c:pt idx="22">
                  <c:v>8.4228462926264069E-2</c:v>
                </c:pt>
                <c:pt idx="23">
                  <c:v>8.3739741264067566E-2</c:v>
                </c:pt>
                <c:pt idx="24">
                  <c:v>8.3234196831667565E-2</c:v>
                </c:pt>
                <c:pt idx="25">
                  <c:v>8.2597294886343126E-2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0.10170163207568432</c:v>
                </c:pt>
                <c:pt idx="1">
                  <c:v>9.5738982805745512E-2</c:v>
                </c:pt>
                <c:pt idx="2">
                  <c:v>0.10018916808692442</c:v>
                </c:pt>
                <c:pt idx="3">
                  <c:v>0.10227047946789508</c:v>
                </c:pt>
                <c:pt idx="4">
                  <c:v>0.10184158771479312</c:v>
                </c:pt>
                <c:pt idx="5">
                  <c:v>0.10212954714557365</c:v>
                </c:pt>
                <c:pt idx="6">
                  <c:v>0.10029153908932217</c:v>
                </c:pt>
                <c:pt idx="7">
                  <c:v>9.8816837576117866E-2</c:v>
                </c:pt>
                <c:pt idx="8">
                  <c:v>9.755823987296515E-2</c:v>
                </c:pt>
                <c:pt idx="9">
                  <c:v>9.7004374106652219E-2</c:v>
                </c:pt>
                <c:pt idx="10">
                  <c:v>9.2572996546332123E-2</c:v>
                </c:pt>
                <c:pt idx="11">
                  <c:v>9.126376682551772E-2</c:v>
                </c:pt>
                <c:pt idx="12">
                  <c:v>9.1736591758644112E-2</c:v>
                </c:pt>
                <c:pt idx="13">
                  <c:v>9.196125555052849E-2</c:v>
                </c:pt>
                <c:pt idx="14">
                  <c:v>9.2259604515528226E-2</c:v>
                </c:pt>
                <c:pt idx="15">
                  <c:v>9.2645369495535729E-2</c:v>
                </c:pt>
                <c:pt idx="16">
                  <c:v>9.2985452655860557E-2</c:v>
                </c:pt>
                <c:pt idx="17">
                  <c:v>9.3296801510787356E-2</c:v>
                </c:pt>
                <c:pt idx="18">
                  <c:v>9.3718273561838303E-2</c:v>
                </c:pt>
                <c:pt idx="19">
                  <c:v>9.4134733675506718E-2</c:v>
                </c:pt>
                <c:pt idx="20">
                  <c:v>9.4529612071818786E-2</c:v>
                </c:pt>
                <c:pt idx="21">
                  <c:v>9.4912025545450959E-2</c:v>
                </c:pt>
                <c:pt idx="22">
                  <c:v>9.5205447254231954E-2</c:v>
                </c:pt>
                <c:pt idx="23">
                  <c:v>9.5506289792803234E-2</c:v>
                </c:pt>
                <c:pt idx="24">
                  <c:v>9.5789310510110678E-2</c:v>
                </c:pt>
                <c:pt idx="25">
                  <c:v>9.603896771622239E-2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8.5759216554836093E-2</c:v>
                </c:pt>
                <c:pt idx="1">
                  <c:v>8.8125293823506617E-2</c:v>
                </c:pt>
                <c:pt idx="2">
                  <c:v>9.1600465797454816E-2</c:v>
                </c:pt>
                <c:pt idx="3">
                  <c:v>8.9567467277387861E-2</c:v>
                </c:pt>
                <c:pt idx="4">
                  <c:v>8.6012855154754222E-2</c:v>
                </c:pt>
                <c:pt idx="5">
                  <c:v>8.6381973781706214E-2</c:v>
                </c:pt>
                <c:pt idx="6">
                  <c:v>9.0384599249857187E-2</c:v>
                </c:pt>
                <c:pt idx="7">
                  <c:v>8.6190598923051337E-2</c:v>
                </c:pt>
                <c:pt idx="8">
                  <c:v>8.2395258851837211E-2</c:v>
                </c:pt>
                <c:pt idx="9">
                  <c:v>7.8129753091043058E-2</c:v>
                </c:pt>
                <c:pt idx="10">
                  <c:v>7.953510249687884E-2</c:v>
                </c:pt>
                <c:pt idx="11">
                  <c:v>7.9057055996707565E-2</c:v>
                </c:pt>
                <c:pt idx="12">
                  <c:v>7.8714349285038024E-2</c:v>
                </c:pt>
                <c:pt idx="13">
                  <c:v>7.8320802537387824E-2</c:v>
                </c:pt>
                <c:pt idx="14">
                  <c:v>7.8004229743012951E-2</c:v>
                </c:pt>
                <c:pt idx="15">
                  <c:v>7.7737822045556459E-2</c:v>
                </c:pt>
                <c:pt idx="16">
                  <c:v>7.7405732016799136E-2</c:v>
                </c:pt>
                <c:pt idx="17">
                  <c:v>7.7021078168271445E-2</c:v>
                </c:pt>
                <c:pt idx="18">
                  <c:v>7.6615830484565717E-2</c:v>
                </c:pt>
                <c:pt idx="19">
                  <c:v>7.6201932335981437E-2</c:v>
                </c:pt>
                <c:pt idx="20">
                  <c:v>7.5757367654415125E-2</c:v>
                </c:pt>
                <c:pt idx="21">
                  <c:v>7.5281867741018388E-2</c:v>
                </c:pt>
                <c:pt idx="22">
                  <c:v>7.4811120518992677E-2</c:v>
                </c:pt>
                <c:pt idx="23">
                  <c:v>7.429514074112975E-2</c:v>
                </c:pt>
                <c:pt idx="24">
                  <c:v>7.3793737005465251E-2</c:v>
                </c:pt>
                <c:pt idx="25">
                  <c:v>7.3270675269117846E-2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5.569636975210536E-2</c:v>
                </c:pt>
                <c:pt idx="1">
                  <c:v>5.3999671092309097E-2</c:v>
                </c:pt>
                <c:pt idx="2">
                  <c:v>5.3343875804825247E-2</c:v>
                </c:pt>
                <c:pt idx="3">
                  <c:v>5.331635386261719E-2</c:v>
                </c:pt>
                <c:pt idx="4">
                  <c:v>5.5138575545515316E-2</c:v>
                </c:pt>
                <c:pt idx="5">
                  <c:v>5.3292241592582536E-2</c:v>
                </c:pt>
                <c:pt idx="6">
                  <c:v>5.4928908777003398E-2</c:v>
                </c:pt>
                <c:pt idx="7">
                  <c:v>5.3369020820819076E-2</c:v>
                </c:pt>
                <c:pt idx="8">
                  <c:v>5.5991550969235422E-2</c:v>
                </c:pt>
                <c:pt idx="9">
                  <c:v>5.221590877477339E-2</c:v>
                </c:pt>
                <c:pt idx="10">
                  <c:v>4.6847209572701248E-2</c:v>
                </c:pt>
                <c:pt idx="11">
                  <c:v>4.8292958132782823E-2</c:v>
                </c:pt>
                <c:pt idx="12">
                  <c:v>4.7755006215431731E-2</c:v>
                </c:pt>
                <c:pt idx="13">
                  <c:v>4.7467368241093023E-2</c:v>
                </c:pt>
                <c:pt idx="14">
                  <c:v>4.7225576641106798E-2</c:v>
                </c:pt>
                <c:pt idx="15">
                  <c:v>4.693339421942689E-2</c:v>
                </c:pt>
                <c:pt idx="16">
                  <c:v>4.6616169246321233E-2</c:v>
                </c:pt>
                <c:pt idx="17">
                  <c:v>4.6285603034540657E-2</c:v>
                </c:pt>
                <c:pt idx="18">
                  <c:v>4.5941912006045714E-2</c:v>
                </c:pt>
                <c:pt idx="19">
                  <c:v>4.5604713985477136E-2</c:v>
                </c:pt>
                <c:pt idx="20">
                  <c:v>4.5279592017229656E-2</c:v>
                </c:pt>
                <c:pt idx="21">
                  <c:v>4.4956077857015747E-2</c:v>
                </c:pt>
                <c:pt idx="22">
                  <c:v>4.4625700916139162E-2</c:v>
                </c:pt>
                <c:pt idx="23">
                  <c:v>4.4338584640526715E-2</c:v>
                </c:pt>
                <c:pt idx="24">
                  <c:v>4.4044953646010639E-2</c:v>
                </c:pt>
                <c:pt idx="25">
                  <c:v>4.3785269159738321E-2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0.11618229976542765</c:v>
                </c:pt>
                <c:pt idx="1">
                  <c:v>0.10915214992669879</c:v>
                </c:pt>
                <c:pt idx="2">
                  <c:v>0.11050547961201856</c:v>
                </c:pt>
                <c:pt idx="3">
                  <c:v>0.10686968503157745</c:v>
                </c:pt>
                <c:pt idx="4">
                  <c:v>0.10888479349563157</c:v>
                </c:pt>
                <c:pt idx="5">
                  <c:v>0.10859970120755554</c:v>
                </c:pt>
                <c:pt idx="6">
                  <c:v>0.10519401614252806</c:v>
                </c:pt>
                <c:pt idx="7">
                  <c:v>0.10405498431071353</c:v>
                </c:pt>
                <c:pt idx="8">
                  <c:v>0.10290618716222197</c:v>
                </c:pt>
                <c:pt idx="9">
                  <c:v>0.10046121278473161</c:v>
                </c:pt>
                <c:pt idx="10">
                  <c:v>9.4168308199790399E-2</c:v>
                </c:pt>
                <c:pt idx="11">
                  <c:v>9.7497025843563151E-2</c:v>
                </c:pt>
                <c:pt idx="12">
                  <c:v>9.6886364833713032E-2</c:v>
                </c:pt>
                <c:pt idx="13">
                  <c:v>9.6637757376356312E-2</c:v>
                </c:pt>
                <c:pt idx="14">
                  <c:v>9.6102848898222903E-2</c:v>
                </c:pt>
                <c:pt idx="15">
                  <c:v>9.5530823657126923E-2</c:v>
                </c:pt>
                <c:pt idx="16">
                  <c:v>9.4996707116404469E-2</c:v>
                </c:pt>
                <c:pt idx="17">
                  <c:v>9.4424958592317143E-2</c:v>
                </c:pt>
                <c:pt idx="18">
                  <c:v>9.3760044257195516E-2</c:v>
                </c:pt>
                <c:pt idx="19">
                  <c:v>9.3108869122261365E-2</c:v>
                </c:pt>
                <c:pt idx="20">
                  <c:v>9.2573064258635082E-2</c:v>
                </c:pt>
                <c:pt idx="21">
                  <c:v>9.1987366511000077E-2</c:v>
                </c:pt>
                <c:pt idx="22">
                  <c:v>9.1339811879616178E-2</c:v>
                </c:pt>
                <c:pt idx="23">
                  <c:v>9.0692868044405128E-2</c:v>
                </c:pt>
                <c:pt idx="24">
                  <c:v>9.0059272334004459E-2</c:v>
                </c:pt>
                <c:pt idx="25">
                  <c:v>8.939977842309578E-2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12.917132794627648</c:v>
                </c:pt>
                <c:pt idx="1">
                  <c:v>24.341628220262464</c:v>
                </c:pt>
                <c:pt idx="2">
                  <c:v>10.785743908969252</c:v>
                </c:pt>
                <c:pt idx="3">
                  <c:v>0.50500657384013437</c:v>
                </c:pt>
                <c:pt idx="4">
                  <c:v>2.8478706020365223</c:v>
                </c:pt>
                <c:pt idx="5">
                  <c:v>1.9493721374633992</c:v>
                </c:pt>
                <c:pt idx="6">
                  <c:v>-1.1192076339173909</c:v>
                </c:pt>
                <c:pt idx="7">
                  <c:v>2.146386522424109</c:v>
                </c:pt>
                <c:pt idx="8">
                  <c:v>0.17306687429375245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1.9145426784859296</c:v>
                </c:pt>
                <c:pt idx="1">
                  <c:v>5.2842720368917639</c:v>
                </c:pt>
                <c:pt idx="2">
                  <c:v>3.1864502811816067</c:v>
                </c:pt>
                <c:pt idx="3">
                  <c:v>2.3370355829061964</c:v>
                </c:pt>
                <c:pt idx="4">
                  <c:v>-7.625981735235186</c:v>
                </c:pt>
                <c:pt idx="5">
                  <c:v>-3.8431331785839973</c:v>
                </c:pt>
                <c:pt idx="6">
                  <c:v>0.38140619475777271</c:v>
                </c:pt>
                <c:pt idx="7">
                  <c:v>-4.1538208473918843</c:v>
                </c:pt>
                <c:pt idx="8">
                  <c:v>-5.170771013012569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-3.070916492711433</c:v>
                </c:pt>
                <c:pt idx="1">
                  <c:v>14.638459337085976</c:v>
                </c:pt>
                <c:pt idx="2">
                  <c:v>6.8437163911116983</c:v>
                </c:pt>
                <c:pt idx="3">
                  <c:v>4.8300594912490169E-2</c:v>
                </c:pt>
                <c:pt idx="4">
                  <c:v>2.0635830368057242</c:v>
                </c:pt>
                <c:pt idx="5">
                  <c:v>2.7915886588064183</c:v>
                </c:pt>
                <c:pt idx="6">
                  <c:v>1.0437995445625106</c:v>
                </c:pt>
                <c:pt idx="7">
                  <c:v>1.4488074022961612</c:v>
                </c:pt>
                <c:pt idx="8">
                  <c:v>3.7786615271304953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7.9616133197704784</c:v>
                </c:pt>
                <c:pt idx="1">
                  <c:v>22.942889214120868</c:v>
                </c:pt>
                <c:pt idx="2">
                  <c:v>11.220620788278893</c:v>
                </c:pt>
                <c:pt idx="3">
                  <c:v>-4.3412624747752915</c:v>
                </c:pt>
                <c:pt idx="4">
                  <c:v>-7.101106737685825E-3</c:v>
                </c:pt>
                <c:pt idx="5">
                  <c:v>6.635251011758271</c:v>
                </c:pt>
                <c:pt idx="6">
                  <c:v>-7.8270334332131597E-2</c:v>
                </c:pt>
                <c:pt idx="7">
                  <c:v>-0.39546163621615449</c:v>
                </c:pt>
                <c:pt idx="8">
                  <c:v>-0.59127878186663452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4.8906968270590454</c:v>
                </c:pt>
                <c:pt idx="1">
                  <c:v>37.581348551206844</c:v>
                </c:pt>
                <c:pt idx="2">
                  <c:v>18.064337179390591</c:v>
                </c:pt>
                <c:pt idx="3">
                  <c:v>-4.2929618798628013</c:v>
                </c:pt>
                <c:pt idx="4">
                  <c:v>2.0564819300680384</c:v>
                </c:pt>
                <c:pt idx="5">
                  <c:v>9.4268396705646893</c:v>
                </c:pt>
                <c:pt idx="6">
                  <c:v>0.96552921023037896</c:v>
                </c:pt>
                <c:pt idx="7">
                  <c:v>1.0533457660800067</c:v>
                </c:pt>
                <c:pt idx="8">
                  <c:v>3.1873827452638608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3.2490962240185226</c:v>
                </c:pt>
                <c:pt idx="1">
                  <c:v>17.162344814291828</c:v>
                </c:pt>
                <c:pt idx="2">
                  <c:v>17.071441459124777</c:v>
                </c:pt>
                <c:pt idx="3">
                  <c:v>-6.3942593029448886</c:v>
                </c:pt>
                <c:pt idx="4">
                  <c:v>1.5000354506803655</c:v>
                </c:pt>
                <c:pt idx="5">
                  <c:v>6.4416786308708112</c:v>
                </c:pt>
                <c:pt idx="6">
                  <c:v>-1.0445249225299875</c:v>
                </c:pt>
                <c:pt idx="7">
                  <c:v>1.5470199605035937</c:v>
                </c:pt>
                <c:pt idx="8">
                  <c:v>2.1687201619599712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1.6416006030402954</c:v>
                </c:pt>
                <c:pt idx="1">
                  <c:v>20.419003736914974</c:v>
                </c:pt>
                <c:pt idx="2">
                  <c:v>0.99289572026578554</c:v>
                </c:pt>
                <c:pt idx="3">
                  <c:v>2.1012974230820767</c:v>
                </c:pt>
                <c:pt idx="4">
                  <c:v>0.55644647938758851</c:v>
                </c:pt>
                <c:pt idx="5">
                  <c:v>2.9851610396938835</c:v>
                </c:pt>
                <c:pt idx="6">
                  <c:v>2.0100541327603381</c:v>
                </c:pt>
                <c:pt idx="7">
                  <c:v>-0.49367419442356919</c:v>
                </c:pt>
                <c:pt idx="8">
                  <c:v>1.018662583303886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2.5263816506025307</c:v>
                </c:pt>
                <c:pt idx="1">
                  <c:v>1.1744310998073857</c:v>
                </c:pt>
                <c:pt idx="2">
                  <c:v>2.5844666128704379</c:v>
                </c:pt>
                <c:pt idx="3">
                  <c:v>0.31187073449651148</c:v>
                </c:pt>
                <c:pt idx="4">
                  <c:v>4.3552206421722701</c:v>
                </c:pt>
                <c:pt idx="5">
                  <c:v>2.62792714449734</c:v>
                </c:pt>
                <c:pt idx="6">
                  <c:v>-0.62095570989504623</c:v>
                </c:pt>
                <c:pt idx="7">
                  <c:v>1.0850012327231511</c:v>
                </c:pt>
                <c:pt idx="8">
                  <c:v>3.0143488209426286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2.3993919191517001</c:v>
                </c:pt>
                <c:pt idx="1">
                  <c:v>9.5580914062957021</c:v>
                </c:pt>
                <c:pt idx="2">
                  <c:v>7.0779441054062389</c:v>
                </c:pt>
                <c:pt idx="3">
                  <c:v>-3.1580178321324368</c:v>
                </c:pt>
                <c:pt idx="4">
                  <c:v>1.5319136255572712</c:v>
                </c:pt>
                <c:pt idx="5">
                  <c:v>1.4026255689464939</c:v>
                </c:pt>
                <c:pt idx="6">
                  <c:v>1.9168670015430855</c:v>
                </c:pt>
                <c:pt idx="7">
                  <c:v>2.0059996781793483</c:v>
                </c:pt>
                <c:pt idx="8">
                  <c:v>-3.0545961645998219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-3.5076742695444807E-2</c:v>
                </c:pt>
                <c:pt idx="1">
                  <c:v>26.848826045103692</c:v>
                </c:pt>
                <c:pt idx="2">
                  <c:v>8.401926461113888</c:v>
                </c:pt>
                <c:pt idx="3">
                  <c:v>-1.4468147822268733</c:v>
                </c:pt>
                <c:pt idx="4">
                  <c:v>-3.8306523376615651</c:v>
                </c:pt>
                <c:pt idx="5">
                  <c:v>5.396286957120914</c:v>
                </c:pt>
                <c:pt idx="6">
                  <c:v>-0.33038208141770298</c:v>
                </c:pt>
                <c:pt idx="7">
                  <c:v>-2.0376551448224767</c:v>
                </c:pt>
                <c:pt idx="8">
                  <c:v>3.2276300889210603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0.54642352924880555</c:v>
                </c:pt>
                <c:pt idx="1">
                  <c:v>1.9716090417632728</c:v>
                </c:pt>
                <c:pt idx="2">
                  <c:v>1.3978803388885161</c:v>
                </c:pt>
                <c:pt idx="3">
                  <c:v>2.8879196044382383E-2</c:v>
                </c:pt>
                <c:pt idx="4">
                  <c:v>0.42638973634336175</c:v>
                </c:pt>
                <c:pt idx="5">
                  <c:v>1.8493943474832042</c:v>
                </c:pt>
                <c:pt idx="6">
                  <c:v>-0.43979360203150875</c:v>
                </c:pt>
                <c:pt idx="7">
                  <c:v>0.17903164424372919</c:v>
                </c:pt>
                <c:pt idx="8">
                  <c:v>2.0614778859327316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1.883383219458076</c:v>
                </c:pt>
                <c:pt idx="1">
                  <c:v>6.0204174106916106</c:v>
                </c:pt>
                <c:pt idx="2">
                  <c:v>6.3612121147466123</c:v>
                </c:pt>
                <c:pt idx="3">
                  <c:v>-2.5732221671950342</c:v>
                </c:pt>
                <c:pt idx="4">
                  <c:v>0.35230755384822299</c:v>
                </c:pt>
                <c:pt idx="5">
                  <c:v>-9.3132706235827811E-3</c:v>
                </c:pt>
                <c:pt idx="6">
                  <c:v>0.35255269035658898</c:v>
                </c:pt>
                <c:pt idx="7">
                  <c:v>1.0152516486752416</c:v>
                </c:pt>
                <c:pt idx="8">
                  <c:v>-2.1033624461159732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0.8192894753116633</c:v>
                </c:pt>
                <c:pt idx="1">
                  <c:v>9.1703183618369479</c:v>
                </c:pt>
                <c:pt idx="2">
                  <c:v>9.3123490054896862</c:v>
                </c:pt>
                <c:pt idx="3">
                  <c:v>-3.84991633179418</c:v>
                </c:pt>
                <c:pt idx="4">
                  <c:v>0.72133816048877719</c:v>
                </c:pt>
                <c:pt idx="5">
                  <c:v>4.6015975540112422</c:v>
                </c:pt>
                <c:pt idx="6">
                  <c:v>-0.95728401085512616</c:v>
                </c:pt>
                <c:pt idx="7">
                  <c:v>0.3527366675846233</c:v>
                </c:pt>
                <c:pt idx="8">
                  <c:v>2.2106047221432394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1.9799581213537412</c:v>
                </c:pt>
                <c:pt idx="1">
                  <c:v>-0.79717794195588887</c:v>
                </c:pt>
                <c:pt idx="2">
                  <c:v>1.1865862739819368</c:v>
                </c:pt>
                <c:pt idx="3">
                  <c:v>0.28299153845213032</c:v>
                </c:pt>
                <c:pt idx="4">
                  <c:v>3.9288309058288888</c:v>
                </c:pt>
                <c:pt idx="5">
                  <c:v>0.77853279701413514</c:v>
                </c:pt>
                <c:pt idx="6">
                  <c:v>-0.18116210786353504</c:v>
                </c:pt>
                <c:pt idx="7">
                  <c:v>0.9059695884794241</c:v>
                </c:pt>
                <c:pt idx="8">
                  <c:v>0.95287093500989872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0.51600869969363306</c:v>
                </c:pt>
                <c:pt idx="1">
                  <c:v>3.5376739956040986</c:v>
                </c:pt>
                <c:pt idx="2">
                  <c:v>0.71673199065963367</c:v>
                </c:pt>
                <c:pt idx="3">
                  <c:v>-0.58479566493740931</c:v>
                </c:pt>
                <c:pt idx="4">
                  <c:v>1.1796060717090486</c:v>
                </c:pt>
                <c:pt idx="5">
                  <c:v>1.4119388395700656</c:v>
                </c:pt>
                <c:pt idx="6">
                  <c:v>1.5643143111864752</c:v>
                </c:pt>
                <c:pt idx="7">
                  <c:v>0.99074802950411467</c:v>
                </c:pt>
                <c:pt idx="8">
                  <c:v>-0.95123371848385396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-0.85436621800711521</c:v>
                </c:pt>
                <c:pt idx="1">
                  <c:v>17.67850768326673</c:v>
                </c:pt>
                <c:pt idx="2">
                  <c:v>-0.91042254437578407</c:v>
                </c:pt>
                <c:pt idx="3">
                  <c:v>2.4031015495673209</c:v>
                </c:pt>
                <c:pt idx="4">
                  <c:v>-4.5519904981503565</c:v>
                </c:pt>
                <c:pt idx="5">
                  <c:v>0.79468940310967984</c:v>
                </c:pt>
                <c:pt idx="6">
                  <c:v>0.62690192943742318</c:v>
                </c:pt>
                <c:pt idx="7">
                  <c:v>-2.3903918124070955</c:v>
                </c:pt>
                <c:pt idx="8">
                  <c:v>1.017025366777851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26.624798331785467</c:v>
                </c:pt>
                <c:pt idx="1">
                  <c:v>33.116621707741388</c:v>
                </c:pt>
                <c:pt idx="2">
                  <c:v>24.700813215806612</c:v>
                </c:pt>
                <c:pt idx="3">
                  <c:v>25.482184310661481</c:v>
                </c:pt>
                <c:pt idx="4">
                  <c:v>24.907199454491106</c:v>
                </c:pt>
                <c:pt idx="5">
                  <c:v>20.308509939696172</c:v>
                </c:pt>
                <c:pt idx="6">
                  <c:v>20.43322574847895</c:v>
                </c:pt>
                <c:pt idx="7">
                  <c:v>19.123950405008816</c:v>
                </c:pt>
                <c:pt idx="8">
                  <c:v>20.765660212488779</c:v>
                </c:pt>
                <c:pt idx="9">
                  <c:v>18.957674112656957</c:v>
                </c:pt>
                <c:pt idx="10">
                  <c:v>22.724087374664862</c:v>
                </c:pt>
                <c:pt idx="11">
                  <c:v>21.396899803955353</c:v>
                </c:pt>
                <c:pt idx="12">
                  <c:v>18.645968140141139</c:v>
                </c:pt>
                <c:pt idx="13">
                  <c:v>18.02970355736057</c:v>
                </c:pt>
                <c:pt idx="14">
                  <c:v>17.355084232472155</c:v>
                </c:pt>
                <c:pt idx="15">
                  <c:v>16.979470659937171</c:v>
                </c:pt>
                <c:pt idx="16">
                  <c:v>16.584231076113934</c:v>
                </c:pt>
                <c:pt idx="17">
                  <c:v>16.141462506071406</c:v>
                </c:pt>
                <c:pt idx="18">
                  <c:v>15.707717729946973</c:v>
                </c:pt>
                <c:pt idx="19">
                  <c:v>15.259015650584205</c:v>
                </c:pt>
                <c:pt idx="20">
                  <c:v>14.795174057885125</c:v>
                </c:pt>
                <c:pt idx="21">
                  <c:v>14.30280296966003</c:v>
                </c:pt>
                <c:pt idx="22">
                  <c:v>13.759047277244385</c:v>
                </c:pt>
                <c:pt idx="23">
                  <c:v>13.187313240796588</c:v>
                </c:pt>
                <c:pt idx="24">
                  <c:v>12.628777378557391</c:v>
                </c:pt>
                <c:pt idx="25">
                  <c:v>12.692617675210693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93.698532901030049</c:v>
                </c:pt>
                <c:pt idx="1">
                  <c:v>88.918112881794542</c:v>
                </c:pt>
                <c:pt idx="2">
                  <c:v>85.234215764865652</c:v>
                </c:pt>
                <c:pt idx="3">
                  <c:v>81.473775107533911</c:v>
                </c:pt>
                <c:pt idx="4">
                  <c:v>89.782222937932062</c:v>
                </c:pt>
                <c:pt idx="5">
                  <c:v>79.062042498794412</c:v>
                </c:pt>
                <c:pt idx="6">
                  <c:v>90.276418407746633</c:v>
                </c:pt>
                <c:pt idx="7">
                  <c:v>80.774149211155219</c:v>
                </c:pt>
                <c:pt idx="8">
                  <c:v>85.274656619446603</c:v>
                </c:pt>
                <c:pt idx="9">
                  <c:v>93.546992862432887</c:v>
                </c:pt>
                <c:pt idx="10">
                  <c:v>84.962380659334656</c:v>
                </c:pt>
                <c:pt idx="11">
                  <c:v>77.010717219740528</c:v>
                </c:pt>
                <c:pt idx="12">
                  <c:v>80.767108762873704</c:v>
                </c:pt>
                <c:pt idx="13">
                  <c:v>79.703016023540869</c:v>
                </c:pt>
                <c:pt idx="14">
                  <c:v>78.452252163555599</c:v>
                </c:pt>
                <c:pt idx="15">
                  <c:v>76.8259819601153</c:v>
                </c:pt>
                <c:pt idx="16">
                  <c:v>75.063483474808208</c:v>
                </c:pt>
                <c:pt idx="17">
                  <c:v>73.197341836282718</c:v>
                </c:pt>
                <c:pt idx="18">
                  <c:v>71.265007171317805</c:v>
                </c:pt>
                <c:pt idx="19">
                  <c:v>69.267799021658362</c:v>
                </c:pt>
                <c:pt idx="20">
                  <c:v>67.313447528845586</c:v>
                </c:pt>
                <c:pt idx="21">
                  <c:v>65.287700079699135</c:v>
                </c:pt>
                <c:pt idx="22">
                  <c:v>63.175855840148607</c:v>
                </c:pt>
                <c:pt idx="23">
                  <c:v>60.969296260677552</c:v>
                </c:pt>
                <c:pt idx="24">
                  <c:v>58.60819570917289</c:v>
                </c:pt>
                <c:pt idx="25">
                  <c:v>56.032674363117017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130.20501645268746</c:v>
                </c:pt>
                <c:pt idx="1">
                  <c:v>136.85165421592939</c:v>
                </c:pt>
                <c:pt idx="2">
                  <c:v>136.05849222872811</c:v>
                </c:pt>
                <c:pt idx="3">
                  <c:v>133.51293106172096</c:v>
                </c:pt>
                <c:pt idx="4">
                  <c:v>133.30485219942776</c:v>
                </c:pt>
                <c:pt idx="5">
                  <c:v>139.2744533479366</c:v>
                </c:pt>
                <c:pt idx="6">
                  <c:v>130.47352711149415</c:v>
                </c:pt>
                <c:pt idx="7">
                  <c:v>134.40084434571827</c:v>
                </c:pt>
                <c:pt idx="8">
                  <c:v>134.22891580866923</c:v>
                </c:pt>
                <c:pt idx="9">
                  <c:v>134.93834877575412</c:v>
                </c:pt>
                <c:pt idx="10">
                  <c:v>127.77309273004514</c:v>
                </c:pt>
                <c:pt idx="11">
                  <c:v>122.12550087853926</c:v>
                </c:pt>
                <c:pt idx="12">
                  <c:v>122.96009467113259</c:v>
                </c:pt>
                <c:pt idx="13">
                  <c:v>121.104781184994</c:v>
                </c:pt>
                <c:pt idx="14">
                  <c:v>119.10777162286519</c:v>
                </c:pt>
                <c:pt idx="15">
                  <c:v>116.67160668122594</c:v>
                </c:pt>
                <c:pt idx="16">
                  <c:v>114.17687344792014</c:v>
                </c:pt>
                <c:pt idx="17">
                  <c:v>111.63751214948739</c:v>
                </c:pt>
                <c:pt idx="18">
                  <c:v>109.12043796393587</c:v>
                </c:pt>
                <c:pt idx="19">
                  <c:v>106.59649360074201</c:v>
                </c:pt>
                <c:pt idx="20">
                  <c:v>104.10641702939378</c:v>
                </c:pt>
                <c:pt idx="21">
                  <c:v>101.63786930914098</c:v>
                </c:pt>
                <c:pt idx="22">
                  <c:v>99.173224543915012</c:v>
                </c:pt>
                <c:pt idx="23">
                  <c:v>96.712562180927236</c:v>
                </c:pt>
                <c:pt idx="24">
                  <c:v>94.260485389764455</c:v>
                </c:pt>
                <c:pt idx="25">
                  <c:v>91.73247253599007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133.40045433348334</c:v>
                </c:pt>
                <c:pt idx="1">
                  <c:v>127.45658504484443</c:v>
                </c:pt>
                <c:pt idx="2">
                  <c:v>127.30895182915935</c:v>
                </c:pt>
                <c:pt idx="3">
                  <c:v>138.46174415821022</c:v>
                </c:pt>
                <c:pt idx="4">
                  <c:v>136.10137489085676</c:v>
                </c:pt>
                <c:pt idx="5">
                  <c:v>143.50954666053386</c:v>
                </c:pt>
                <c:pt idx="6">
                  <c:v>143.75226418219091</c:v>
                </c:pt>
                <c:pt idx="7">
                  <c:v>148.73333695240262</c:v>
                </c:pt>
                <c:pt idx="8">
                  <c:v>149.86559940686519</c:v>
                </c:pt>
                <c:pt idx="9">
                  <c:v>156.12878233752346</c:v>
                </c:pt>
                <c:pt idx="10">
                  <c:v>148.56814989721639</c:v>
                </c:pt>
                <c:pt idx="11">
                  <c:v>140.74641325478089</c:v>
                </c:pt>
                <c:pt idx="12">
                  <c:v>149.87872255068658</c:v>
                </c:pt>
                <c:pt idx="13">
                  <c:v>151.22902154006402</c:v>
                </c:pt>
                <c:pt idx="14">
                  <c:v>152.43480523934826</c:v>
                </c:pt>
                <c:pt idx="15">
                  <c:v>153.07568561645692</c:v>
                </c:pt>
                <c:pt idx="16">
                  <c:v>153.64689606334451</c:v>
                </c:pt>
                <c:pt idx="17">
                  <c:v>154.17302782660698</c:v>
                </c:pt>
                <c:pt idx="18">
                  <c:v>154.71540971189017</c:v>
                </c:pt>
                <c:pt idx="19">
                  <c:v>155.25490252308742</c:v>
                </c:pt>
                <c:pt idx="20">
                  <c:v>155.84121739670886</c:v>
                </c:pt>
                <c:pt idx="21">
                  <c:v>156.41185426659149</c:v>
                </c:pt>
                <c:pt idx="22">
                  <c:v>157.00097279442761</c:v>
                </c:pt>
                <c:pt idx="23">
                  <c:v>157.60048191969531</c:v>
                </c:pt>
                <c:pt idx="24">
                  <c:v>158.20775253927553</c:v>
                </c:pt>
                <c:pt idx="25">
                  <c:v>158.70601024675699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32.436898325644279</c:v>
                </c:pt>
                <c:pt idx="1">
                  <c:v>32.671006083804222</c:v>
                </c:pt>
                <c:pt idx="2">
                  <c:v>33.313039334937052</c:v>
                </c:pt>
                <c:pt idx="3">
                  <c:v>33.043094970138924</c:v>
                </c:pt>
                <c:pt idx="4">
                  <c:v>35.520159280216447</c:v>
                </c:pt>
                <c:pt idx="5">
                  <c:v>34.986858555132955</c:v>
                </c:pt>
                <c:pt idx="6">
                  <c:v>37.472920644357878</c:v>
                </c:pt>
                <c:pt idx="7">
                  <c:v>36.994490845636818</c:v>
                </c:pt>
                <c:pt idx="8">
                  <c:v>36.041851137690465</c:v>
                </c:pt>
                <c:pt idx="9">
                  <c:v>36.124288151843061</c:v>
                </c:pt>
                <c:pt idx="10">
                  <c:v>37.823262777871321</c:v>
                </c:pt>
                <c:pt idx="11">
                  <c:v>42.661625716106521</c:v>
                </c:pt>
                <c:pt idx="12">
                  <c:v>39.528115354460382</c:v>
                </c:pt>
                <c:pt idx="13">
                  <c:v>40.183993362921598</c:v>
                </c:pt>
                <c:pt idx="14">
                  <c:v>40.806677060667944</c:v>
                </c:pt>
                <c:pt idx="15">
                  <c:v>41.289267253021052</c:v>
                </c:pt>
                <c:pt idx="16">
                  <c:v>41.77149661979702</c:v>
                </c:pt>
                <c:pt idx="17">
                  <c:v>42.255846521705209</c:v>
                </c:pt>
                <c:pt idx="18" formatCode="General">
                  <c:v>42.732511192479983</c:v>
                </c:pt>
                <c:pt idx="19" formatCode="General">
                  <c:v>43.208194154818095</c:v>
                </c:pt>
                <c:pt idx="20" formatCode="General">
                  <c:v>43.707103525350746</c:v>
                </c:pt>
                <c:pt idx="21" formatCode="General">
                  <c:v>44.203949463108792</c:v>
                </c:pt>
                <c:pt idx="22">
                  <c:v>44.707613047910598</c:v>
                </c:pt>
                <c:pt idx="23">
                  <c:v>45.264166905949132</c:v>
                </c:pt>
                <c:pt idx="24">
                  <c:v>45.829682294694706</c:v>
                </c:pt>
                <c:pt idx="25">
                  <c:v>46.341645288364703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38.762782927635016</c:v>
                </c:pt>
                <c:pt idx="1">
                  <c:v>38.439858050628892</c:v>
                </c:pt>
                <c:pt idx="2">
                  <c:v>38.321516005265408</c:v>
                </c:pt>
                <c:pt idx="3">
                  <c:v>40.033582416075888</c:v>
                </c:pt>
                <c:pt idx="4">
                  <c:v>40.268720781033309</c:v>
                </c:pt>
                <c:pt idx="5">
                  <c:v>38.581609161201428</c:v>
                </c:pt>
                <c:pt idx="6">
                  <c:v>39.908439326539181</c:v>
                </c:pt>
                <c:pt idx="7">
                  <c:v>39.529429921493076</c:v>
                </c:pt>
                <c:pt idx="8">
                  <c:v>38.13066531204877</c:v>
                </c:pt>
                <c:pt idx="9">
                  <c:v>35.999395314228792</c:v>
                </c:pt>
                <c:pt idx="10">
                  <c:v>37.962662273148439</c:v>
                </c:pt>
                <c:pt idx="11">
                  <c:v>41.629201488465455</c:v>
                </c:pt>
                <c:pt idx="12">
                  <c:v>38.664209148745272</c:v>
                </c:pt>
                <c:pt idx="13">
                  <c:v>39.064944379672326</c:v>
                </c:pt>
                <c:pt idx="14">
                  <c:v>39.483606641289335</c:v>
                </c:pt>
                <c:pt idx="15">
                  <c:v>39.774597301760132</c:v>
                </c:pt>
                <c:pt idx="16">
                  <c:v>40.065856953453896</c:v>
                </c:pt>
                <c:pt idx="17">
                  <c:v>40.387629531714097</c:v>
                </c:pt>
                <c:pt idx="18" formatCode="General">
                  <c:v>40.741142442124996</c:v>
                </c:pt>
                <c:pt idx="19" formatCode="General">
                  <c:v>41.135058835564728</c:v>
                </c:pt>
                <c:pt idx="20" formatCode="General">
                  <c:v>41.548727533011011</c:v>
                </c:pt>
                <c:pt idx="21" formatCode="General">
                  <c:v>41.980889385761898</c:v>
                </c:pt>
                <c:pt idx="22">
                  <c:v>42.458872317205618</c:v>
                </c:pt>
                <c:pt idx="23">
                  <c:v>42.932111807085505</c:v>
                </c:pt>
                <c:pt idx="24">
                  <c:v>43.373515573915554</c:v>
                </c:pt>
                <c:pt idx="25">
                  <c:v>43.812043485508539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104.39206697661803</c:v>
                </c:pt>
                <c:pt idx="1">
                  <c:v>110.09011848616163</c:v>
                </c:pt>
                <c:pt idx="2">
                  <c:v>112.47273492894047</c:v>
                </c:pt>
                <c:pt idx="3">
                  <c:v>118.1098942695826</c:v>
                </c:pt>
                <c:pt idx="4">
                  <c:v>125.784978679589</c:v>
                </c:pt>
                <c:pt idx="5">
                  <c:v>126.66778583166145</c:v>
                </c:pt>
                <c:pt idx="6">
                  <c:v>135.190474188011</c:v>
                </c:pt>
                <c:pt idx="7">
                  <c:v>136.43411327245016</c:v>
                </c:pt>
                <c:pt idx="8">
                  <c:v>135.9434002635665</c:v>
                </c:pt>
                <c:pt idx="9">
                  <c:v>135.9922585500922</c:v>
                </c:pt>
                <c:pt idx="10">
                  <c:v>142.67312520345732</c:v>
                </c:pt>
                <c:pt idx="11">
                  <c:v>159.65944386423462</c:v>
                </c:pt>
                <c:pt idx="12">
                  <c:v>150.79747138523382</c:v>
                </c:pt>
                <c:pt idx="13">
                  <c:v>153.63844054722159</c:v>
                </c:pt>
                <c:pt idx="14">
                  <c:v>156.34048997385131</c:v>
                </c:pt>
                <c:pt idx="15">
                  <c:v>158.52461007896184</c:v>
                </c:pt>
                <c:pt idx="16">
                  <c:v>160.59169239239125</c:v>
                </c:pt>
                <c:pt idx="17">
                  <c:v>162.5758306882762</c:v>
                </c:pt>
                <c:pt idx="18" formatCode="General">
                  <c:v>164.49383696742885</c:v>
                </c:pt>
                <c:pt idx="19" formatCode="General">
                  <c:v>166.37984875759162</c:v>
                </c:pt>
                <c:pt idx="20" formatCode="General">
                  <c:v>168.29180100154605</c:v>
                </c:pt>
                <c:pt idx="21" formatCode="General">
                  <c:v>170.16289581346231</c:v>
                </c:pt>
                <c:pt idx="22" formatCode="General">
                  <c:v>172.02733440382065</c:v>
                </c:pt>
                <c:pt idx="23" formatCode="General">
                  <c:v>173.88027727695703</c:v>
                </c:pt>
                <c:pt idx="24" formatCode="General">
                  <c:v>175.78969510145978</c:v>
                </c:pt>
                <c:pt idx="25" formatCode="General">
                  <c:v>177.58126335238993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49.851350922693285</c:v>
                </c:pt>
                <c:pt idx="1">
                  <c:v>43.846126651205431</c:v>
                </c:pt>
                <c:pt idx="2">
                  <c:v>46.187278201454262</c:v>
                </c:pt>
                <c:pt idx="3">
                  <c:v>43.271380427285933</c:v>
                </c:pt>
                <c:pt idx="4">
                  <c:v>56.780990997853522</c:v>
                </c:pt>
                <c:pt idx="5">
                  <c:v>60.67736305119859</c:v>
                </c:pt>
                <c:pt idx="6">
                  <c:v>64.590179290906704</c:v>
                </c:pt>
                <c:pt idx="7">
                  <c:v>75.932643783029533</c:v>
                </c:pt>
                <c:pt idx="8">
                  <c:v>73.858382680849047</c:v>
                </c:pt>
                <c:pt idx="9">
                  <c:v>82.754799081636733</c:v>
                </c:pt>
                <c:pt idx="10">
                  <c:v>84.495395305809097</c:v>
                </c:pt>
                <c:pt idx="11">
                  <c:v>85.583042283517443</c:v>
                </c:pt>
                <c:pt idx="12">
                  <c:v>94.213514883033639</c:v>
                </c:pt>
                <c:pt idx="13">
                  <c:v>99.477455911612083</c:v>
                </c:pt>
                <c:pt idx="14">
                  <c:v>104.73127504311609</c:v>
                </c:pt>
                <c:pt idx="15">
                  <c:v>109.70019038269996</c:v>
                </c:pt>
                <c:pt idx="16">
                  <c:v>114.6737618504465</c:v>
                </c:pt>
                <c:pt idx="17">
                  <c:v>119.67345010830275</c:v>
                </c:pt>
                <c:pt idx="18" formatCode="General">
                  <c:v>124.71323449136051</c:v>
                </c:pt>
                <c:pt idx="19" formatCode="General">
                  <c:v>129.81331633452862</c:v>
                </c:pt>
                <c:pt idx="20" formatCode="General">
                  <c:v>135.00970302427012</c:v>
                </c:pt>
                <c:pt idx="21" formatCode="General">
                  <c:v>140.24901195475729</c:v>
                </c:pt>
                <c:pt idx="22" formatCode="General">
                  <c:v>145.56585960020379</c:v>
                </c:pt>
                <c:pt idx="23" formatCode="General">
                  <c:v>150.96270709522909</c:v>
                </c:pt>
                <c:pt idx="24" formatCode="General">
                  <c:v>156.42603199667764</c:v>
                </c:pt>
                <c:pt idx="25" formatCode="General">
                  <c:v>161.83396153281603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7.0100988284235752</c:v>
                </c:pt>
                <c:pt idx="1">
                  <c:v>6.3849168778901682</c:v>
                </c:pt>
                <c:pt idx="2">
                  <c:v>6.6079584908430293</c:v>
                </c:pt>
                <c:pt idx="3">
                  <c:v>6.5204132787910911</c:v>
                </c:pt>
                <c:pt idx="4">
                  <c:v>8.2815007786002361</c:v>
                </c:pt>
                <c:pt idx="5">
                  <c:v>8.9928309538442104</c:v>
                </c:pt>
                <c:pt idx="6">
                  <c:v>9.3395511002759708</c:v>
                </c:pt>
                <c:pt idx="7">
                  <c:v>11.165041263106062</c:v>
                </c:pt>
                <c:pt idx="8">
                  <c:v>10.894868558375869</c:v>
                </c:pt>
                <c:pt idx="9">
                  <c:v>12.16546081383164</c:v>
                </c:pt>
                <c:pt idx="10">
                  <c:v>11.935843778452501</c:v>
                </c:pt>
                <c:pt idx="11">
                  <c:v>12.177155490659736</c:v>
                </c:pt>
                <c:pt idx="12">
                  <c:v>13.478795103693319</c:v>
                </c:pt>
                <c:pt idx="13">
                  <c:v>14.215643492612964</c:v>
                </c:pt>
                <c:pt idx="14">
                  <c:v>14.960038022834654</c:v>
                </c:pt>
                <c:pt idx="15">
                  <c:v>15.662590065821547</c:v>
                </c:pt>
                <c:pt idx="16">
                  <c:v>16.361708121724746</c:v>
                </c:pt>
                <c:pt idx="17">
                  <c:v>17.063898831552994</c:v>
                </c:pt>
                <c:pt idx="18" formatCode="General">
                  <c:v>17.785702329514617</c:v>
                </c:pt>
                <c:pt idx="19" formatCode="General">
                  <c:v>18.516371121424914</c:v>
                </c:pt>
                <c:pt idx="20" formatCode="General">
                  <c:v>19.263408902988616</c:v>
                </c:pt>
                <c:pt idx="21" formatCode="General">
                  <c:v>20.019026757817489</c:v>
                </c:pt>
                <c:pt idx="22" formatCode="General">
                  <c:v>20.783220175123041</c:v>
                </c:pt>
                <c:pt idx="23" formatCode="General">
                  <c:v>21.556083312682322</c:v>
                </c:pt>
                <c:pt idx="24" formatCode="General">
                  <c:v>22.338864016481754</c:v>
                </c:pt>
                <c:pt idx="25" formatCode="General">
                  <c:v>23.118311519846539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26.624798331785467</c:v>
                </c:pt>
                <c:pt idx="1">
                  <c:v>33.116621707741388</c:v>
                </c:pt>
                <c:pt idx="2">
                  <c:v>24.700813215806612</c:v>
                </c:pt>
                <c:pt idx="3">
                  <c:v>25.482184310661481</c:v>
                </c:pt>
                <c:pt idx="4">
                  <c:v>24.907199454491106</c:v>
                </c:pt>
                <c:pt idx="5">
                  <c:v>20.308509939696172</c:v>
                </c:pt>
                <c:pt idx="6">
                  <c:v>20.43322574847895</c:v>
                </c:pt>
                <c:pt idx="7">
                  <c:v>19.123950405008816</c:v>
                </c:pt>
                <c:pt idx="8">
                  <c:v>20.765660212488779</c:v>
                </c:pt>
                <c:pt idx="9">
                  <c:v>18.957674112656957</c:v>
                </c:pt>
                <c:pt idx="10">
                  <c:v>22.724087374664862</c:v>
                </c:pt>
                <c:pt idx="11">
                  <c:v>21.396899803955353</c:v>
                </c:pt>
                <c:pt idx="12">
                  <c:v>18.645968140141139</c:v>
                </c:pt>
                <c:pt idx="13">
                  <c:v>18.02970355736057</c:v>
                </c:pt>
                <c:pt idx="14">
                  <c:v>17.355084232472155</c:v>
                </c:pt>
                <c:pt idx="15">
                  <c:v>16.979470659937171</c:v>
                </c:pt>
                <c:pt idx="16">
                  <c:v>16.584231076113934</c:v>
                </c:pt>
                <c:pt idx="17">
                  <c:v>16.141462506071406</c:v>
                </c:pt>
                <c:pt idx="18">
                  <c:v>15.707717729946973</c:v>
                </c:pt>
                <c:pt idx="19">
                  <c:v>15.259015650584205</c:v>
                </c:pt>
                <c:pt idx="20">
                  <c:v>14.795174057885125</c:v>
                </c:pt>
                <c:pt idx="21">
                  <c:v>14.30280296966003</c:v>
                </c:pt>
                <c:pt idx="22">
                  <c:v>13.759047277244385</c:v>
                </c:pt>
                <c:pt idx="23">
                  <c:v>13.187313240796588</c:v>
                </c:pt>
                <c:pt idx="24">
                  <c:v>12.628777378557391</c:v>
                </c:pt>
                <c:pt idx="25">
                  <c:v>12.692617675210693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93.698532901030049</c:v>
                </c:pt>
                <c:pt idx="1">
                  <c:v>88.918112881794542</c:v>
                </c:pt>
                <c:pt idx="2">
                  <c:v>85.234215764865652</c:v>
                </c:pt>
                <c:pt idx="3">
                  <c:v>81.473775107533911</c:v>
                </c:pt>
                <c:pt idx="4">
                  <c:v>89.782222937932062</c:v>
                </c:pt>
                <c:pt idx="5">
                  <c:v>79.062042498794412</c:v>
                </c:pt>
                <c:pt idx="6">
                  <c:v>90.276418407746633</c:v>
                </c:pt>
                <c:pt idx="7">
                  <c:v>80.774149211155219</c:v>
                </c:pt>
                <c:pt idx="8">
                  <c:v>85.274656619446603</c:v>
                </c:pt>
                <c:pt idx="9">
                  <c:v>93.546992862432887</c:v>
                </c:pt>
                <c:pt idx="10">
                  <c:v>84.962380659334656</c:v>
                </c:pt>
                <c:pt idx="11">
                  <c:v>77.010717219740528</c:v>
                </c:pt>
                <c:pt idx="12">
                  <c:v>80.767108762873704</c:v>
                </c:pt>
                <c:pt idx="13">
                  <c:v>79.703016023540869</c:v>
                </c:pt>
                <c:pt idx="14">
                  <c:v>78.452252163555599</c:v>
                </c:pt>
                <c:pt idx="15">
                  <c:v>76.8259819601153</c:v>
                </c:pt>
                <c:pt idx="16">
                  <c:v>75.063483474808208</c:v>
                </c:pt>
                <c:pt idx="17">
                  <c:v>73.197341836282718</c:v>
                </c:pt>
                <c:pt idx="18">
                  <c:v>71.265007171317805</c:v>
                </c:pt>
                <c:pt idx="19">
                  <c:v>69.267799021658362</c:v>
                </c:pt>
                <c:pt idx="20">
                  <c:v>67.313447528845586</c:v>
                </c:pt>
                <c:pt idx="21">
                  <c:v>65.287700079699135</c:v>
                </c:pt>
                <c:pt idx="22">
                  <c:v>63.175855840148607</c:v>
                </c:pt>
                <c:pt idx="23">
                  <c:v>60.969296260677552</c:v>
                </c:pt>
                <c:pt idx="24">
                  <c:v>58.60819570917289</c:v>
                </c:pt>
                <c:pt idx="25">
                  <c:v>56.032674363117017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130.20501645268746</c:v>
                </c:pt>
                <c:pt idx="1">
                  <c:v>136.85165421592939</c:v>
                </c:pt>
                <c:pt idx="2">
                  <c:v>136.05849222872811</c:v>
                </c:pt>
                <c:pt idx="3">
                  <c:v>133.51293106172096</c:v>
                </c:pt>
                <c:pt idx="4">
                  <c:v>133.30485219942776</c:v>
                </c:pt>
                <c:pt idx="5">
                  <c:v>139.2744533479366</c:v>
                </c:pt>
                <c:pt idx="6">
                  <c:v>130.47352711149415</c:v>
                </c:pt>
                <c:pt idx="7">
                  <c:v>134.40084434571827</c:v>
                </c:pt>
                <c:pt idx="8">
                  <c:v>134.22891580866923</c:v>
                </c:pt>
                <c:pt idx="9">
                  <c:v>134.93834877575412</c:v>
                </c:pt>
                <c:pt idx="10">
                  <c:v>127.77309273004514</c:v>
                </c:pt>
                <c:pt idx="11">
                  <c:v>122.12550087853926</c:v>
                </c:pt>
                <c:pt idx="12">
                  <c:v>122.96009467113259</c:v>
                </c:pt>
                <c:pt idx="13">
                  <c:v>121.104781184994</c:v>
                </c:pt>
                <c:pt idx="14">
                  <c:v>119.10777162286519</c:v>
                </c:pt>
                <c:pt idx="15">
                  <c:v>116.67160668122594</c:v>
                </c:pt>
                <c:pt idx="16">
                  <c:v>114.17687344792014</c:v>
                </c:pt>
                <c:pt idx="17">
                  <c:v>111.63751214948739</c:v>
                </c:pt>
                <c:pt idx="18">
                  <c:v>109.12043796393587</c:v>
                </c:pt>
                <c:pt idx="19">
                  <c:v>106.59649360074201</c:v>
                </c:pt>
                <c:pt idx="20">
                  <c:v>104.10641702939378</c:v>
                </c:pt>
                <c:pt idx="21">
                  <c:v>101.63786930914098</c:v>
                </c:pt>
                <c:pt idx="22">
                  <c:v>99.173224543915012</c:v>
                </c:pt>
                <c:pt idx="23">
                  <c:v>96.712562180927236</c:v>
                </c:pt>
                <c:pt idx="24">
                  <c:v>94.260485389764455</c:v>
                </c:pt>
                <c:pt idx="25">
                  <c:v>91.73247253599007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133.40045433348334</c:v>
                </c:pt>
                <c:pt idx="1">
                  <c:v>127.45658504484443</c:v>
                </c:pt>
                <c:pt idx="2">
                  <c:v>127.30895182915935</c:v>
                </c:pt>
                <c:pt idx="3">
                  <c:v>138.46174415821022</c:v>
                </c:pt>
                <c:pt idx="4">
                  <c:v>136.10137489085676</c:v>
                </c:pt>
                <c:pt idx="5">
                  <c:v>143.50954666053386</c:v>
                </c:pt>
                <c:pt idx="6">
                  <c:v>143.75226418219091</c:v>
                </c:pt>
                <c:pt idx="7">
                  <c:v>148.73333695240262</c:v>
                </c:pt>
                <c:pt idx="8">
                  <c:v>149.86559940686519</c:v>
                </c:pt>
                <c:pt idx="9">
                  <c:v>156.12878233752346</c:v>
                </c:pt>
                <c:pt idx="10">
                  <c:v>148.56814989721639</c:v>
                </c:pt>
                <c:pt idx="11">
                  <c:v>140.74641325478089</c:v>
                </c:pt>
                <c:pt idx="12">
                  <c:v>149.87872255068658</c:v>
                </c:pt>
                <c:pt idx="13">
                  <c:v>151.22902154006402</c:v>
                </c:pt>
                <c:pt idx="14">
                  <c:v>152.43480523934826</c:v>
                </c:pt>
                <c:pt idx="15">
                  <c:v>153.07568561645692</c:v>
                </c:pt>
                <c:pt idx="16">
                  <c:v>153.64689606334451</c:v>
                </c:pt>
                <c:pt idx="17">
                  <c:v>154.17302782660698</c:v>
                </c:pt>
                <c:pt idx="18">
                  <c:v>154.71540971189017</c:v>
                </c:pt>
                <c:pt idx="19">
                  <c:v>155.25490252308742</c:v>
                </c:pt>
                <c:pt idx="20">
                  <c:v>155.84121739670886</c:v>
                </c:pt>
                <c:pt idx="21">
                  <c:v>156.41185426659149</c:v>
                </c:pt>
                <c:pt idx="22">
                  <c:v>157.00097279442761</c:v>
                </c:pt>
                <c:pt idx="23">
                  <c:v>157.60048191969531</c:v>
                </c:pt>
                <c:pt idx="24">
                  <c:v>158.20775253927553</c:v>
                </c:pt>
                <c:pt idx="25">
                  <c:v>158.70601024675699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32.436898325644279</c:v>
                </c:pt>
                <c:pt idx="1">
                  <c:v>32.671006083804222</c:v>
                </c:pt>
                <c:pt idx="2">
                  <c:v>33.313039334937052</c:v>
                </c:pt>
                <c:pt idx="3">
                  <c:v>33.043094970138924</c:v>
                </c:pt>
                <c:pt idx="4">
                  <c:v>35.520159280216447</c:v>
                </c:pt>
                <c:pt idx="5">
                  <c:v>34.986858555132955</c:v>
                </c:pt>
                <c:pt idx="6">
                  <c:v>37.472920644357878</c:v>
                </c:pt>
                <c:pt idx="7">
                  <c:v>36.994490845636818</c:v>
                </c:pt>
                <c:pt idx="8">
                  <c:v>36.041851137690465</c:v>
                </c:pt>
                <c:pt idx="9">
                  <c:v>36.124288151843061</c:v>
                </c:pt>
                <c:pt idx="10">
                  <c:v>37.823262777871321</c:v>
                </c:pt>
                <c:pt idx="11">
                  <c:v>42.661625716106521</c:v>
                </c:pt>
                <c:pt idx="12">
                  <c:v>39.528115354460382</c:v>
                </c:pt>
                <c:pt idx="13">
                  <c:v>40.183993362921598</c:v>
                </c:pt>
                <c:pt idx="14">
                  <c:v>40.806677060667944</c:v>
                </c:pt>
                <c:pt idx="15">
                  <c:v>41.289267253021052</c:v>
                </c:pt>
                <c:pt idx="16">
                  <c:v>41.77149661979702</c:v>
                </c:pt>
                <c:pt idx="17">
                  <c:v>42.255846521705209</c:v>
                </c:pt>
                <c:pt idx="18" formatCode="General">
                  <c:v>42.732511192479983</c:v>
                </c:pt>
                <c:pt idx="19" formatCode="General">
                  <c:v>43.208194154818095</c:v>
                </c:pt>
                <c:pt idx="20" formatCode="General">
                  <c:v>43.707103525350746</c:v>
                </c:pt>
                <c:pt idx="21" formatCode="General">
                  <c:v>44.203949463108792</c:v>
                </c:pt>
                <c:pt idx="22">
                  <c:v>44.707613047910598</c:v>
                </c:pt>
                <c:pt idx="23">
                  <c:v>45.264166905949132</c:v>
                </c:pt>
                <c:pt idx="24">
                  <c:v>45.829682294694706</c:v>
                </c:pt>
                <c:pt idx="25">
                  <c:v>46.341645288364703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38.762782927635016</c:v>
                </c:pt>
                <c:pt idx="1">
                  <c:v>38.439858050628892</c:v>
                </c:pt>
                <c:pt idx="2">
                  <c:v>38.321516005265408</c:v>
                </c:pt>
                <c:pt idx="3">
                  <c:v>40.033582416075888</c:v>
                </c:pt>
                <c:pt idx="4">
                  <c:v>40.268720781033309</c:v>
                </c:pt>
                <c:pt idx="5">
                  <c:v>38.581609161201428</c:v>
                </c:pt>
                <c:pt idx="6">
                  <c:v>39.908439326539181</c:v>
                </c:pt>
                <c:pt idx="7">
                  <c:v>39.529429921493076</c:v>
                </c:pt>
                <c:pt idx="8">
                  <c:v>38.13066531204877</c:v>
                </c:pt>
                <c:pt idx="9">
                  <c:v>35.999395314228792</c:v>
                </c:pt>
                <c:pt idx="10">
                  <c:v>37.962662273148439</c:v>
                </c:pt>
                <c:pt idx="11">
                  <c:v>41.629201488465455</c:v>
                </c:pt>
                <c:pt idx="12">
                  <c:v>38.664209148745272</c:v>
                </c:pt>
                <c:pt idx="13">
                  <c:v>39.064944379672326</c:v>
                </c:pt>
                <c:pt idx="14">
                  <c:v>39.483606641289335</c:v>
                </c:pt>
                <c:pt idx="15">
                  <c:v>39.774597301760132</c:v>
                </c:pt>
                <c:pt idx="16">
                  <c:v>40.065856953453896</c:v>
                </c:pt>
                <c:pt idx="17">
                  <c:v>40.387629531714097</c:v>
                </c:pt>
                <c:pt idx="18" formatCode="General">
                  <c:v>40.741142442124996</c:v>
                </c:pt>
                <c:pt idx="19" formatCode="General">
                  <c:v>41.135058835564728</c:v>
                </c:pt>
                <c:pt idx="20" formatCode="General">
                  <c:v>41.548727533011011</c:v>
                </c:pt>
                <c:pt idx="21" formatCode="General">
                  <c:v>41.980889385761898</c:v>
                </c:pt>
                <c:pt idx="22">
                  <c:v>42.458872317205618</c:v>
                </c:pt>
                <c:pt idx="23">
                  <c:v>42.932111807085505</c:v>
                </c:pt>
                <c:pt idx="24">
                  <c:v>43.373515573915554</c:v>
                </c:pt>
                <c:pt idx="25">
                  <c:v>43.812043485508539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104.39206697661803</c:v>
                </c:pt>
                <c:pt idx="1">
                  <c:v>110.09011848616163</c:v>
                </c:pt>
                <c:pt idx="2">
                  <c:v>112.47273492894047</c:v>
                </c:pt>
                <c:pt idx="3">
                  <c:v>118.1098942695826</c:v>
                </c:pt>
                <c:pt idx="4">
                  <c:v>125.784978679589</c:v>
                </c:pt>
                <c:pt idx="5">
                  <c:v>126.66778583166145</c:v>
                </c:pt>
                <c:pt idx="6">
                  <c:v>135.190474188011</c:v>
                </c:pt>
                <c:pt idx="7">
                  <c:v>136.43411327245016</c:v>
                </c:pt>
                <c:pt idx="8">
                  <c:v>135.9434002635665</c:v>
                </c:pt>
                <c:pt idx="9">
                  <c:v>135.9922585500922</c:v>
                </c:pt>
                <c:pt idx="10">
                  <c:v>142.67312520345732</c:v>
                </c:pt>
                <c:pt idx="11">
                  <c:v>159.65944386423462</c:v>
                </c:pt>
                <c:pt idx="12">
                  <c:v>150.79747138523382</c:v>
                </c:pt>
                <c:pt idx="13">
                  <c:v>153.63844054722159</c:v>
                </c:pt>
                <c:pt idx="14">
                  <c:v>156.34048997385131</c:v>
                </c:pt>
                <c:pt idx="15">
                  <c:v>158.52461007896184</c:v>
                </c:pt>
                <c:pt idx="16">
                  <c:v>160.59169239239125</c:v>
                </c:pt>
                <c:pt idx="17">
                  <c:v>162.5758306882762</c:v>
                </c:pt>
                <c:pt idx="18" formatCode="General">
                  <c:v>164.49383696742885</c:v>
                </c:pt>
                <c:pt idx="19" formatCode="General">
                  <c:v>166.37984875759162</c:v>
                </c:pt>
                <c:pt idx="20" formatCode="General">
                  <c:v>168.29180100154605</c:v>
                </c:pt>
                <c:pt idx="21" formatCode="General">
                  <c:v>170.16289581346231</c:v>
                </c:pt>
                <c:pt idx="22" formatCode="General">
                  <c:v>172.02733440382065</c:v>
                </c:pt>
                <c:pt idx="23" formatCode="General">
                  <c:v>173.88027727695703</c:v>
                </c:pt>
                <c:pt idx="24" formatCode="General">
                  <c:v>175.78969510145978</c:v>
                </c:pt>
                <c:pt idx="25" formatCode="General">
                  <c:v>177.58126335238993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49.851350922693285</c:v>
                </c:pt>
                <c:pt idx="1">
                  <c:v>43.846126651205431</c:v>
                </c:pt>
                <c:pt idx="2">
                  <c:v>46.187278201454262</c:v>
                </c:pt>
                <c:pt idx="3">
                  <c:v>43.271380427285933</c:v>
                </c:pt>
                <c:pt idx="4">
                  <c:v>56.780990997853522</c:v>
                </c:pt>
                <c:pt idx="5">
                  <c:v>60.67736305119859</c:v>
                </c:pt>
                <c:pt idx="6">
                  <c:v>64.590179290906704</c:v>
                </c:pt>
                <c:pt idx="7">
                  <c:v>75.932643783029533</c:v>
                </c:pt>
                <c:pt idx="8">
                  <c:v>73.858382680849047</c:v>
                </c:pt>
                <c:pt idx="9">
                  <c:v>82.754799081636733</c:v>
                </c:pt>
                <c:pt idx="10">
                  <c:v>84.495395305809097</c:v>
                </c:pt>
                <c:pt idx="11">
                  <c:v>85.583042283517443</c:v>
                </c:pt>
                <c:pt idx="12">
                  <c:v>94.213514883033639</c:v>
                </c:pt>
                <c:pt idx="13">
                  <c:v>99.477455911612083</c:v>
                </c:pt>
                <c:pt idx="14">
                  <c:v>104.73127504311609</c:v>
                </c:pt>
                <c:pt idx="15">
                  <c:v>109.70019038269996</c:v>
                </c:pt>
                <c:pt idx="16">
                  <c:v>114.6737618504465</c:v>
                </c:pt>
                <c:pt idx="17">
                  <c:v>119.67345010830275</c:v>
                </c:pt>
                <c:pt idx="18" formatCode="General">
                  <c:v>124.71323449136051</c:v>
                </c:pt>
                <c:pt idx="19" formatCode="General">
                  <c:v>129.81331633452862</c:v>
                </c:pt>
                <c:pt idx="20" formatCode="General">
                  <c:v>135.00970302427012</c:v>
                </c:pt>
                <c:pt idx="21" formatCode="General">
                  <c:v>140.24901195475729</c:v>
                </c:pt>
                <c:pt idx="22" formatCode="General">
                  <c:v>145.56585960020379</c:v>
                </c:pt>
                <c:pt idx="23" formatCode="General">
                  <c:v>150.96270709522909</c:v>
                </c:pt>
                <c:pt idx="24" formatCode="General">
                  <c:v>156.42603199667764</c:v>
                </c:pt>
                <c:pt idx="25" formatCode="General">
                  <c:v>161.83396153281603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7.0100988284235752</c:v>
                </c:pt>
                <c:pt idx="1">
                  <c:v>6.3849168778901682</c:v>
                </c:pt>
                <c:pt idx="2">
                  <c:v>6.6079584908430293</c:v>
                </c:pt>
                <c:pt idx="3">
                  <c:v>6.5204132787910911</c:v>
                </c:pt>
                <c:pt idx="4">
                  <c:v>8.2815007786002361</c:v>
                </c:pt>
                <c:pt idx="5">
                  <c:v>8.9928309538442104</c:v>
                </c:pt>
                <c:pt idx="6">
                  <c:v>9.3395511002759708</c:v>
                </c:pt>
                <c:pt idx="7">
                  <c:v>11.165041263106062</c:v>
                </c:pt>
                <c:pt idx="8">
                  <c:v>10.894868558375869</c:v>
                </c:pt>
                <c:pt idx="9">
                  <c:v>12.16546081383164</c:v>
                </c:pt>
                <c:pt idx="10">
                  <c:v>11.935843778452501</c:v>
                </c:pt>
                <c:pt idx="11">
                  <c:v>12.177155490659736</c:v>
                </c:pt>
                <c:pt idx="12">
                  <c:v>13.478795103693319</c:v>
                </c:pt>
                <c:pt idx="13">
                  <c:v>14.215643492612964</c:v>
                </c:pt>
                <c:pt idx="14">
                  <c:v>14.960038022834654</c:v>
                </c:pt>
                <c:pt idx="15">
                  <c:v>15.662590065821547</c:v>
                </c:pt>
                <c:pt idx="16">
                  <c:v>16.361708121724746</c:v>
                </c:pt>
                <c:pt idx="17">
                  <c:v>17.063898831552994</c:v>
                </c:pt>
                <c:pt idx="18" formatCode="General">
                  <c:v>17.785702329514617</c:v>
                </c:pt>
                <c:pt idx="19" formatCode="General">
                  <c:v>18.516371121424914</c:v>
                </c:pt>
                <c:pt idx="20" formatCode="General">
                  <c:v>19.263408902988616</c:v>
                </c:pt>
                <c:pt idx="21" formatCode="General">
                  <c:v>20.019026757817489</c:v>
                </c:pt>
                <c:pt idx="22" formatCode="General">
                  <c:v>20.783220175123041</c:v>
                </c:pt>
                <c:pt idx="23" formatCode="General">
                  <c:v>21.556083312682322</c:v>
                </c:pt>
                <c:pt idx="24" formatCode="General">
                  <c:v>22.338864016481754</c:v>
                </c:pt>
                <c:pt idx="25" formatCode="General">
                  <c:v>23.118311519846539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42.938149344297884</c:v>
                </c:pt>
                <c:pt idx="1">
                  <c:v>22.464797068351189</c:v>
                </c:pt>
                <c:pt idx="2">
                  <c:v>36.672318620886379</c:v>
                </c:pt>
                <c:pt idx="3">
                  <c:v>28.238401733936691</c:v>
                </c:pt>
                <c:pt idx="4">
                  <c:v>32.143468280986866</c:v>
                </c:pt>
                <c:pt idx="5">
                  <c:v>38.678127669784693</c:v>
                </c:pt>
                <c:pt idx="6">
                  <c:v>10.907788798291337</c:v>
                </c:pt>
                <c:pt idx="7">
                  <c:v>12.67232239825179</c:v>
                </c:pt>
                <c:pt idx="8">
                  <c:v>6.2012482905548625</c:v>
                </c:pt>
                <c:pt idx="9">
                  <c:v>13.508690891635473</c:v>
                </c:pt>
                <c:pt idx="10">
                  <c:v>39.468903284007595</c:v>
                </c:pt>
                <c:pt idx="11">
                  <c:v>58.918156417682425</c:v>
                </c:pt>
                <c:pt idx="12">
                  <c:v>14.2897603813194</c:v>
                </c:pt>
                <c:pt idx="13">
                  <c:v>6.5022055073567655</c:v>
                </c:pt>
                <c:pt idx="14">
                  <c:v>25.165222536923586</c:v>
                </c:pt>
                <c:pt idx="15">
                  <c:v>22.82906567007748</c:v>
                </c:pt>
                <c:pt idx="16">
                  <c:v>11.977940144091628</c:v>
                </c:pt>
                <c:pt idx="17">
                  <c:v>52.413457013328156</c:v>
                </c:pt>
                <c:pt idx="18">
                  <c:v>13.54892818526902</c:v>
                </c:pt>
                <c:pt idx="19">
                  <c:v>0.63230944269270883</c:v>
                </c:pt>
                <c:pt idx="20">
                  <c:v>46.091838121478574</c:v>
                </c:pt>
                <c:pt idx="21">
                  <c:v>10.234478084594556</c:v>
                </c:pt>
                <c:pt idx="22">
                  <c:v>14.372579669233325</c:v>
                </c:pt>
                <c:pt idx="23">
                  <c:v>20.377212675867632</c:v>
                </c:pt>
                <c:pt idx="24">
                  <c:v>10.453262576239464</c:v>
                </c:pt>
                <c:pt idx="25">
                  <c:v>60.360367192860394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54.333763640003816</c:v>
                </c:pt>
                <c:pt idx="1">
                  <c:v>25.900858245758837</c:v>
                </c:pt>
                <c:pt idx="2">
                  <c:v>45.044466686098318</c:v>
                </c:pt>
                <c:pt idx="3">
                  <c:v>32.066916166542214</c:v>
                </c:pt>
                <c:pt idx="4">
                  <c:v>37.052025957223677</c:v>
                </c:pt>
                <c:pt idx="5">
                  <c:v>51.194807752884643</c:v>
                </c:pt>
                <c:pt idx="6">
                  <c:v>14.592356436861053</c:v>
                </c:pt>
                <c:pt idx="7">
                  <c:v>13.969696893104999</c:v>
                </c:pt>
                <c:pt idx="8">
                  <c:v>7.5811184769851367</c:v>
                </c:pt>
                <c:pt idx="9">
                  <c:v>15.364575759286989</c:v>
                </c:pt>
                <c:pt idx="10">
                  <c:v>45.223400286653728</c:v>
                </c:pt>
                <c:pt idx="11">
                  <c:v>62.668243841369858</c:v>
                </c:pt>
                <c:pt idx="12">
                  <c:v>13.3817151143783</c:v>
                </c:pt>
                <c:pt idx="13">
                  <c:v>7.4050279702230517</c:v>
                </c:pt>
                <c:pt idx="14">
                  <c:v>22.547275617624816</c:v>
                </c:pt>
                <c:pt idx="15">
                  <c:v>20.357792116704591</c:v>
                </c:pt>
                <c:pt idx="16">
                  <c:v>11.386227020698339</c:v>
                </c:pt>
                <c:pt idx="17">
                  <c:v>50.405559059509869</c:v>
                </c:pt>
                <c:pt idx="18">
                  <c:v>13.587827193900468</c:v>
                </c:pt>
                <c:pt idx="19">
                  <c:v>0.70754734675895536</c:v>
                </c:pt>
                <c:pt idx="20">
                  <c:v>43.890585098338413</c:v>
                </c:pt>
                <c:pt idx="21">
                  <c:v>11.697929668575098</c:v>
                </c:pt>
                <c:pt idx="22">
                  <c:v>12.644211964772577</c:v>
                </c:pt>
                <c:pt idx="23">
                  <c:v>20.098146055360601</c:v>
                </c:pt>
                <c:pt idx="24">
                  <c:v>8.550660712670858</c:v>
                </c:pt>
                <c:pt idx="25">
                  <c:v>57.265264917710184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54.516691202220208</c:v>
                </c:pt>
                <c:pt idx="1">
                  <c:v>30.608627510601483</c:v>
                </c:pt>
                <c:pt idx="2">
                  <c:v>64.370635080794315</c:v>
                </c:pt>
                <c:pt idx="3">
                  <c:v>37.769230979780744</c:v>
                </c:pt>
                <c:pt idx="4">
                  <c:v>40.260415222604117</c:v>
                </c:pt>
                <c:pt idx="5">
                  <c:v>60.539283830776533</c:v>
                </c:pt>
                <c:pt idx="6">
                  <c:v>15.084047661006721</c:v>
                </c:pt>
                <c:pt idx="7">
                  <c:v>27.690079187528642</c:v>
                </c:pt>
                <c:pt idx="8">
                  <c:v>6.3985682087500937</c:v>
                </c:pt>
                <c:pt idx="9">
                  <c:v>16.90328194826655</c:v>
                </c:pt>
                <c:pt idx="10">
                  <c:v>48.719508026730487</c:v>
                </c:pt>
                <c:pt idx="11">
                  <c:v>61.714334593304031</c:v>
                </c:pt>
                <c:pt idx="12">
                  <c:v>10.042662482581314</c:v>
                </c:pt>
                <c:pt idx="13">
                  <c:v>8.201766681937686</c:v>
                </c:pt>
                <c:pt idx="14">
                  <c:v>21.810762610387773</c:v>
                </c:pt>
                <c:pt idx="15">
                  <c:v>21.528606897578989</c:v>
                </c:pt>
                <c:pt idx="16">
                  <c:v>12.211668465414384</c:v>
                </c:pt>
                <c:pt idx="17">
                  <c:v>58.690597715177894</c:v>
                </c:pt>
                <c:pt idx="18">
                  <c:v>14.899870784008934</c:v>
                </c:pt>
                <c:pt idx="19">
                  <c:v>0.53730477154715484</c:v>
                </c:pt>
                <c:pt idx="20">
                  <c:v>42.20666929611312</c:v>
                </c:pt>
                <c:pt idx="21">
                  <c:v>14.347374681030775</c:v>
                </c:pt>
                <c:pt idx="22">
                  <c:v>12.927271177200677</c:v>
                </c:pt>
                <c:pt idx="23">
                  <c:v>20.868432609012512</c:v>
                </c:pt>
                <c:pt idx="24">
                  <c:v>19.944726089817717</c:v>
                </c:pt>
                <c:pt idx="25">
                  <c:v>49.058582285827185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11.395614295705933</c:v>
                </c:pt>
                <c:pt idx="1">
                  <c:v>3.4360611774076482</c:v>
                </c:pt>
                <c:pt idx="2">
                  <c:v>8.3721480652119382</c:v>
                </c:pt>
                <c:pt idx="3">
                  <c:v>3.8285144326055232</c:v>
                </c:pt>
                <c:pt idx="4">
                  <c:v>4.9085576762368106</c:v>
                </c:pt>
                <c:pt idx="5">
                  <c:v>12.516680083099949</c:v>
                </c:pt>
                <c:pt idx="6">
                  <c:v>3.6845676385697157</c:v>
                </c:pt>
                <c:pt idx="7">
                  <c:v>1.2973744948532087</c:v>
                </c:pt>
                <c:pt idx="8">
                  <c:v>1.3798701864302743</c:v>
                </c:pt>
                <c:pt idx="9">
                  <c:v>1.8558848676515165</c:v>
                </c:pt>
                <c:pt idx="10">
                  <c:v>5.7544970026461328</c:v>
                </c:pt>
                <c:pt idx="11">
                  <c:v>3.7500874236874324</c:v>
                </c:pt>
                <c:pt idx="12">
                  <c:v>-0.90804526694109988</c:v>
                </c:pt>
                <c:pt idx="13">
                  <c:v>0.9028224628662862</c:v>
                </c:pt>
                <c:pt idx="14">
                  <c:v>-2.6179469192987703</c:v>
                </c:pt>
                <c:pt idx="15">
                  <c:v>-2.4712735533728889</c:v>
                </c:pt>
                <c:pt idx="16">
                  <c:v>-0.59171312339328885</c:v>
                </c:pt>
                <c:pt idx="17">
                  <c:v>-2.0078979538182864</c:v>
                </c:pt>
                <c:pt idx="18">
                  <c:v>3.889900863144824E-2</c:v>
                </c:pt>
                <c:pt idx="19">
                  <c:v>7.523790406624653E-2</c:v>
                </c:pt>
                <c:pt idx="20">
                  <c:v>-2.2012530231401612</c:v>
                </c:pt>
                <c:pt idx="21">
                  <c:v>1.4634515839805413</c:v>
                </c:pt>
                <c:pt idx="22">
                  <c:v>-1.7283677044607479</c:v>
                </c:pt>
                <c:pt idx="23">
                  <c:v>-0.2790666205070309</c:v>
                </c:pt>
                <c:pt idx="24">
                  <c:v>-1.9026018635686057</c:v>
                </c:pt>
                <c:pt idx="25">
                  <c:v>-3.0951022751502109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0.18292756221639195</c:v>
                </c:pt>
                <c:pt idx="1">
                  <c:v>4.7077692648426464</c:v>
                </c:pt>
                <c:pt idx="2">
                  <c:v>19.326168394695998</c:v>
                </c:pt>
                <c:pt idx="3">
                  <c:v>5.7023148132385302</c:v>
                </c:pt>
                <c:pt idx="4">
                  <c:v>3.2083892653804398</c:v>
                </c:pt>
                <c:pt idx="5">
                  <c:v>9.3444760778918905</c:v>
                </c:pt>
                <c:pt idx="6">
                  <c:v>0.49169122414566857</c:v>
                </c:pt>
                <c:pt idx="7">
                  <c:v>13.720382294423644</c:v>
                </c:pt>
                <c:pt idx="8">
                  <c:v>-1.1825502682350431</c:v>
                </c:pt>
                <c:pt idx="9">
                  <c:v>1.5387061889795604</c:v>
                </c:pt>
                <c:pt idx="10">
                  <c:v>3.4961077400767593</c:v>
                </c:pt>
                <c:pt idx="11">
                  <c:v>-0.95390924806582689</c:v>
                </c:pt>
                <c:pt idx="12">
                  <c:v>-3.3390526317969869</c:v>
                </c:pt>
                <c:pt idx="13">
                  <c:v>0.79673871171463428</c:v>
                </c:pt>
                <c:pt idx="14">
                  <c:v>-0.73651300723704338</c:v>
                </c:pt>
                <c:pt idx="15">
                  <c:v>1.1708147808743981</c:v>
                </c:pt>
                <c:pt idx="16">
                  <c:v>0.82544144471604497</c:v>
                </c:pt>
                <c:pt idx="17">
                  <c:v>8.2850386556680249</c:v>
                </c:pt>
                <c:pt idx="18">
                  <c:v>1.3120435901084662</c:v>
                </c:pt>
                <c:pt idx="19">
                  <c:v>-0.17024257521180053</c:v>
                </c:pt>
                <c:pt idx="20">
                  <c:v>-1.6839158022252931</c:v>
                </c:pt>
                <c:pt idx="21">
                  <c:v>2.6494450124556774</c:v>
                </c:pt>
                <c:pt idx="22">
                  <c:v>0.28305921242809973</c:v>
                </c:pt>
                <c:pt idx="23">
                  <c:v>0.77028655365191057</c:v>
                </c:pt>
                <c:pt idx="24">
                  <c:v>11.394065377146859</c:v>
                </c:pt>
                <c:pt idx="25">
                  <c:v>-8.2066826318829982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6.584989647333285</c:v>
                </c:pt>
                <c:pt idx="1">
                  <c:v>7.7739825902328832</c:v>
                </c:pt>
                <c:pt idx="2">
                  <c:v>7.063110782031794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3.4451986958813965</c:v>
                </c:pt>
                <c:pt idx="1">
                  <c:v>3.7058507930485209</c:v>
                </c:pt>
                <c:pt idx="2">
                  <c:v>3.9656135070889964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1.6728172361621594</c:v>
                </c:pt>
                <c:pt idx="1">
                  <c:v>2.0878495670251827</c:v>
                </c:pt>
                <c:pt idx="2">
                  <c:v>1.9542693681820358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1.9434259062038355</c:v>
                </c:pt>
                <c:pt idx="1">
                  <c:v>1.9987604973838151</c:v>
                </c:pt>
                <c:pt idx="2">
                  <c:v>3.587490226420468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0.95102272495285922</c:v>
                </c:pt>
                <c:pt idx="1">
                  <c:v>1.0846935516019252</c:v>
                </c:pt>
                <c:pt idx="2">
                  <c:v>0.82899007823402371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2.0716912822014311</c:v>
                </c:pt>
                <c:pt idx="1">
                  <c:v>2.1983373957012131</c:v>
                </c:pt>
                <c:pt idx="2">
                  <c:v>2.1899669687888661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6.0529464703467308</c:v>
                </c:pt>
                <c:pt idx="1">
                  <c:v>6.4704872798602651</c:v>
                </c:pt>
                <c:pt idx="2">
                  <c:v>6.3120353574369261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9.0356816950687797</c:v>
                </c:pt>
                <c:pt idx="1">
                  <c:v>8.9664658574210296</c:v>
                </c:pt>
                <c:pt idx="2">
                  <c:v>7.9956279895088604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2.1914760093487269</c:v>
                </c:pt>
                <c:pt idx="1">
                  <c:v>1.9146330634464006</c:v>
                </c:pt>
                <c:pt idx="2">
                  <c:v>1.3011141376484989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8.0381217421879487</c:v>
                </c:pt>
                <c:pt idx="1">
                  <c:v>7.2119417527535301</c:v>
                </c:pt>
                <c:pt idx="2">
                  <c:v>7.6038766180490676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2.0778620689274505</c:v>
                </c:pt>
                <c:pt idx="1">
                  <c:v>1.9441232296064033</c:v>
                </c:pt>
                <c:pt idx="2">
                  <c:v>1.9304076543282236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9.6970903441964615E-2</c:v>
                </c:pt>
                <c:pt idx="1">
                  <c:v>0.10123467227327899</c:v>
                </c:pt>
                <c:pt idx="2">
                  <c:v>6.9612499244952053E-2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7.0686389956581639</c:v>
                </c:pt>
                <c:pt idx="1">
                  <c:v>6.2797903471277685</c:v>
                </c:pt>
                <c:pt idx="2">
                  <c:v>5.4682405407407808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1.5695583825124579</c:v>
                </c:pt>
                <c:pt idx="1">
                  <c:v>1.6737199025601157</c:v>
                </c:pt>
                <c:pt idx="2">
                  <c:v>1.8588269861710069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2.2041771658224194</c:v>
                </c:pt>
                <c:pt idx="1">
                  <c:v>1.8091123657957855</c:v>
                </c:pt>
                <c:pt idx="2">
                  <c:v>1.6748402447105306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3.1250469934358343</c:v>
                </c:pt>
                <c:pt idx="1">
                  <c:v>2.875608591474339</c:v>
                </c:pt>
                <c:pt idx="2">
                  <c:v>2.703686671263303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5.6240625679018352</c:v>
                </c:pt>
                <c:pt idx="1">
                  <c:v>6.4448857642954342</c:v>
                </c:pt>
                <c:pt idx="2">
                  <c:v>8.3397747856508992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4.3306380436702536</c:v>
                </c:pt>
                <c:pt idx="1">
                  <c:v>4.5880798844130846</c:v>
                </c:pt>
                <c:pt idx="2">
                  <c:v>4.8933318710192442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4.9295186004050038</c:v>
                </c:pt>
                <c:pt idx="1">
                  <c:v>5.3013409237169036</c:v>
                </c:pt>
                <c:pt idx="2">
                  <c:v>5.2160864237533051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5.9316732130559409</c:v>
                </c:pt>
                <c:pt idx="1">
                  <c:v>7.3248661148925471</c:v>
                </c:pt>
                <c:pt idx="2">
                  <c:v>7.8433899587843428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0.99717748912398785</c:v>
                </c:pt>
                <c:pt idx="1">
                  <c:v>1.0594988210667142</c:v>
                </c:pt>
                <c:pt idx="2">
                  <c:v>1.0626100998687165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3.8593356353046095</c:v>
                </c:pt>
                <c:pt idx="1">
                  <c:v>3.2260258882479542</c:v>
                </c:pt>
                <c:pt idx="2">
                  <c:v>2.8257737063743877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3.5010628867663431</c:v>
                </c:pt>
                <c:pt idx="1">
                  <c:v>2.9127583088008335</c:v>
                </c:pt>
                <c:pt idx="2">
                  <c:v>2.7892179834681814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1.8369355235310236</c:v>
                </c:pt>
                <c:pt idx="1">
                  <c:v>1.6291220172750378</c:v>
                </c:pt>
                <c:pt idx="2">
                  <c:v>1.5821276989230286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1.6031111469999686</c:v>
                </c:pt>
                <c:pt idx="1">
                  <c:v>1.2234140074616575</c:v>
                </c:pt>
                <c:pt idx="2">
                  <c:v>2.5840124699997435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9.256858973755584</c:v>
                </c:pt>
                <c:pt idx="1">
                  <c:v>8.1934168125173823</c:v>
                </c:pt>
                <c:pt idx="2">
                  <c:v>6.3559653723098366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3.1873827452638608</c:v>
                </c:pt>
                <c:pt idx="1">
                  <c:v>1.0533457660800067</c:v>
                </c:pt>
                <c:pt idx="2">
                  <c:v>0.96552921023037896</c:v>
                </c:pt>
                <c:pt idx="3">
                  <c:v>9.4268396705646893</c:v>
                </c:pt>
                <c:pt idx="4">
                  <c:v>2.0564819300680384</c:v>
                </c:pt>
                <c:pt idx="5">
                  <c:v>-4.2929618798628013</c:v>
                </c:pt>
                <c:pt idx="6">
                  <c:v>18.064337179390591</c:v>
                </c:pt>
                <c:pt idx="7">
                  <c:v>37.581348551206844</c:v>
                </c:pt>
                <c:pt idx="8">
                  <c:v>4.8906968270590454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35.393845375359632</c:v>
                </c:pt>
                <c:pt idx="1">
                  <c:v>17.089398948626133</c:v>
                </c:pt>
                <c:pt idx="2">
                  <c:v>27.177597774096554</c:v>
                </c:pt>
                <c:pt idx="3">
                  <c:v>47.660422434412105</c:v>
                </c:pt>
                <c:pt idx="4">
                  <c:v>29.094804761030542</c:v>
                </c:pt>
                <c:pt idx="5">
                  <c:v>34.014377180323343</c:v>
                </c:pt>
                <c:pt idx="6">
                  <c:v>68.66552120524608</c:v>
                </c:pt>
                <c:pt idx="7">
                  <c:v>123.17516930438269</c:v>
                </c:pt>
                <c:pt idx="8">
                  <c:v>47.308494696555371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0.18292756221639195</c:v>
                </c:pt>
                <c:pt idx="1">
                  <c:v>4.7077692648426464</c:v>
                </c:pt>
                <c:pt idx="2">
                  <c:v>19.326168394695998</c:v>
                </c:pt>
                <c:pt idx="3">
                  <c:v>5.7023148132385302</c:v>
                </c:pt>
                <c:pt idx="4">
                  <c:v>3.2083892653804398</c:v>
                </c:pt>
                <c:pt idx="5">
                  <c:v>9.3444760778918905</c:v>
                </c:pt>
                <c:pt idx="6">
                  <c:v>0.49169122414566857</c:v>
                </c:pt>
                <c:pt idx="7">
                  <c:v>13.720382294423644</c:v>
                </c:pt>
                <c:pt idx="8">
                  <c:v>-1.1825502682350431</c:v>
                </c:pt>
                <c:pt idx="9">
                  <c:v>1.5387061889795604</c:v>
                </c:pt>
                <c:pt idx="10">
                  <c:v>3.4961077400767593</c:v>
                </c:pt>
                <c:pt idx="11">
                  <c:v>-0.95390924806582689</c:v>
                </c:pt>
                <c:pt idx="12">
                  <c:v>-3.3390526317969869</c:v>
                </c:pt>
                <c:pt idx="13">
                  <c:v>0.79673871171463428</c:v>
                </c:pt>
                <c:pt idx="14">
                  <c:v>-0.73651300723704338</c:v>
                </c:pt>
                <c:pt idx="15">
                  <c:v>1.1708147808743981</c:v>
                </c:pt>
                <c:pt idx="16">
                  <c:v>0.82544144471604497</c:v>
                </c:pt>
                <c:pt idx="17">
                  <c:v>8.2850386556680249</c:v>
                </c:pt>
                <c:pt idx="18">
                  <c:v>1.3120435901084662</c:v>
                </c:pt>
                <c:pt idx="19">
                  <c:v>-0.17024257521180053</c:v>
                </c:pt>
                <c:pt idx="20">
                  <c:v>-1.6839158022252931</c:v>
                </c:pt>
                <c:pt idx="21">
                  <c:v>2.6494450124556774</c:v>
                </c:pt>
                <c:pt idx="22">
                  <c:v>0.28305921242809973</c:v>
                </c:pt>
                <c:pt idx="23">
                  <c:v>0.77028655365191057</c:v>
                </c:pt>
                <c:pt idx="24">
                  <c:v>11.394065377146859</c:v>
                </c:pt>
                <c:pt idx="25">
                  <c:v>-8.2066826318829982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26.728101463324695</c:v>
                </c:pt>
                <c:pt idx="1">
                  <c:v>20.580393233230669</c:v>
                </c:pt>
                <c:pt idx="2">
                  <c:v>40.86087127469181</c:v>
                </c:pt>
                <c:pt idx="3">
                  <c:v>23.825876727999724</c:v>
                </c:pt>
                <c:pt idx="4">
                  <c:v>22.558245047926999</c:v>
                </c:pt>
                <c:pt idx="5">
                  <c:v>35.930176253764174</c:v>
                </c:pt>
                <c:pt idx="6">
                  <c:v>6.4172514225950543</c:v>
                </c:pt>
                <c:pt idx="7">
                  <c:v>27.15324087866982</c:v>
                </c:pt>
                <c:pt idx="8">
                  <c:v>0.9697702091236633</c:v>
                </c:pt>
                <c:pt idx="9">
                  <c:v>9.049594081140615</c:v>
                </c:pt>
                <c:pt idx="10">
                  <c:v>25.075664613716931</c:v>
                </c:pt>
                <c:pt idx="11">
                  <c:v>31.236891237701172</c:v>
                </c:pt>
                <c:pt idx="12">
                  <c:v>2.7774859426221568</c:v>
                </c:pt>
                <c:pt idx="13">
                  <c:v>4.8557504513776886</c:v>
                </c:pt>
                <c:pt idx="14">
                  <c:v>7.8117365657311133</c:v>
                </c:pt>
                <c:pt idx="15">
                  <c:v>10.23879345409674</c:v>
                </c:pt>
                <c:pt idx="16">
                  <c:v>6.188524289824997</c:v>
                </c:pt>
                <c:pt idx="17">
                  <c:v>39.054510550275602</c:v>
                </c:pt>
                <c:pt idx="18">
                  <c:v>8.5150273105471079</c:v>
                </c:pt>
                <c:pt idx="19">
                  <c:v>9.088457358939972E-2</c:v>
                </c:pt>
                <c:pt idx="20">
                  <c:v>18.433437783443569</c:v>
                </c:pt>
                <c:pt idx="21">
                  <c:v>8.7441599906529923</c:v>
                </c:pt>
                <c:pt idx="22">
                  <c:v>5.388817120204676</c:v>
                </c:pt>
                <c:pt idx="23">
                  <c:v>11.700581828421459</c:v>
                </c:pt>
                <c:pt idx="24">
                  <c:v>19.331236466464539</c:v>
                </c:pt>
                <c:pt idx="25">
                  <c:v>16.062608908895097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44960.540300925924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automation/Data/Results/Workbooks/LSIPs/WS_LSIP/WS_LSIP_Database.Main.xlsx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West of England and North Somerset</v>
      </c>
      <c r="L1" s="19" t="str">
        <f>CONCATENATE("Industry Table 1.1  Employment by Industry Sector (SIC 2007), ",B$5,"-",F$5,", ",Info!B5)</f>
        <v>Industry Table 1.1  Employment by Industry Sector (SIC 2007), 2015-2035, West of England and North Somerset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12.173999999999994</v>
      </c>
      <c r="N5" s="11">
        <f t="shared" si="1"/>
        <v>15.227999999999994</v>
      </c>
      <c r="O5" s="11">
        <f t="shared" si="1"/>
        <v>16.866000000000007</v>
      </c>
      <c r="P5" s="11">
        <f t="shared" si="1"/>
        <v>17.393000000000001</v>
      </c>
      <c r="Q5" s="11">
        <f t="shared" si="1"/>
        <v>18.198000000000008</v>
      </c>
      <c r="R5" s="40">
        <f t="shared" ref="R5:R10" si="2">IF(D$5-B$5 &lt;&gt; 0,(EXP(LN(D7/B7)/(D$5-B$5))-1)*100,0)</f>
        <v>6.7371886440189765</v>
      </c>
      <c r="S5" s="40">
        <f t="shared" si="0"/>
        <v>0.50803237555352432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39.122000000000035</v>
      </c>
      <c r="N6" s="11">
        <f t="shared" si="1"/>
        <v>41.607999999999969</v>
      </c>
      <c r="O6" s="11">
        <f t="shared" si="1"/>
        <v>41.340999999999923</v>
      </c>
      <c r="P6" s="11">
        <f t="shared" si="1"/>
        <v>39.306000000000033</v>
      </c>
      <c r="Q6" s="11">
        <f t="shared" si="1"/>
        <v>36.017999999999901</v>
      </c>
      <c r="R6" s="40">
        <f t="shared" si="2"/>
        <v>1.1095053595155946</v>
      </c>
      <c r="S6" s="40">
        <f t="shared" si="0"/>
        <v>-0.91469715995071699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12.173999999999994</v>
      </c>
      <c r="C7" s="11">
        <f t="array" ref="C7:C12">MMULT(aggregation!$B$3:$W$8,'Ind T2'!C5:C26)</f>
        <v>15.227999999999994</v>
      </c>
      <c r="D7" s="11">
        <f t="array" ref="D7:D12">MMULT(aggregation!$B$3:$W$8,'Ind T2'!D5:D26)</f>
        <v>16.866000000000007</v>
      </c>
      <c r="E7" s="11">
        <f t="array" ref="E7:E12">MMULT(aggregation!$B$3:$W$8,'Ind T2'!E5:E26)</f>
        <v>17.393000000000001</v>
      </c>
      <c r="F7" s="11">
        <f t="array" ref="F7:F12">MMULT(aggregation!$B$3:$W$8,'Ind T2'!F5:F26)</f>
        <v>18.198000000000008</v>
      </c>
      <c r="G7" s="11"/>
      <c r="H7" s="11">
        <f>F7-D7</f>
        <v>1.3320000000000007</v>
      </c>
      <c r="I7" s="11">
        <f t="array" ref="I7:I12">MMULT(aggregation!$B$3:$W$8,'RD T1'!AB7:AB28)</f>
        <v>8.1195233967208438</v>
      </c>
      <c r="J7" s="11">
        <f>SUM(H7:I7)</f>
        <v>9.4515233967208445</v>
      </c>
      <c r="K7" s="11"/>
      <c r="L7" t="str">
        <f t="shared" si="1"/>
        <v>Construction</v>
      </c>
      <c r="M7" s="11">
        <f t="shared" si="1"/>
        <v>39.10600000000003</v>
      </c>
      <c r="N7" s="11">
        <f t="shared" si="1"/>
        <v>49.256999999999969</v>
      </c>
      <c r="O7" s="11">
        <f t="shared" si="1"/>
        <v>48.388000000000062</v>
      </c>
      <c r="P7" s="11">
        <f t="shared" si="1"/>
        <v>53.020999999999887</v>
      </c>
      <c r="Q7" s="11">
        <f t="shared" si="1"/>
        <v>59.453999999999972</v>
      </c>
      <c r="R7" s="40">
        <f>IF(D$5-B$5 &lt;&gt; 0,(EXP(LN(D9/B9)/(D$5-B$5))-1)*100,0)</f>
        <v>4.3515382037562222</v>
      </c>
      <c r="S7" s="40">
        <f t="shared" si="0"/>
        <v>1.3824760634818745</v>
      </c>
    </row>
    <row r="8" spans="1:19" x14ac:dyDescent="0.2">
      <c r="A8" t="str">
        <f>name!C5</f>
        <v>Manufacturing</v>
      </c>
      <c r="B8" s="11">
        <v>39.122000000000035</v>
      </c>
      <c r="C8" s="11">
        <v>41.607999999999969</v>
      </c>
      <c r="D8" s="11">
        <v>41.340999999999923</v>
      </c>
      <c r="E8" s="11">
        <v>39.306000000000033</v>
      </c>
      <c r="F8" s="11">
        <v>36.017999999999901</v>
      </c>
      <c r="G8" s="11"/>
      <c r="H8" s="11">
        <f t="shared" ref="H8:H12" si="3">F8-D8</f>
        <v>-5.3230000000000217</v>
      </c>
      <c r="I8" s="11">
        <v>16.392408747645696</v>
      </c>
      <c r="J8" s="11">
        <f t="shared" ref="J8:J12" si="4">SUM(H8:I8)</f>
        <v>11.069408747645674</v>
      </c>
      <c r="K8" s="11"/>
      <c r="L8" t="str">
        <f t="shared" si="1"/>
        <v>Trade, accomod. and transport</v>
      </c>
      <c r="M8" s="11">
        <f t="shared" si="1"/>
        <v>159.4079999999999</v>
      </c>
      <c r="N8" s="11">
        <f t="shared" si="1"/>
        <v>168.59699999999992</v>
      </c>
      <c r="O8" s="11">
        <f t="shared" si="1"/>
        <v>168.72899999999964</v>
      </c>
      <c r="P8" s="11">
        <f t="shared" si="1"/>
        <v>173.65999999999985</v>
      </c>
      <c r="Q8" s="11">
        <f t="shared" si="1"/>
        <v>182.00599999999977</v>
      </c>
      <c r="R8" s="40">
        <f t="shared" si="2"/>
        <v>1.1430216217128253</v>
      </c>
      <c r="S8" s="40">
        <f t="shared" si="0"/>
        <v>0.50624897162290239</v>
      </c>
    </row>
    <row r="9" spans="1:19" x14ac:dyDescent="0.2">
      <c r="A9" t="str">
        <f>name!C6</f>
        <v>Construction</v>
      </c>
      <c r="B9" s="11">
        <v>39.10600000000003</v>
      </c>
      <c r="C9" s="11">
        <v>49.256999999999969</v>
      </c>
      <c r="D9" s="11">
        <v>48.388000000000062</v>
      </c>
      <c r="E9" s="11">
        <v>53.020999999999887</v>
      </c>
      <c r="F9" s="11">
        <v>59.453999999999972</v>
      </c>
      <c r="G9" s="11"/>
      <c r="H9" s="11">
        <f t="shared" si="3"/>
        <v>11.06599999999991</v>
      </c>
      <c r="I9" s="11">
        <v>22.487390660100449</v>
      </c>
      <c r="J9" s="11">
        <f t="shared" si="4"/>
        <v>33.553390660100362</v>
      </c>
      <c r="K9" s="11"/>
      <c r="L9" t="str">
        <f t="shared" si="1"/>
        <v>Business and other services</v>
      </c>
      <c r="M9" s="11">
        <f t="shared" si="1"/>
        <v>217.38099999999983</v>
      </c>
      <c r="N9" s="11">
        <f t="shared" si="1"/>
        <v>235.68000000000023</v>
      </c>
      <c r="O9" s="11">
        <f t="shared" si="1"/>
        <v>230.52200000000011</v>
      </c>
      <c r="P9" s="11">
        <f t="shared" si="1"/>
        <v>241.8509999999998</v>
      </c>
      <c r="Q9" s="11">
        <f t="shared" si="1"/>
        <v>255.73999999999981</v>
      </c>
      <c r="R9" s="40">
        <f t="shared" si="2"/>
        <v>1.1808117466280521</v>
      </c>
      <c r="S9" s="40">
        <f t="shared" si="0"/>
        <v>0.6945005523899761</v>
      </c>
    </row>
    <row r="10" spans="1:19" x14ac:dyDescent="0.2">
      <c r="A10" t="str">
        <f>name!C7</f>
        <v>Trade, accomod. and transport</v>
      </c>
      <c r="B10" s="11">
        <v>159.4079999999999</v>
      </c>
      <c r="C10" s="11">
        <v>168.59699999999992</v>
      </c>
      <c r="D10" s="11">
        <v>168.72899999999964</v>
      </c>
      <c r="E10" s="11">
        <v>173.65999999999985</v>
      </c>
      <c r="F10" s="11">
        <v>182.00599999999977</v>
      </c>
      <c r="G10" s="11"/>
      <c r="H10" s="11">
        <f t="shared" si="3"/>
        <v>13.277000000000129</v>
      </c>
      <c r="I10" s="11">
        <v>82.506120014097462</v>
      </c>
      <c r="J10" s="11">
        <f t="shared" si="4"/>
        <v>95.783120014097591</v>
      </c>
      <c r="K10" s="11"/>
      <c r="L10" t="str">
        <f t="shared" si="1"/>
        <v>Non-marketed services</v>
      </c>
      <c r="M10" s="11">
        <f t="shared" si="1"/>
        <v>184.86999999999972</v>
      </c>
      <c r="N10" s="11">
        <f t="shared" si="1"/>
        <v>196.23800000000011</v>
      </c>
      <c r="O10" s="11">
        <f t="shared" si="1"/>
        <v>193.07200000000003</v>
      </c>
      <c r="P10" s="11">
        <f t="shared" si="1"/>
        <v>203.27299999999977</v>
      </c>
      <c r="Q10" s="11">
        <f t="shared" si="1"/>
        <v>220.43500000000017</v>
      </c>
      <c r="R10" s="40">
        <f t="shared" si="2"/>
        <v>0.87198585881025359</v>
      </c>
      <c r="S10" s="40">
        <f t="shared" si="0"/>
        <v>0.88751318654629596</v>
      </c>
    </row>
    <row r="11" spans="1:19" x14ac:dyDescent="0.2">
      <c r="A11" t="str">
        <f>name!C8</f>
        <v>Business and other services</v>
      </c>
      <c r="B11" s="11">
        <v>217.38099999999983</v>
      </c>
      <c r="C11" s="11">
        <v>235.68000000000023</v>
      </c>
      <c r="D11" s="11">
        <v>230.52200000000011</v>
      </c>
      <c r="E11" s="11">
        <v>241.8509999999998</v>
      </c>
      <c r="F11" s="11">
        <v>255.73999999999981</v>
      </c>
      <c r="G11" s="11"/>
      <c r="H11" s="11">
        <f t="shared" si="3"/>
        <v>25.217999999999705</v>
      </c>
      <c r="I11" s="11">
        <v>117.89683476378562</v>
      </c>
      <c r="J11" s="11">
        <f t="shared" si="4"/>
        <v>143.11483476378532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184.86999999999972</v>
      </c>
      <c r="C12" s="11">
        <v>196.23800000000011</v>
      </c>
      <c r="D12" s="11">
        <v>193.07200000000003</v>
      </c>
      <c r="E12" s="11">
        <v>203.27299999999977</v>
      </c>
      <c r="F12" s="11">
        <v>220.43500000000017</v>
      </c>
      <c r="G12" s="11"/>
      <c r="H12" s="11">
        <f t="shared" si="3"/>
        <v>27.363000000000142</v>
      </c>
      <c r="I12" s="11">
        <v>109.24435409768174</v>
      </c>
      <c r="J12" s="11">
        <f t="shared" si="4"/>
        <v>136.60735409768188</v>
      </c>
      <c r="K12" s="11"/>
      <c r="L12" s="24" t="str">
        <f t="shared" ref="L12:Q12" si="5">A14</f>
        <v>All industries</v>
      </c>
      <c r="M12" s="34">
        <f t="shared" si="5"/>
        <v>652.06099999999947</v>
      </c>
      <c r="N12" s="34">
        <f t="shared" si="5"/>
        <v>706.60800000000017</v>
      </c>
      <c r="O12" s="34">
        <f t="shared" si="5"/>
        <v>698.91799999999978</v>
      </c>
      <c r="P12" s="34">
        <f t="shared" si="5"/>
        <v>728.50399999999934</v>
      </c>
      <c r="Q12" s="34">
        <f t="shared" si="5"/>
        <v>771.85099999999966</v>
      </c>
      <c r="R12" s="43">
        <f>IF(D$5-B$5 &lt;&gt; 0,(EXP(LN(D14/B14)/(D$5-B$5))-1)*100,0)</f>
        <v>1.3975823127557296</v>
      </c>
      <c r="S12" s="43">
        <f>F41</f>
        <v>0.66391488381216668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652.06099999999947</v>
      </c>
      <c r="C14" s="34">
        <f t="shared" ref="C14:F14" si="6">SUM(C7:C12)</f>
        <v>706.60800000000017</v>
      </c>
      <c r="D14" s="34">
        <f t="shared" si="6"/>
        <v>698.91799999999978</v>
      </c>
      <c r="E14" s="34">
        <f t="shared" si="6"/>
        <v>728.50399999999934</v>
      </c>
      <c r="F14" s="34">
        <f t="shared" si="6"/>
        <v>771.85099999999966</v>
      </c>
      <c r="G14" s="34"/>
      <c r="H14" s="34">
        <f>SUM(H7:H12)</f>
        <v>72.932999999999865</v>
      </c>
      <c r="I14" s="34">
        <f>SUM(I7:I12)</f>
        <v>356.64663168003182</v>
      </c>
      <c r="J14" s="34">
        <f t="shared" ref="J14" si="7">SUM(J7:J12)</f>
        <v>429.57963168003164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1.8670032404943717</v>
      </c>
      <c r="C20" s="18">
        <f t="shared" si="8"/>
        <v>2.1550845730588941</v>
      </c>
      <c r="D20" s="18">
        <f t="shared" si="8"/>
        <v>2.4131586251892228</v>
      </c>
      <c r="E20" s="18">
        <f t="shared" si="8"/>
        <v>2.3874954701690059</v>
      </c>
      <c r="F20" s="18">
        <f t="shared" si="8"/>
        <v>2.357708936051131</v>
      </c>
      <c r="G20" s="351"/>
      <c r="H20" s="40">
        <f>IF(D7&gt;0,(H7/D7)*100,0)</f>
        <v>7.8975453575240131</v>
      </c>
      <c r="I20" s="40">
        <f>IF(D7&gt;0,(I7/D7)*100,0)</f>
        <v>48.141369599910114</v>
      </c>
      <c r="J20" s="40">
        <f>IF(D7&gt;0,(J7/D7)*100,0)</f>
        <v>56.03891495743413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5.9997454225908413</v>
      </c>
      <c r="C21" s="18">
        <f t="shared" si="8"/>
        <v>5.8884133777143699</v>
      </c>
      <c r="D21" s="18">
        <f t="shared" si="8"/>
        <v>5.9150000429234808</v>
      </c>
      <c r="E21" s="18">
        <f t="shared" si="8"/>
        <v>5.395440519201002</v>
      </c>
      <c r="F21" s="18">
        <f t="shared" si="8"/>
        <v>4.666444689454301</v>
      </c>
      <c r="G21" s="351"/>
      <c r="H21" s="40">
        <f t="shared" ref="H21:H25" si="9">IF(D8&gt;0,(H8/D8)*100,0)</f>
        <v>-12.875837546261657</v>
      </c>
      <c r="I21" s="40">
        <f t="shared" ref="I21:I25" si="10">IF(D8&gt;0,(I8/D8)*100,0)</f>
        <v>39.651698671163558</v>
      </c>
      <c r="J21" s="40">
        <f t="shared" ref="J21:J27" si="11">IF(D8&gt;0,(J8/D8)*100,0)</f>
        <v>26.775861124901901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5.9972916644301781</v>
      </c>
      <c r="C22" s="18">
        <f t="shared" si="8"/>
        <v>6.9709089056449898</v>
      </c>
      <c r="D22" s="18">
        <f t="shared" si="8"/>
        <v>6.9232728302891147</v>
      </c>
      <c r="E22" s="18">
        <f t="shared" si="8"/>
        <v>7.2780657347111255</v>
      </c>
      <c r="F22" s="18">
        <f t="shared" si="8"/>
        <v>7.7027820136269822</v>
      </c>
      <c r="G22" s="351"/>
      <c r="H22" s="40">
        <f t="shared" si="9"/>
        <v>22.869306439612913</v>
      </c>
      <c r="I22" s="40">
        <f t="shared" si="10"/>
        <v>46.473073200174461</v>
      </c>
      <c r="J22" s="40">
        <f t="shared" si="11"/>
        <v>69.342379639787382</v>
      </c>
      <c r="K22" s="351"/>
    </row>
    <row r="23" spans="1:12" x14ac:dyDescent="0.2">
      <c r="A23" t="str">
        <f>$A$10</f>
        <v>Trade, accomod. and transport</v>
      </c>
      <c r="B23" s="18">
        <f t="shared" si="8"/>
        <v>24.446792554684304</v>
      </c>
      <c r="C23" s="18">
        <f t="shared" si="8"/>
        <v>23.860046871815758</v>
      </c>
      <c r="D23" s="18">
        <f t="shared" si="8"/>
        <v>24.14145865466331</v>
      </c>
      <c r="E23" s="18">
        <f t="shared" si="8"/>
        <v>23.837892448085395</v>
      </c>
      <c r="F23" s="18">
        <f t="shared" si="8"/>
        <v>23.580457886301868</v>
      </c>
      <c r="G23" s="351"/>
      <c r="H23" s="40">
        <f t="shared" si="9"/>
        <v>7.8688310841646398</v>
      </c>
      <c r="I23" s="40">
        <f t="shared" si="10"/>
        <v>48.89860072311081</v>
      </c>
      <c r="J23" s="40">
        <f t="shared" si="11"/>
        <v>56.76743180727545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33.337525170191135</v>
      </c>
      <c r="C24" s="18">
        <f t="shared" si="8"/>
        <v>33.353712383669617</v>
      </c>
      <c r="D24" s="18">
        <f t="shared" si="8"/>
        <v>32.982696110273338</v>
      </c>
      <c r="E24" s="18">
        <f t="shared" si="8"/>
        <v>33.198307764953938</v>
      </c>
      <c r="F24" s="18">
        <f t="shared" si="8"/>
        <v>33.133337911073504</v>
      </c>
      <c r="G24" s="351"/>
      <c r="H24" s="40">
        <f t="shared" si="9"/>
        <v>10.939519872289713</v>
      </c>
      <c r="I24" s="40">
        <f t="shared" si="10"/>
        <v>51.143420048318845</v>
      </c>
      <c r="J24" s="40">
        <f t="shared" si="11"/>
        <v>62.08293992060856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28.351641947609174</v>
      </c>
      <c r="C25" s="18">
        <f t="shared" si="8"/>
        <v>27.771833888096381</v>
      </c>
      <c r="D25" s="18">
        <f t="shared" si="8"/>
        <v>27.624413736661541</v>
      </c>
      <c r="E25" s="18">
        <f t="shared" si="8"/>
        <v>27.90279806287954</v>
      </c>
      <c r="F25" s="18">
        <f t="shared" si="8"/>
        <v>28.559268563492214</v>
      </c>
      <c r="G25" s="351"/>
      <c r="H25" s="40">
        <f t="shared" si="9"/>
        <v>14.172433081959133</v>
      </c>
      <c r="I25" s="40">
        <f t="shared" si="10"/>
        <v>56.582183899105885</v>
      </c>
      <c r="J25" s="40">
        <f t="shared" si="11"/>
        <v>70.754616981065027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10.435129729095529</v>
      </c>
      <c r="I27" s="43">
        <f>IF(D14&gt;0,(I14/D14)*100,0)</f>
        <v>51.028394129215712</v>
      </c>
      <c r="J27" s="43">
        <f t="shared" si="11"/>
        <v>61.463523858311241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West of England and North Somerset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5.7553611505239743</v>
      </c>
      <c r="C34" s="18">
        <f t="shared" si="12"/>
        <v>10.756501182033173</v>
      </c>
      <c r="D34" s="18">
        <f t="shared" si="12"/>
        <v>0.61725854277765446</v>
      </c>
      <c r="E34" s="18">
        <f t="shared" si="12"/>
        <v>0.4534637643629269</v>
      </c>
      <c r="F34" s="18">
        <f t="shared" ref="F34:F39" si="13">IF(F$5-D$5 &lt;&gt; 0,(EXP(LN(F7/D7)/(F$5-D$5))-1)*100,0)</f>
        <v>0.50803237555352432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1.5521092081277388</v>
      </c>
      <c r="C35" s="18">
        <f t="shared" si="12"/>
        <v>-0.64170351855423746</v>
      </c>
      <c r="D35" s="18">
        <f t="shared" si="12"/>
        <v>-1.0044724291527807</v>
      </c>
      <c r="E35" s="18">
        <f t="shared" si="12"/>
        <v>-0.86977899979938655</v>
      </c>
      <c r="F35" s="18">
        <f t="shared" si="13"/>
        <v>-0.91469715995071699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5.9390661716396398</v>
      </c>
      <c r="C36" s="18">
        <f t="shared" si="12"/>
        <v>-1.7642162535272288</v>
      </c>
      <c r="D36" s="18">
        <f t="shared" si="12"/>
        <v>1.8455478054120622</v>
      </c>
      <c r="E36" s="18">
        <f t="shared" si="12"/>
        <v>1.1517303530336864</v>
      </c>
      <c r="F36" s="18">
        <f t="shared" si="13"/>
        <v>1.3824760634818745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1.4109689764031375</v>
      </c>
      <c r="C37" s="18">
        <f t="shared" si="12"/>
        <v>7.8293208064028619E-2</v>
      </c>
      <c r="D37" s="18">
        <f>IF(E$5-D$5 &lt;&gt; 0,(EXP(LN(E10/D10)/(E$5-D$5))-1)*100,0)</f>
        <v>0.57777244499930269</v>
      </c>
      <c r="E37" s="18">
        <f t="shared" si="12"/>
        <v>0.4705063105226337</v>
      </c>
      <c r="F37" s="18">
        <f t="shared" si="13"/>
        <v>0.50624897162290239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2.0411364566391921</v>
      </c>
      <c r="C38" s="18">
        <f t="shared" si="12"/>
        <v>-2.1885607603530755</v>
      </c>
      <c r="D38" s="18">
        <f t="shared" si="12"/>
        <v>0.96412869143189805</v>
      </c>
      <c r="E38" s="18">
        <f t="shared" si="12"/>
        <v>0.55995662233994103</v>
      </c>
      <c r="F38" s="18">
        <f t="shared" si="13"/>
        <v>0.6945005523899761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1.5030674513795139</v>
      </c>
      <c r="C39" s="18">
        <f t="shared" si="12"/>
        <v>-1.6133470581641052</v>
      </c>
      <c r="D39" s="18">
        <f t="shared" si="12"/>
        <v>1.0350545475827699</v>
      </c>
      <c r="E39" s="18">
        <f t="shared" si="12"/>
        <v>0.81382332112593936</v>
      </c>
      <c r="F39" s="18">
        <f t="shared" si="13"/>
        <v>0.88751318654629596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2.0287535595143513</v>
      </c>
      <c r="C41" s="18">
        <f>IF(D$5-C$5 &lt;&gt; 0,(EXP(LN(D14/C14)/(D$5-C$5))-1)*100,0)</f>
        <v>-1.0882978964291912</v>
      </c>
      <c r="D41" s="18">
        <f>IF(E$5-D$5 &lt;&gt; 0,(EXP(LN(E14/D14)/(E$5-D$5))-1)*100,0)</f>
        <v>0.83264116271475341</v>
      </c>
      <c r="E41" s="18">
        <f>IF(F$5-E$5 &lt;&gt; 0,(EXP(LN(F14/E14)/(F$5-E$5))-1)*100,0)</f>
        <v>0.57965764943312958</v>
      </c>
      <c r="F41" s="18">
        <f>IF(F$5-D$5 &lt;&gt; 0,(EXP(LN(F14/D14)/(F$5-D$5))-1)*100,0)</f>
        <v>0.66391488381216668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3.0540000000000003</v>
      </c>
      <c r="C45" s="27">
        <f>D7-C7</f>
        <v>1.6380000000000123</v>
      </c>
      <c r="D45" s="27">
        <f>E7-D7</f>
        <v>0.52699999999999392</v>
      </c>
      <c r="E45" s="27">
        <f>F7-E7</f>
        <v>0.80500000000000682</v>
      </c>
      <c r="F45" s="27">
        <f>F7-D7</f>
        <v>1.3320000000000007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2.4859999999999332</v>
      </c>
      <c r="C46" s="27">
        <f>D8-C8</f>
        <v>-0.26700000000004565</v>
      </c>
      <c r="D46" s="27">
        <f t="shared" si="14"/>
        <v>-2.03499999999989</v>
      </c>
      <c r="E46" s="27">
        <f t="shared" si="14"/>
        <v>-3.2880000000001317</v>
      </c>
      <c r="F46" s="27">
        <f t="shared" ref="F46:F52" si="15">F8-D8</f>
        <v>-5.3230000000000217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10.150999999999939</v>
      </c>
      <c r="C47" s="27">
        <f t="shared" ref="C47:C50" si="16">D9-C9</f>
        <v>-0.8689999999999074</v>
      </c>
      <c r="D47" s="27">
        <f t="shared" si="14"/>
        <v>4.632999999999825</v>
      </c>
      <c r="E47" s="27">
        <f t="shared" si="14"/>
        <v>6.4330000000000851</v>
      </c>
      <c r="F47" s="27">
        <f t="shared" si="15"/>
        <v>11.06599999999991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9.1890000000000214</v>
      </c>
      <c r="C48" s="27">
        <f t="shared" si="16"/>
        <v>0.13199999999972079</v>
      </c>
      <c r="D48" s="27">
        <f t="shared" si="14"/>
        <v>4.9310000000002105</v>
      </c>
      <c r="E48" s="27">
        <f t="shared" si="14"/>
        <v>8.3459999999999184</v>
      </c>
      <c r="F48" s="27">
        <f t="shared" si="15"/>
        <v>13.277000000000129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18.299000000000404</v>
      </c>
      <c r="C49" s="27">
        <f t="shared" si="16"/>
        <v>-5.1580000000001291</v>
      </c>
      <c r="D49" s="27">
        <f t="shared" si="14"/>
        <v>11.328999999999695</v>
      </c>
      <c r="E49" s="27">
        <f t="shared" si="14"/>
        <v>13.88900000000001</v>
      </c>
      <c r="F49" s="27">
        <f t="shared" si="15"/>
        <v>25.217999999999705</v>
      </c>
    </row>
    <row r="50" spans="1:6" x14ac:dyDescent="0.2">
      <c r="A50" t="str">
        <f>$A$12</f>
        <v>Non-marketed services</v>
      </c>
      <c r="B50" s="27">
        <f t="shared" si="14"/>
        <v>11.368000000000393</v>
      </c>
      <c r="C50" s="27">
        <f t="shared" si="16"/>
        <v>-3.1660000000000821</v>
      </c>
      <c r="D50" s="27">
        <f t="shared" si="14"/>
        <v>10.200999999999738</v>
      </c>
      <c r="E50" s="27">
        <f t="shared" si="14"/>
        <v>17.162000000000404</v>
      </c>
      <c r="F50" s="27">
        <f t="shared" si="15"/>
        <v>27.363000000000142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54.547000000000708</v>
      </c>
      <c r="C52" s="29">
        <f>D14-C14</f>
        <v>-7.6900000000003956</v>
      </c>
      <c r="D52" s="29">
        <f t="shared" si="14"/>
        <v>29.585999999999558</v>
      </c>
      <c r="E52" s="29">
        <f t="shared" si="14"/>
        <v>43.347000000000321</v>
      </c>
      <c r="F52" s="29">
        <f t="shared" si="15"/>
        <v>72.932999999999879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West of England and North Somerset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5.123000000000002</v>
      </c>
      <c r="C5" s="11">
        <v>5.9299999999999962</v>
      </c>
      <c r="D5" s="11">
        <v>7.6870000000000012</v>
      </c>
      <c r="E5" s="11">
        <v>8.0239999999999849</v>
      </c>
      <c r="F5" s="11">
        <v>8.3030000000000026</v>
      </c>
      <c r="G5" s="10"/>
    </row>
    <row r="6" spans="1:7" x14ac:dyDescent="0.2">
      <c r="A6" s="10" t="str">
        <f>name!B5</f>
        <v>Mining and quarrying</v>
      </c>
      <c r="B6" s="11">
        <v>0.43699999999999994</v>
      </c>
      <c r="C6" s="11">
        <v>0.37099999999999911</v>
      </c>
      <c r="D6" s="11">
        <v>0.37499999999999961</v>
      </c>
      <c r="E6" s="11">
        <v>0.29900000000000027</v>
      </c>
      <c r="F6" s="11">
        <v>0.20999999999999994</v>
      </c>
    </row>
    <row r="7" spans="1:7" x14ac:dyDescent="0.2">
      <c r="A7" s="10" t="str">
        <f>name!B6</f>
        <v>Food drink and tobacco</v>
      </c>
      <c r="B7" s="11">
        <v>4.7839999999999989</v>
      </c>
      <c r="C7" s="11">
        <v>4.8260000000000121</v>
      </c>
      <c r="D7" s="11">
        <v>4.9520000000000026</v>
      </c>
      <c r="E7" s="11">
        <v>4.5430000000000028</v>
      </c>
      <c r="F7" s="11">
        <v>3.5969999999999991</v>
      </c>
      <c r="G7" s="11"/>
    </row>
    <row r="8" spans="1:7" x14ac:dyDescent="0.2">
      <c r="A8" s="10" t="str">
        <f>name!B7</f>
        <v>Engineering</v>
      </c>
      <c r="B8" s="11">
        <v>6.026000000000006</v>
      </c>
      <c r="C8" s="11">
        <v>6.1170000000000107</v>
      </c>
      <c r="D8" s="11">
        <v>5.9020000000000001</v>
      </c>
      <c r="E8" s="11">
        <v>5.7170000000000041</v>
      </c>
      <c r="F8" s="11">
        <v>4.8279999999999914</v>
      </c>
      <c r="G8" s="11"/>
    </row>
    <row r="9" spans="1:7" x14ac:dyDescent="0.2">
      <c r="A9" s="10" t="str">
        <f>name!B8</f>
        <v>Rest of manufacturing</v>
      </c>
      <c r="B9" s="11">
        <v>28.31200000000003</v>
      </c>
      <c r="C9" s="11">
        <v>30.664999999999946</v>
      </c>
      <c r="D9" s="11">
        <v>30.48699999999992</v>
      </c>
      <c r="E9" s="11">
        <v>29.046000000000028</v>
      </c>
      <c r="F9" s="11">
        <v>27.592999999999908</v>
      </c>
      <c r="G9" s="11"/>
    </row>
    <row r="10" spans="1:7" x14ac:dyDescent="0.2">
      <c r="A10" s="10" t="str">
        <f>name!B9</f>
        <v>Electricity and gas</v>
      </c>
      <c r="B10" s="11">
        <v>1.5490000000000017</v>
      </c>
      <c r="C10" s="11">
        <v>2.010000000000002</v>
      </c>
      <c r="D10" s="11">
        <v>2.4570000000000096</v>
      </c>
      <c r="E10" s="11">
        <v>2.3120000000000038</v>
      </c>
      <c r="F10" s="11">
        <v>2.2559999999999998</v>
      </c>
      <c r="G10" s="11"/>
    </row>
    <row r="11" spans="1:7" x14ac:dyDescent="0.2">
      <c r="A11" s="10" t="str">
        <f>name!B10</f>
        <v>Water and sewerage</v>
      </c>
      <c r="B11" s="11">
        <v>5.0649999999999906</v>
      </c>
      <c r="C11" s="11">
        <v>6.9169999999999972</v>
      </c>
      <c r="D11" s="11">
        <v>6.3469999999999978</v>
      </c>
      <c r="E11" s="11">
        <v>6.7580000000000133</v>
      </c>
      <c r="F11" s="11">
        <v>7.4290000000000047</v>
      </c>
      <c r="G11" s="11"/>
    </row>
    <row r="12" spans="1:7" x14ac:dyDescent="0.2">
      <c r="A12" s="10" t="str">
        <f>name!B11</f>
        <v>Construction</v>
      </c>
      <c r="B12" s="11">
        <v>39.10600000000003</v>
      </c>
      <c r="C12" s="11">
        <v>49.256999999999969</v>
      </c>
      <c r="D12" s="11">
        <v>48.388000000000062</v>
      </c>
      <c r="E12" s="11">
        <v>53.020999999999887</v>
      </c>
      <c r="F12" s="11">
        <v>59.453999999999972</v>
      </c>
      <c r="G12" s="11"/>
    </row>
    <row r="13" spans="1:7" x14ac:dyDescent="0.2">
      <c r="A13" s="10" t="str">
        <f>name!B12</f>
        <v>Wholesale and retail trade</v>
      </c>
      <c r="B13" s="11">
        <v>90.436999999999898</v>
      </c>
      <c r="C13" s="11">
        <v>89.14899999999993</v>
      </c>
      <c r="D13" s="11">
        <v>91.070999999999685</v>
      </c>
      <c r="E13" s="11">
        <v>91.573999999999955</v>
      </c>
      <c r="F13" s="11">
        <v>92.221999999999866</v>
      </c>
      <c r="G13" s="11"/>
    </row>
    <row r="14" spans="1:7" x14ac:dyDescent="0.2">
      <c r="A14" s="10" t="str">
        <f>name!B13</f>
        <v>Transport and storage</v>
      </c>
      <c r="B14" s="11">
        <v>29.626000000000065</v>
      </c>
      <c r="C14" s="11">
        <v>30.773999999999983</v>
      </c>
      <c r="D14" s="11">
        <v>30.425000000000029</v>
      </c>
      <c r="E14" s="11">
        <v>32.041999999999909</v>
      </c>
      <c r="F14" s="11">
        <v>32.367999999999924</v>
      </c>
      <c r="G14" s="11"/>
    </row>
    <row r="15" spans="1:7" x14ac:dyDescent="0.2">
      <c r="A15" s="10" t="str">
        <f>name!B14</f>
        <v>Accommodation and food</v>
      </c>
      <c r="B15" s="11">
        <v>39.344999999999928</v>
      </c>
      <c r="C15" s="11">
        <v>48.674000000000007</v>
      </c>
      <c r="D15" s="11">
        <v>47.232999999999947</v>
      </c>
      <c r="E15" s="11">
        <v>50.04399999999999</v>
      </c>
      <c r="F15" s="11">
        <v>57.41599999999999</v>
      </c>
      <c r="G15" s="11"/>
    </row>
    <row r="16" spans="1:7" x14ac:dyDescent="0.2">
      <c r="A16" s="10" t="str">
        <f>name!B15</f>
        <v>Media</v>
      </c>
      <c r="B16" s="11">
        <v>5.3809999999999958</v>
      </c>
      <c r="C16" s="11">
        <v>8.7369999999999965</v>
      </c>
      <c r="D16" s="11">
        <v>7.9840000000000044</v>
      </c>
      <c r="E16" s="11">
        <v>7.7089999999999774</v>
      </c>
      <c r="F16" s="11">
        <v>7.4970000000000168</v>
      </c>
      <c r="G16" s="11"/>
    </row>
    <row r="17" spans="1:7" x14ac:dyDescent="0.2">
      <c r="A17" s="10" t="str">
        <f>name!B16</f>
        <v>Information technology</v>
      </c>
      <c r="B17" s="11">
        <v>22.279999999999959</v>
      </c>
      <c r="C17" s="11">
        <v>22.96699999999997</v>
      </c>
      <c r="D17" s="11">
        <v>22.32199999999996</v>
      </c>
      <c r="E17" s="11">
        <v>23.371999999999968</v>
      </c>
      <c r="F17" s="11">
        <v>24.47799999999993</v>
      </c>
      <c r="G17" s="11"/>
    </row>
    <row r="18" spans="1:7" x14ac:dyDescent="0.2">
      <c r="A18" s="10" t="str">
        <f>name!B17</f>
        <v>Finance and insurance</v>
      </c>
      <c r="B18" s="11">
        <v>29.036999999999967</v>
      </c>
      <c r="C18" s="11">
        <v>25.486000000000068</v>
      </c>
      <c r="D18" s="11">
        <v>27.751000000000051</v>
      </c>
      <c r="E18" s="11">
        <v>27.758000000000006</v>
      </c>
      <c r="F18" s="11">
        <v>26.869999999999987</v>
      </c>
      <c r="G18" s="11"/>
    </row>
    <row r="19" spans="1:7" x14ac:dyDescent="0.2">
      <c r="A19" s="10" t="str">
        <f>name!B18</f>
        <v>Real estate</v>
      </c>
      <c r="B19" s="11">
        <v>10.766000000000009</v>
      </c>
      <c r="C19" s="11">
        <v>11.980999999999996</v>
      </c>
      <c r="D19" s="11">
        <v>12.519000000000002</v>
      </c>
      <c r="E19" s="11">
        <v>11.01099999999999</v>
      </c>
      <c r="F19" s="11">
        <v>11.097999999999981</v>
      </c>
      <c r="G19" s="11"/>
    </row>
    <row r="20" spans="1:7" x14ac:dyDescent="0.2">
      <c r="A20" s="10" t="str">
        <f>name!B19</f>
        <v>Professional services</v>
      </c>
      <c r="B20" s="11">
        <v>62.524999999999949</v>
      </c>
      <c r="C20" s="11">
        <v>74.305000000000064</v>
      </c>
      <c r="D20" s="11">
        <v>72.464999999999918</v>
      </c>
      <c r="E20" s="11">
        <v>75.868999999999801</v>
      </c>
      <c r="F20" s="11">
        <v>81.125999999999976</v>
      </c>
      <c r="G20" s="11"/>
    </row>
    <row r="21" spans="1:7" x14ac:dyDescent="0.2">
      <c r="A21" s="10" t="str">
        <f>name!B20</f>
        <v>Support services</v>
      </c>
      <c r="B21" s="11">
        <v>56.075999999999951</v>
      </c>
      <c r="C21" s="11">
        <v>56.700000000000038</v>
      </c>
      <c r="D21" s="11">
        <v>55.116000000000092</v>
      </c>
      <c r="E21" s="11">
        <v>60.166000000000004</v>
      </c>
      <c r="F21" s="11">
        <v>65.080999999999889</v>
      </c>
      <c r="G21" s="11"/>
    </row>
    <row r="22" spans="1:7" x14ac:dyDescent="0.2">
      <c r="A22" s="10" t="str">
        <f>name!B21</f>
        <v>Public admin. and defence</v>
      </c>
      <c r="B22" s="11">
        <v>40.295999999999864</v>
      </c>
      <c r="C22" s="11">
        <v>47.369999999999898</v>
      </c>
      <c r="D22" s="11">
        <v>49.770999999999901</v>
      </c>
      <c r="E22" s="11">
        <v>49.987999999999957</v>
      </c>
      <c r="F22" s="11">
        <v>50.076000000000022</v>
      </c>
      <c r="G22" s="11"/>
    </row>
    <row r="23" spans="1:7" x14ac:dyDescent="0.2">
      <c r="A23" s="10" t="str">
        <f>name!B22</f>
        <v>Education</v>
      </c>
      <c r="B23" s="11">
        <v>57.768000000000008</v>
      </c>
      <c r="C23" s="11">
        <v>61.902000000000022</v>
      </c>
      <c r="D23" s="11">
        <v>59.385999999999996</v>
      </c>
      <c r="E23" s="11">
        <v>60.66899999999994</v>
      </c>
      <c r="F23" s="11">
        <v>64.237000000000009</v>
      </c>
      <c r="G23" s="11"/>
    </row>
    <row r="24" spans="1:7" x14ac:dyDescent="0.2">
      <c r="A24" s="10" t="str">
        <f>name!B23</f>
        <v>Health and social work</v>
      </c>
      <c r="B24" s="11">
        <v>86.805999999999827</v>
      </c>
      <c r="C24" s="11">
        <v>86.966000000000207</v>
      </c>
      <c r="D24" s="11">
        <v>83.915000000000134</v>
      </c>
      <c r="E24" s="11">
        <v>92.615999999999872</v>
      </c>
      <c r="F24" s="11">
        <v>106.12200000000014</v>
      </c>
      <c r="G24" s="11"/>
    </row>
    <row r="25" spans="1:7" x14ac:dyDescent="0.2">
      <c r="A25" s="10" t="str">
        <f>name!B24</f>
        <v>Arts and entertainment</v>
      </c>
      <c r="B25" s="11">
        <v>16.445000000000014</v>
      </c>
      <c r="C25" s="11">
        <v>18.975000000000051</v>
      </c>
      <c r="D25" s="11">
        <v>17.069000000000027</v>
      </c>
      <c r="E25" s="11">
        <v>20.111000000000036</v>
      </c>
      <c r="F25" s="11">
        <v>23.344000000000012</v>
      </c>
      <c r="G25" s="11"/>
    </row>
    <row r="26" spans="1:7" x14ac:dyDescent="0.2">
      <c r="A26" s="10" t="str">
        <f>name!B25</f>
        <v>Other services</v>
      </c>
      <c r="B26" s="11">
        <v>14.870999999999972</v>
      </c>
      <c r="C26" s="11">
        <v>16.529000000000011</v>
      </c>
      <c r="D26" s="11">
        <v>15.29600000000004</v>
      </c>
      <c r="E26" s="11">
        <v>15.854999999999983</v>
      </c>
      <c r="F26" s="11">
        <v>16.245999999999988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652.06099999999958</v>
      </c>
      <c r="C28" s="11">
        <f t="shared" ref="C28:F28" si="0">SUM(C5:C26)</f>
        <v>706.60800000000017</v>
      </c>
      <c r="D28" s="11">
        <f t="shared" si="0"/>
        <v>698.91799999999978</v>
      </c>
      <c r="E28" s="11">
        <f t="shared" si="0"/>
        <v>728.50399999999934</v>
      </c>
      <c r="F28" s="11">
        <f t="shared" si="0"/>
        <v>771.85099999999966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0.78566269106724751</v>
      </c>
      <c r="C32" s="18">
        <f t="shared" ref="C32:E32" si="1">C5/C$28*100</f>
        <v>0.83922061454158381</v>
      </c>
      <c r="D32" s="18">
        <f t="shared" si="1"/>
        <v>1.0998429000254684</v>
      </c>
      <c r="E32" s="18">
        <f t="shared" si="1"/>
        <v>1.1014352700877406</v>
      </c>
      <c r="F32" s="18">
        <f>F5/F$28*100</f>
        <v>1.0757257553595196</v>
      </c>
    </row>
    <row r="33" spans="1:6" x14ac:dyDescent="0.2">
      <c r="A33" t="str">
        <f>$A$6</f>
        <v>Mining and quarrying</v>
      </c>
      <c r="B33" s="18">
        <f t="shared" ref="B33:F53" si="2">B6/B$28*100</f>
        <v>6.7018269763105015E-2</v>
      </c>
      <c r="C33" s="18">
        <f t="shared" si="2"/>
        <v>5.2504358852432896E-2</v>
      </c>
      <c r="D33" s="18">
        <f t="shared" si="2"/>
        <v>5.3654362886633306E-2</v>
      </c>
      <c r="E33" s="18">
        <f t="shared" si="2"/>
        <v>4.1043014176998412E-2</v>
      </c>
      <c r="F33" s="18">
        <f t="shared" si="2"/>
        <v>2.7207323693303503E-2</v>
      </c>
    </row>
    <row r="34" spans="1:6" x14ac:dyDescent="0.2">
      <c r="A34" t="str">
        <f>$A$7</f>
        <v>Food drink and tobacco</v>
      </c>
      <c r="B34" s="18">
        <f t="shared" si="2"/>
        <v>0.73367369003820226</v>
      </c>
      <c r="C34" s="18">
        <f t="shared" si="2"/>
        <v>0.68298122863030297</v>
      </c>
      <c r="D34" s="18">
        <f t="shared" si="2"/>
        <v>0.70852374670562268</v>
      </c>
      <c r="E34" s="18">
        <f t="shared" si="2"/>
        <v>0.62360673379967813</v>
      </c>
      <c r="F34" s="18">
        <f t="shared" si="2"/>
        <v>0.46602258726101287</v>
      </c>
    </row>
    <row r="35" spans="1:6" x14ac:dyDescent="0.2">
      <c r="A35" t="str">
        <f>$A$8</f>
        <v>Engineering</v>
      </c>
      <c r="B35" s="18">
        <f t="shared" si="2"/>
        <v>0.92414666725965966</v>
      </c>
      <c r="C35" s="18">
        <f t="shared" si="2"/>
        <v>0.86568507574213838</v>
      </c>
      <c r="D35" s="18">
        <f t="shared" si="2"/>
        <v>0.84444813268509356</v>
      </c>
      <c r="E35" s="18">
        <f t="shared" si="2"/>
        <v>0.78475890317692287</v>
      </c>
      <c r="F35" s="18">
        <f t="shared" si="2"/>
        <v>0.62550932757747202</v>
      </c>
    </row>
    <row r="36" spans="1:6" x14ac:dyDescent="0.2">
      <c r="A36" t="str">
        <f>$A$9</f>
        <v>Rest of manufacturing</v>
      </c>
      <c r="B36" s="18">
        <f t="shared" si="2"/>
        <v>4.3419250652929788</v>
      </c>
      <c r="C36" s="18">
        <f t="shared" si="2"/>
        <v>4.339747073341929</v>
      </c>
      <c r="D36" s="18">
        <f t="shared" si="2"/>
        <v>4.3620281635327647</v>
      </c>
      <c r="E36" s="18">
        <f t="shared" si="2"/>
        <v>3.9870748822244013</v>
      </c>
      <c r="F36" s="18">
        <f t="shared" si="2"/>
        <v>3.5749127746158154</v>
      </c>
    </row>
    <row r="37" spans="1:6" x14ac:dyDescent="0.2">
      <c r="A37" t="str">
        <f>$A$10</f>
        <v>Electricity and gas</v>
      </c>
      <c r="B37" s="18">
        <f t="shared" si="2"/>
        <v>0.23755446192917576</v>
      </c>
      <c r="C37" s="18">
        <f t="shared" si="2"/>
        <v>0.28445757761021695</v>
      </c>
      <c r="D37" s="18">
        <f t="shared" si="2"/>
        <v>0.35154338563322313</v>
      </c>
      <c r="E37" s="18">
        <f t="shared" si="2"/>
        <v>0.31736270494053648</v>
      </c>
      <c r="F37" s="18">
        <f t="shared" si="2"/>
        <v>0.292284391676632</v>
      </c>
    </row>
    <row r="38" spans="1:6" x14ac:dyDescent="0.2">
      <c r="A38" t="str">
        <f>$A$11</f>
        <v>Water and sewerage</v>
      </c>
      <c r="B38" s="18">
        <f t="shared" si="2"/>
        <v>0.77676781773484282</v>
      </c>
      <c r="C38" s="18">
        <f t="shared" si="2"/>
        <v>0.97890202205466048</v>
      </c>
      <c r="D38" s="18">
        <f t="shared" si="2"/>
        <v>0.90811797664389815</v>
      </c>
      <c r="E38" s="18">
        <f t="shared" si="2"/>
        <v>0.92765448096373115</v>
      </c>
      <c r="F38" s="18">
        <f t="shared" si="2"/>
        <v>0.96249146532167584</v>
      </c>
    </row>
    <row r="39" spans="1:6" x14ac:dyDescent="0.2">
      <c r="A39" t="str">
        <f>$A$12</f>
        <v>Construction</v>
      </c>
      <c r="B39" s="18">
        <f t="shared" si="2"/>
        <v>5.9972916644301764</v>
      </c>
      <c r="C39" s="18">
        <f t="shared" si="2"/>
        <v>6.9709089056449898</v>
      </c>
      <c r="D39" s="18">
        <f t="shared" si="2"/>
        <v>6.9232728302891147</v>
      </c>
      <c r="E39" s="18">
        <f t="shared" si="2"/>
        <v>7.2780657347111255</v>
      </c>
      <c r="F39" s="18">
        <f t="shared" si="2"/>
        <v>7.7027820136269822</v>
      </c>
    </row>
    <row r="40" spans="1:6" x14ac:dyDescent="0.2">
      <c r="A40" t="str">
        <f>$A$13</f>
        <v>Wholesale and retail trade</v>
      </c>
      <c r="B40" s="18">
        <f t="shared" si="2"/>
        <v>13.869407923491814</v>
      </c>
      <c r="C40" s="18">
        <f t="shared" si="2"/>
        <v>12.616471933518996</v>
      </c>
      <c r="D40" s="18">
        <f t="shared" si="2"/>
        <v>13.030283953196184</v>
      </c>
      <c r="E40" s="18">
        <f t="shared" si="2"/>
        <v>12.570143746636949</v>
      </c>
      <c r="F40" s="18">
        <f t="shared" si="2"/>
        <v>11.948160979256347</v>
      </c>
    </row>
    <row r="41" spans="1:6" x14ac:dyDescent="0.2">
      <c r="A41" t="str">
        <f>$A$14</f>
        <v>Transport and storage</v>
      </c>
      <c r="B41" s="18">
        <f t="shared" si="2"/>
        <v>4.5434399542374226</v>
      </c>
      <c r="C41" s="18">
        <f t="shared" si="2"/>
        <v>4.3551728822770155</v>
      </c>
      <c r="D41" s="18">
        <f t="shared" si="2"/>
        <v>4.3531573088688571</v>
      </c>
      <c r="E41" s="18">
        <f t="shared" si="2"/>
        <v>4.3983286296300284</v>
      </c>
      <c r="F41" s="18">
        <f t="shared" si="2"/>
        <v>4.1935554919278379</v>
      </c>
    </row>
    <row r="42" spans="1:6" x14ac:dyDescent="0.2">
      <c r="A42" t="str">
        <f>$A$15</f>
        <v>Accommodation and food</v>
      </c>
      <c r="B42" s="18">
        <f t="shared" si="2"/>
        <v>6.0339446769550626</v>
      </c>
      <c r="C42" s="18">
        <f t="shared" si="2"/>
        <v>6.8884020560197445</v>
      </c>
      <c r="D42" s="18">
        <f t="shared" si="2"/>
        <v>6.7580173925982674</v>
      </c>
      <c r="E42" s="18">
        <f t="shared" si="2"/>
        <v>6.869420071818416</v>
      </c>
      <c r="F42" s="18">
        <f t="shared" si="2"/>
        <v>7.4387414151176863</v>
      </c>
    </row>
    <row r="43" spans="1:6" x14ac:dyDescent="0.2">
      <c r="A43" t="str">
        <f>$A$16</f>
        <v>Media</v>
      </c>
      <c r="B43" s="18">
        <f t="shared" si="2"/>
        <v>0.82522954140793559</v>
      </c>
      <c r="C43" s="18">
        <f t="shared" si="2"/>
        <v>1.2364705749156526</v>
      </c>
      <c r="D43" s="18">
        <f t="shared" si="2"/>
        <v>1.1423371554316826</v>
      </c>
      <c r="E43" s="18">
        <f t="shared" si="2"/>
        <v>1.0581959742156508</v>
      </c>
      <c r="F43" s="18">
        <f t="shared" si="2"/>
        <v>0.97130145585093752</v>
      </c>
    </row>
    <row r="44" spans="1:6" x14ac:dyDescent="0.2">
      <c r="A44" t="str">
        <f>$A$17</f>
        <v>Information technology</v>
      </c>
      <c r="B44" s="18">
        <f t="shared" si="2"/>
        <v>3.4168582387230599</v>
      </c>
      <c r="C44" s="18">
        <f t="shared" si="2"/>
        <v>3.2503170074496697</v>
      </c>
      <c r="D44" s="18">
        <f t="shared" si="2"/>
        <v>3.1937938356144739</v>
      </c>
      <c r="E44" s="18">
        <f t="shared" si="2"/>
        <v>3.2082184861030258</v>
      </c>
      <c r="F44" s="18">
        <f t="shared" si="2"/>
        <v>3.17133747316515</v>
      </c>
    </row>
    <row r="45" spans="1:6" x14ac:dyDescent="0.2">
      <c r="A45" t="str">
        <f>$A$18</f>
        <v>Finance and insurance</v>
      </c>
      <c r="B45" s="18">
        <f t="shared" si="2"/>
        <v>4.4531109819480061</v>
      </c>
      <c r="C45" s="18">
        <f t="shared" si="2"/>
        <v>3.6068088671512442</v>
      </c>
      <c r="D45" s="18">
        <f t="shared" si="2"/>
        <v>3.9705659319119069</v>
      </c>
      <c r="E45" s="18">
        <f t="shared" si="2"/>
        <v>3.8102742057696362</v>
      </c>
      <c r="F45" s="18">
        <f t="shared" si="2"/>
        <v>3.4812418459003096</v>
      </c>
    </row>
    <row r="46" spans="1:6" x14ac:dyDescent="0.2">
      <c r="A46" t="str">
        <f>$A$19</f>
        <v>Real estate</v>
      </c>
      <c r="B46" s="18">
        <f t="shared" si="2"/>
        <v>1.6510725223560396</v>
      </c>
      <c r="C46" s="18">
        <f t="shared" si="2"/>
        <v>1.6955652922129374</v>
      </c>
      <c r="D46" s="18">
        <f t="shared" si="2"/>
        <v>1.7911972506073681</v>
      </c>
      <c r="E46" s="18">
        <f t="shared" si="2"/>
        <v>1.5114536090398956</v>
      </c>
      <c r="F46" s="18">
        <f t="shared" si="2"/>
        <v>1.4378422778489612</v>
      </c>
    </row>
    <row r="47" spans="1:6" x14ac:dyDescent="0.2">
      <c r="A47" s="10" t="str">
        <f>$A$20</f>
        <v>Professional services</v>
      </c>
      <c r="B47" s="18">
        <f t="shared" si="2"/>
        <v>9.5888268122154194</v>
      </c>
      <c r="C47" s="18">
        <f t="shared" si="2"/>
        <v>10.515731494690133</v>
      </c>
      <c r="D47" s="18">
        <f t="shared" si="2"/>
        <v>10.368169084213017</v>
      </c>
      <c r="E47" s="18">
        <f t="shared" si="2"/>
        <v>10.414355995299939</v>
      </c>
      <c r="F47" s="18">
        <f t="shared" si="2"/>
        <v>10.510577818775905</v>
      </c>
    </row>
    <row r="48" spans="1:6" x14ac:dyDescent="0.2">
      <c r="A48" s="10" t="str">
        <f>$A$21</f>
        <v>Support services</v>
      </c>
      <c r="B48" s="18">
        <f t="shared" si="2"/>
        <v>8.5998089135832352</v>
      </c>
      <c r="C48" s="18">
        <f t="shared" si="2"/>
        <v>8.0242510699001457</v>
      </c>
      <c r="D48" s="18">
        <f t="shared" si="2"/>
        <v>7.8859036396258366</v>
      </c>
      <c r="E48" s="18">
        <f t="shared" si="2"/>
        <v>8.2588427791748646</v>
      </c>
      <c r="F48" s="18">
        <f t="shared" si="2"/>
        <v>8.4318087299232509</v>
      </c>
    </row>
    <row r="49" spans="1:9" x14ac:dyDescent="0.2">
      <c r="A49" s="10" t="str">
        <f>$A$22</f>
        <v>Public admin. and defence</v>
      </c>
      <c r="B49" s="18">
        <f t="shared" si="2"/>
        <v>6.1797899276294537</v>
      </c>
      <c r="C49" s="18">
        <f t="shared" si="2"/>
        <v>6.7038584335303142</v>
      </c>
      <c r="D49" s="18">
        <f t="shared" si="2"/>
        <v>7.1211501206149954</v>
      </c>
      <c r="E49" s="18">
        <f t="shared" si="2"/>
        <v>6.8617330858855965</v>
      </c>
      <c r="F49" s="18">
        <f t="shared" si="2"/>
        <v>6.4877806726946057</v>
      </c>
    </row>
    <row r="50" spans="1:9" x14ac:dyDescent="0.2">
      <c r="A50" s="10" t="str">
        <f>$A$23</f>
        <v>Education</v>
      </c>
      <c r="B50" s="18">
        <f t="shared" si="2"/>
        <v>8.8592938390733451</v>
      </c>
      <c r="C50" s="18">
        <f t="shared" si="2"/>
        <v>8.7604442632973321</v>
      </c>
      <c r="D50" s="18">
        <f t="shared" si="2"/>
        <v>8.496847985028289</v>
      </c>
      <c r="E50" s="18">
        <f t="shared" si="2"/>
        <v>8.327888384964254</v>
      </c>
      <c r="F50" s="18">
        <f t="shared" si="2"/>
        <v>8.3224612004130378</v>
      </c>
    </row>
    <row r="51" spans="1:9" x14ac:dyDescent="0.2">
      <c r="A51" s="10" t="str">
        <f>$A$24</f>
        <v>Health and social work</v>
      </c>
      <c r="B51" s="18">
        <f t="shared" si="2"/>
        <v>13.31255818090637</v>
      </c>
      <c r="C51" s="18">
        <f t="shared" si="2"/>
        <v>12.307531191268735</v>
      </c>
      <c r="D51" s="18">
        <f t="shared" si="2"/>
        <v>12.006415631018253</v>
      </c>
      <c r="E51" s="18">
        <f t="shared" si="2"/>
        <v>12.713176592029688</v>
      </c>
      <c r="F51" s="18">
        <f t="shared" si="2"/>
        <v>13.749026690384566</v>
      </c>
    </row>
    <row r="52" spans="1:9" x14ac:dyDescent="0.2">
      <c r="A52" s="10" t="str">
        <f>$A$25</f>
        <v>Arts and entertainment</v>
      </c>
      <c r="B52" s="18">
        <f t="shared" si="2"/>
        <v>2.522003309506323</v>
      </c>
      <c r="C52" s="18">
        <f t="shared" si="2"/>
        <v>2.6853644453501868</v>
      </c>
      <c r="D52" s="18">
        <f t="shared" si="2"/>
        <v>2.4422035202985235</v>
      </c>
      <c r="E52" s="18">
        <f t="shared" si="2"/>
        <v>2.7605888231224611</v>
      </c>
      <c r="F52" s="18">
        <f t="shared" si="2"/>
        <v>3.0244179252213215</v>
      </c>
    </row>
    <row r="53" spans="1:9" x14ac:dyDescent="0.2">
      <c r="A53" s="10" t="str">
        <f>$A$26</f>
        <v>Other services</v>
      </c>
      <c r="B53" s="18">
        <f t="shared" si="2"/>
        <v>2.2806148504511055</v>
      </c>
      <c r="C53" s="18">
        <f t="shared" si="2"/>
        <v>2.3392036319996383</v>
      </c>
      <c r="D53" s="18">
        <f t="shared" si="2"/>
        <v>2.1885256925705225</v>
      </c>
      <c r="E53" s="18">
        <f t="shared" si="2"/>
        <v>2.1763778922284569</v>
      </c>
      <c r="F53" s="18">
        <f t="shared" si="2"/>
        <v>2.1048103843876595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West of England and North Somerset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3.7247948095721961</v>
      </c>
      <c r="C63" s="18">
        <f>IF(AND(D$3-C$3 &lt;&gt; 0,C5&lt;&gt;0,D5&lt;&gt;0),(EXP(LN(D5/C5)/(D$3-C$3))-1)*100,0)</f>
        <v>29.629005059022017</v>
      </c>
      <c r="D63" s="18">
        <f t="shared" ref="B63:E78" si="3">IF(AND(E$3-D$3 &lt;&gt; 0,D5&lt;&gt;0,E5&lt;&gt;0),(EXP(LN(E5/D5)/(E$3-D$3))-1)*100,0)</f>
        <v>0.86182168905735157</v>
      </c>
      <c r="E63" s="18">
        <f t="shared" si="3"/>
        <v>0.34238324317759083</v>
      </c>
      <c r="F63" s="18">
        <f>IF(AND(F$3-D$3 &lt;&gt; 0,D5&lt;&gt;0,F5&lt;&gt;0),(EXP(LN(F5/D5)/(F$3-D$3))-1)*100,0)</f>
        <v>0.51523147515848411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-4.0106351166355525</v>
      </c>
      <c r="C64" s="18">
        <f t="shared" ref="C64:C78" si="4">IF(AND(D$3-C$3 &lt;&gt; 0,C6&lt;&gt;0,D6&lt;&gt;0),(EXP(LN(D6/C6)/(D$3-C$3))-1)*100,0)</f>
        <v>1.0781671159030948</v>
      </c>
      <c r="D64" s="18">
        <f t="shared" si="3"/>
        <v>-4.4285920338426266</v>
      </c>
      <c r="E64" s="18">
        <f t="shared" si="3"/>
        <v>-3.4716660103834895</v>
      </c>
      <c r="F64" s="18">
        <f t="shared" ref="F64:F84" si="5">IF(AND(F$3-D$3 &lt;&gt; 0,D6&lt;&gt;0,F6&lt;&gt;0),(EXP(LN(F6/D6)/(F$3-D$3))-1)*100,0)</f>
        <v>-3.7917012409197537</v>
      </c>
    </row>
    <row r="65" spans="1:6" x14ac:dyDescent="0.2">
      <c r="A65" t="str">
        <f>$A$7</f>
        <v>Food drink and tobacco</v>
      </c>
      <c r="B65" s="18">
        <f t="shared" si="3"/>
        <v>0.21876270105281037</v>
      </c>
      <c r="C65" s="18">
        <f t="shared" si="4"/>
        <v>2.610857853294446</v>
      </c>
      <c r="D65" s="18">
        <f t="shared" si="3"/>
        <v>-1.7093017759726714</v>
      </c>
      <c r="E65" s="18">
        <f t="shared" si="3"/>
        <v>-2.307826948055014</v>
      </c>
      <c r="F65" s="18">
        <f t="shared" si="5"/>
        <v>-2.1087246151692662</v>
      </c>
    </row>
    <row r="66" spans="1:6" x14ac:dyDescent="0.2">
      <c r="A66" t="str">
        <f>$A$8</f>
        <v>Engineering</v>
      </c>
      <c r="B66" s="18">
        <f t="shared" si="3"/>
        <v>0.37541139874608387</v>
      </c>
      <c r="C66" s="18">
        <f t="shared" si="4"/>
        <v>-3.514794834069157</v>
      </c>
      <c r="D66" s="18">
        <f t="shared" si="3"/>
        <v>-0.63491751111129924</v>
      </c>
      <c r="E66" s="18">
        <f t="shared" si="3"/>
        <v>-1.6759165061045356</v>
      </c>
      <c r="F66" s="18">
        <f t="shared" si="5"/>
        <v>-1.3301342996470678</v>
      </c>
    </row>
    <row r="67" spans="1:6" x14ac:dyDescent="0.2">
      <c r="A67" t="str">
        <f>$A$9</f>
        <v>Rest of manufacturing</v>
      </c>
      <c r="B67" s="18">
        <f t="shared" si="3"/>
        <v>2.0159562625970295</v>
      </c>
      <c r="C67" s="18">
        <f t="shared" si="4"/>
        <v>-0.58046632969191991</v>
      </c>
      <c r="D67" s="18">
        <f t="shared" si="3"/>
        <v>-0.96371784821718265</v>
      </c>
      <c r="E67" s="18">
        <f t="shared" si="3"/>
        <v>-0.51187207527502165</v>
      </c>
      <c r="F67" s="18">
        <f t="shared" si="5"/>
        <v>-0.66271592670730239</v>
      </c>
    </row>
    <row r="68" spans="1:6" x14ac:dyDescent="0.2">
      <c r="A68" t="str">
        <f>$A$10</f>
        <v>Electricity and gas</v>
      </c>
      <c r="B68" s="18">
        <f t="shared" si="3"/>
        <v>6.7299141060018774</v>
      </c>
      <c r="C68" s="18">
        <f t="shared" si="4"/>
        <v>22.238805970149599</v>
      </c>
      <c r="D68" s="18">
        <f t="shared" si="3"/>
        <v>-1.2091926466953673</v>
      </c>
      <c r="E68" s="18">
        <f t="shared" si="3"/>
        <v>-0.24489581147080219</v>
      </c>
      <c r="F68" s="18">
        <f t="shared" si="5"/>
        <v>-0.56736941172439437</v>
      </c>
    </row>
    <row r="69" spans="1:6" x14ac:dyDescent="0.2">
      <c r="A69" t="str">
        <f>$A$11</f>
        <v>Water and sewerage</v>
      </c>
      <c r="B69" s="18">
        <f t="shared" si="3"/>
        <v>8.1022122158848742</v>
      </c>
      <c r="C69" s="18">
        <f t="shared" si="4"/>
        <v>-8.2405667196761563</v>
      </c>
      <c r="D69" s="18">
        <f t="shared" si="3"/>
        <v>1.2628014006886845</v>
      </c>
      <c r="E69" s="18">
        <f t="shared" si="3"/>
        <v>0.95113755310554104</v>
      </c>
      <c r="F69" s="18">
        <f t="shared" si="5"/>
        <v>1.0549187750937827</v>
      </c>
    </row>
    <row r="70" spans="1:6" x14ac:dyDescent="0.2">
      <c r="A70" t="str">
        <f>$A$12</f>
        <v>Construction</v>
      </c>
      <c r="B70" s="18">
        <f t="shared" si="3"/>
        <v>5.9390661716396398</v>
      </c>
      <c r="C70" s="18">
        <f t="shared" si="4"/>
        <v>-1.7642162535272288</v>
      </c>
      <c r="D70" s="18">
        <f t="shared" si="3"/>
        <v>1.8455478054120622</v>
      </c>
      <c r="E70" s="18">
        <f t="shared" si="3"/>
        <v>1.1517303530336864</v>
      </c>
      <c r="F70" s="18">
        <f t="shared" si="5"/>
        <v>1.3824760634818745</v>
      </c>
    </row>
    <row r="71" spans="1:6" x14ac:dyDescent="0.2">
      <c r="A71" t="str">
        <f>$A$13</f>
        <v>Wholesale and retail trade</v>
      </c>
      <c r="B71" s="18">
        <f t="shared" si="3"/>
        <v>-0.35796647938899362</v>
      </c>
      <c r="C71" s="18">
        <f t="shared" si="4"/>
        <v>2.1559411771301384</v>
      </c>
      <c r="D71" s="18">
        <f t="shared" si="3"/>
        <v>0.11022002788607654</v>
      </c>
      <c r="E71" s="18">
        <f t="shared" si="3"/>
        <v>7.0538118624363655E-2</v>
      </c>
      <c r="F71" s="18">
        <f t="shared" si="5"/>
        <v>8.3763673714454256E-2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0.95497666471728859</v>
      </c>
      <c r="C72" s="18">
        <f t="shared" si="4"/>
        <v>-1.134074218495984</v>
      </c>
      <c r="D72" s="18">
        <f t="shared" si="3"/>
        <v>1.041039567112656</v>
      </c>
      <c r="E72" s="18">
        <f t="shared" si="3"/>
        <v>0.10127863421531824</v>
      </c>
      <c r="F72" s="18">
        <f t="shared" si="5"/>
        <v>0.41355707388608387</v>
      </c>
    </row>
    <row r="73" spans="1:6" x14ac:dyDescent="0.2">
      <c r="A73" t="str">
        <f>$A$15</f>
        <v>Accommodation and food</v>
      </c>
      <c r="B73" s="18">
        <f t="shared" si="6"/>
        <v>5.4634251901423569</v>
      </c>
      <c r="C73" s="18">
        <f>IF(AND(D$3-C$3 &lt;&gt; 0,C15&lt;&gt;0,D15&lt;&gt;0),(EXP(LN(D15/C15)/(D$3-C$3))-1)*100,0)</f>
        <v>-2.9605127994413061</v>
      </c>
      <c r="D73" s="18">
        <f t="shared" si="3"/>
        <v>1.1629061368095828</v>
      </c>
      <c r="E73" s="18">
        <f t="shared" si="3"/>
        <v>1.383689499362295</v>
      </c>
      <c r="F73" s="18">
        <f t="shared" si="5"/>
        <v>1.310041558213082</v>
      </c>
    </row>
    <row r="74" spans="1:6" x14ac:dyDescent="0.2">
      <c r="A74" t="str">
        <f>$A$16</f>
        <v>Media</v>
      </c>
      <c r="B74" s="18">
        <f t="shared" si="6"/>
        <v>12.882036502897165</v>
      </c>
      <c r="C74" s="18">
        <f>IF(AND(D$3-C$3 &lt;&gt; 0,C16&lt;&gt;0,D16&lt;&gt;0),(EXP(LN(D16/C16)/(D$3-C$3))-1)*100,0)</f>
        <v>-8.6185189424286648</v>
      </c>
      <c r="D74" s="18">
        <f t="shared" si="3"/>
        <v>-0.69856980848653771</v>
      </c>
      <c r="E74" s="18">
        <f t="shared" si="3"/>
        <v>-0.2784669291225117</v>
      </c>
      <c r="F74" s="18">
        <f t="shared" si="5"/>
        <v>-0.41869832738945512</v>
      </c>
    </row>
    <row r="75" spans="1:6" x14ac:dyDescent="0.2">
      <c r="A75" t="str">
        <f>$A$17</f>
        <v>Information technology</v>
      </c>
      <c r="B75" s="18">
        <f t="shared" si="6"/>
        <v>0.76211411786475391</v>
      </c>
      <c r="C75" s="18">
        <f t="shared" si="4"/>
        <v>-2.8083772369051685</v>
      </c>
      <c r="D75" s="18">
        <f t="shared" si="3"/>
        <v>0.92355843199276588</v>
      </c>
      <c r="E75" s="18">
        <f t="shared" si="3"/>
        <v>0.46343083719999623</v>
      </c>
      <c r="F75" s="18">
        <f t="shared" si="5"/>
        <v>0.61657313971590355</v>
      </c>
    </row>
    <row r="76" spans="1:6" x14ac:dyDescent="0.2">
      <c r="A76" t="str">
        <f>$A$18</f>
        <v>Finance and insurance</v>
      </c>
      <c r="B76" s="18">
        <f t="shared" si="6"/>
        <v>-3.2084413233111286</v>
      </c>
      <c r="C76" s="18">
        <f t="shared" si="4"/>
        <v>8.8872322059168738</v>
      </c>
      <c r="D76" s="18">
        <f t="shared" si="3"/>
        <v>5.0443543122558054E-3</v>
      </c>
      <c r="E76" s="18">
        <f t="shared" si="3"/>
        <v>-0.32460864627120722</v>
      </c>
      <c r="F76" s="18">
        <f t="shared" si="5"/>
        <v>-0.21484522955087515</v>
      </c>
    </row>
    <row r="77" spans="1:6" x14ac:dyDescent="0.2">
      <c r="A77" t="str">
        <f>$A$19</f>
        <v>Real estate</v>
      </c>
      <c r="B77" s="18">
        <f t="shared" si="6"/>
        <v>2.7092772518009012</v>
      </c>
      <c r="C77" s="18">
        <f t="shared" si="4"/>
        <v>4.4904432017361273</v>
      </c>
      <c r="D77" s="18">
        <f t="shared" si="3"/>
        <v>-2.5343856410064314</v>
      </c>
      <c r="E77" s="18">
        <f t="shared" si="3"/>
        <v>7.8732365390776771E-2</v>
      </c>
      <c r="F77" s="18">
        <f t="shared" si="5"/>
        <v>-0.80000001927690301</v>
      </c>
    </row>
    <row r="78" spans="1:6" x14ac:dyDescent="0.2">
      <c r="A78" t="str">
        <f>$A$20</f>
        <v>Professional services</v>
      </c>
      <c r="B78" s="18">
        <f t="shared" si="6"/>
        <v>4.4097568865873127</v>
      </c>
      <c r="C78" s="18">
        <f t="shared" si="4"/>
        <v>-2.4762801964876457</v>
      </c>
      <c r="D78" s="18">
        <f t="shared" si="3"/>
        <v>0.92231701304266167</v>
      </c>
      <c r="E78" s="18">
        <f t="shared" si="3"/>
        <v>0.67220253519950646</v>
      </c>
      <c r="F78" s="18">
        <f t="shared" si="5"/>
        <v>0.75550507901134267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0.27704048051904184</v>
      </c>
      <c r="C79" s="18">
        <f t="shared" ref="C79:C84" si="8">IF(AND(D$3-C$3 &lt;&gt; 0,C21&lt;&gt;0,D21&lt;&gt;0),(EXP(LN(D21/C21)/(D$3-C$3))-1)*100,0)</f>
        <v>-2.7936507936506927</v>
      </c>
      <c r="D79" s="18">
        <f t="shared" ref="D79:D84" si="9">IF(AND(E$3-D$3 &lt;&gt; 0,D21&lt;&gt;0,E21&lt;&gt;0),(EXP(LN(E21/D21)/(E$3-D$3))-1)*100,0)</f>
        <v>1.7688084329434917</v>
      </c>
      <c r="E79" s="18">
        <f t="shared" ref="E79:E84" si="10">IF(AND(F$3-E$3 &lt;&gt; 0,E21&lt;&gt;0,F21&lt;&gt;0),(EXP(LN(F21/E21)/(F$3-E$3))-1)*100,0)</f>
        <v>0.78834358477635202</v>
      </c>
      <c r="F79" s="18">
        <f t="shared" si="5"/>
        <v>1.1141111223238465</v>
      </c>
    </row>
    <row r="80" spans="1:6" x14ac:dyDescent="0.2">
      <c r="A80" s="10" t="str">
        <f>$A$22</f>
        <v>Public admin. and defence</v>
      </c>
      <c r="B80" s="18">
        <f t="shared" si="7"/>
        <v>4.1262820598836791</v>
      </c>
      <c r="C80" s="18">
        <f t="shared" si="8"/>
        <v>5.0686088241503224</v>
      </c>
      <c r="D80" s="18">
        <f t="shared" si="9"/>
        <v>8.7047695129660596E-2</v>
      </c>
      <c r="E80" s="18">
        <f t="shared" si="10"/>
        <v>1.7590294649716398E-2</v>
      </c>
      <c r="F80" s="18">
        <f t="shared" si="5"/>
        <v>4.0737404118651455E-2</v>
      </c>
    </row>
    <row r="81" spans="1:6" x14ac:dyDescent="0.2">
      <c r="A81" s="10" t="str">
        <f>$A$23</f>
        <v>Education</v>
      </c>
      <c r="B81" s="18">
        <f t="shared" si="7"/>
        <v>1.7429527047870597</v>
      </c>
      <c r="C81" s="18">
        <f t="shared" si="8"/>
        <v>-4.0644890310491233</v>
      </c>
      <c r="D81" s="18">
        <f t="shared" si="9"/>
        <v>0.42840204623957323</v>
      </c>
      <c r="E81" s="18">
        <f t="shared" si="10"/>
        <v>0.57310107128298871</v>
      </c>
      <c r="F81" s="18">
        <f t="shared" si="5"/>
        <v>0.52484491276509893</v>
      </c>
    </row>
    <row r="82" spans="1:6" x14ac:dyDescent="0.2">
      <c r="A82" s="10" t="str">
        <f>$A$24</f>
        <v>Health and social work</v>
      </c>
      <c r="B82" s="18">
        <f t="shared" si="7"/>
        <v>4.6047948103655756E-2</v>
      </c>
      <c r="C82" s="18">
        <f t="shared" si="8"/>
        <v>-3.5082675988318046</v>
      </c>
      <c r="D82" s="18">
        <f t="shared" si="9"/>
        <v>1.992745909075011</v>
      </c>
      <c r="E82" s="18">
        <f t="shared" si="10"/>
        <v>1.3705821565567655</v>
      </c>
      <c r="F82" s="18">
        <f t="shared" si="5"/>
        <v>1.5775472325139539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3.6422843755940404</v>
      </c>
      <c r="C83" s="18">
        <f t="shared" si="8"/>
        <v>-10.044795783926318</v>
      </c>
      <c r="D83" s="18">
        <f t="shared" si="9"/>
        <v>3.3344464905388893</v>
      </c>
      <c r="E83" s="18">
        <f t="shared" si="10"/>
        <v>1.5018974363081972</v>
      </c>
      <c r="F83" s="18">
        <f t="shared" si="5"/>
        <v>2.1091073944141003</v>
      </c>
    </row>
    <row r="84" spans="1:6" x14ac:dyDescent="0.2">
      <c r="A84" s="10" t="str">
        <f>$A$26</f>
        <v>Other services</v>
      </c>
      <c r="B84" s="18">
        <f t="shared" si="7"/>
        <v>2.6778110440980551</v>
      </c>
      <c r="C84" s="18">
        <f t="shared" si="8"/>
        <v>-7.459616431725868</v>
      </c>
      <c r="D84" s="18">
        <f t="shared" si="9"/>
        <v>0.72045390459152259</v>
      </c>
      <c r="E84" s="18">
        <f t="shared" si="10"/>
        <v>0.24391515656452256</v>
      </c>
      <c r="F84" s="18">
        <f t="shared" si="5"/>
        <v>0.40251036120855233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2.0287535595143513</v>
      </c>
      <c r="C86" s="18">
        <f>IF(AND(D$3-C$3 &lt;&gt; 0,C28&lt;&gt;0,D28&lt;&gt;0),(EXP(LN(D28/C28)/(D$3-C$3))-1)*100,0)</f>
        <v>-1.0882978964291912</v>
      </c>
      <c r="D86" s="18">
        <f>IF(AND(E$3-D$3 &lt;&gt; 0,D28&lt;&gt;0,E28&lt;&gt;0),(EXP(LN(E28/D28)/(E$3-D$3))-1)*100,0)</f>
        <v>0.83264116271475341</v>
      </c>
      <c r="E86" s="18">
        <f>IF(AND(F$3-E$3 &lt;&gt; 0,E28&lt;&gt;0,F28&lt;&gt;0),(EXP(LN(F28/E28)/(F$3-E$3))-1)*100,0)</f>
        <v>0.57965764943312958</v>
      </c>
      <c r="F86" s="18">
        <f>IF(AND(F$3-D$3 &lt;&gt; 0,D28&lt;&gt;0,F28&lt;&gt;0),(EXP(LN(F28/D28)/(F$3-D$3))-1)*100,0)</f>
        <v>0.66391488381216668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0.80699999999999417</v>
      </c>
      <c r="C90" s="27">
        <f>D5-C5</f>
        <v>1.757000000000005</v>
      </c>
      <c r="D90" s="27">
        <f t="shared" si="11"/>
        <v>0.33699999999998376</v>
      </c>
      <c r="E90" s="27">
        <f t="shared" si="11"/>
        <v>0.27900000000001768</v>
      </c>
      <c r="F90" s="27">
        <f>F5-D5</f>
        <v>0.61600000000000144</v>
      </c>
    </row>
    <row r="91" spans="1:6" x14ac:dyDescent="0.2">
      <c r="A91" t="str">
        <f>$A$6</f>
        <v>Mining and quarrying</v>
      </c>
      <c r="B91" s="27">
        <f t="shared" si="11"/>
        <v>-6.6000000000000836E-2</v>
      </c>
      <c r="C91" s="27">
        <f t="shared" ref="C91:C105" si="12">D6-C6</f>
        <v>4.0000000000005032E-3</v>
      </c>
      <c r="D91" s="27">
        <f t="shared" si="11"/>
        <v>-7.5999999999999346E-2</v>
      </c>
      <c r="E91" s="27">
        <f t="shared" si="11"/>
        <v>-8.9000000000000329E-2</v>
      </c>
      <c r="F91" s="27">
        <f t="shared" ref="F91:F111" si="13">F6-D6</f>
        <v>-0.16499999999999967</v>
      </c>
    </row>
    <row r="92" spans="1:6" x14ac:dyDescent="0.2">
      <c r="A92" t="str">
        <f>$A$7</f>
        <v>Food drink and tobacco</v>
      </c>
      <c r="B92" s="27">
        <f t="shared" si="11"/>
        <v>4.2000000000013138E-2</v>
      </c>
      <c r="C92" s="27">
        <f t="shared" si="12"/>
        <v>0.12599999999999056</v>
      </c>
      <c r="D92" s="27">
        <f t="shared" si="11"/>
        <v>-0.40899999999999981</v>
      </c>
      <c r="E92" s="27">
        <f t="shared" si="11"/>
        <v>-0.94600000000000373</v>
      </c>
      <c r="F92" s="27">
        <f t="shared" si="13"/>
        <v>-1.3550000000000035</v>
      </c>
    </row>
    <row r="93" spans="1:6" x14ac:dyDescent="0.2">
      <c r="A93" t="str">
        <f>$A$8</f>
        <v>Engineering</v>
      </c>
      <c r="B93" s="27">
        <f t="shared" si="11"/>
        <v>9.1000000000004633E-2</v>
      </c>
      <c r="C93" s="27">
        <f t="shared" si="12"/>
        <v>-0.21500000000001052</v>
      </c>
      <c r="D93" s="27">
        <f t="shared" si="11"/>
        <v>-0.18499999999999606</v>
      </c>
      <c r="E93" s="27">
        <f t="shared" si="11"/>
        <v>-0.88900000000001267</v>
      </c>
      <c r="F93" s="27">
        <f t="shared" si="13"/>
        <v>-1.0740000000000087</v>
      </c>
    </row>
    <row r="94" spans="1:6" x14ac:dyDescent="0.2">
      <c r="A94" t="str">
        <f>$A$9</f>
        <v>Rest of manufacturing</v>
      </c>
      <c r="B94" s="27">
        <f t="shared" si="11"/>
        <v>2.3529999999999163</v>
      </c>
      <c r="C94" s="27">
        <f t="shared" si="12"/>
        <v>-0.17800000000002569</v>
      </c>
      <c r="D94" s="27">
        <f t="shared" si="11"/>
        <v>-1.4409999999998924</v>
      </c>
      <c r="E94" s="27">
        <f t="shared" si="11"/>
        <v>-1.4530000000001202</v>
      </c>
      <c r="F94" s="27">
        <f t="shared" si="13"/>
        <v>-2.8940000000000126</v>
      </c>
    </row>
    <row r="95" spans="1:6" x14ac:dyDescent="0.2">
      <c r="A95" t="str">
        <f>$A$10</f>
        <v>Electricity and gas</v>
      </c>
      <c r="B95" s="27">
        <f t="shared" si="11"/>
        <v>0.4610000000000003</v>
      </c>
      <c r="C95" s="27">
        <f t="shared" si="12"/>
        <v>0.44700000000000761</v>
      </c>
      <c r="D95" s="27">
        <f t="shared" si="11"/>
        <v>-0.14500000000000579</v>
      </c>
      <c r="E95" s="27">
        <f t="shared" si="11"/>
        <v>-5.6000000000004047E-2</v>
      </c>
      <c r="F95" s="27">
        <f t="shared" si="13"/>
        <v>-0.20100000000000984</v>
      </c>
    </row>
    <row r="96" spans="1:6" x14ac:dyDescent="0.2">
      <c r="A96" t="str">
        <f>$A$11</f>
        <v>Water and sewerage</v>
      </c>
      <c r="B96" s="27">
        <f t="shared" si="11"/>
        <v>1.8520000000000065</v>
      </c>
      <c r="C96" s="27">
        <f t="shared" si="12"/>
        <v>-0.5699999999999994</v>
      </c>
      <c r="D96" s="27">
        <f t="shared" si="11"/>
        <v>0.41100000000001558</v>
      </c>
      <c r="E96" s="27">
        <f t="shared" si="11"/>
        <v>0.67099999999999138</v>
      </c>
      <c r="F96" s="27">
        <f t="shared" si="13"/>
        <v>1.082000000000007</v>
      </c>
    </row>
    <row r="97" spans="1:6" x14ac:dyDescent="0.2">
      <c r="A97" t="str">
        <f>$A$12</f>
        <v>Construction</v>
      </c>
      <c r="B97" s="27">
        <f t="shared" si="11"/>
        <v>10.150999999999939</v>
      </c>
      <c r="C97" s="27">
        <f t="shared" si="12"/>
        <v>-0.8689999999999074</v>
      </c>
      <c r="D97" s="27">
        <f t="shared" si="11"/>
        <v>4.632999999999825</v>
      </c>
      <c r="E97" s="27">
        <f t="shared" si="11"/>
        <v>6.4330000000000851</v>
      </c>
      <c r="F97" s="27">
        <f t="shared" si="13"/>
        <v>11.06599999999991</v>
      </c>
    </row>
    <row r="98" spans="1:6" x14ac:dyDescent="0.2">
      <c r="A98" t="str">
        <f>$A$13</f>
        <v>Wholesale and retail trade</v>
      </c>
      <c r="B98" s="27">
        <f t="shared" si="11"/>
        <v>-1.2879999999999683</v>
      </c>
      <c r="C98" s="27">
        <f t="shared" si="12"/>
        <v>1.9219999999997555</v>
      </c>
      <c r="D98" s="27">
        <f t="shared" si="11"/>
        <v>0.50300000000027012</v>
      </c>
      <c r="E98" s="27">
        <f t="shared" si="11"/>
        <v>0.64799999999991087</v>
      </c>
      <c r="F98" s="27">
        <f t="shared" si="13"/>
        <v>1.151000000000181</v>
      </c>
    </row>
    <row r="99" spans="1:6" x14ac:dyDescent="0.2">
      <c r="A99" t="str">
        <f>$A$14</f>
        <v>Transport and storage</v>
      </c>
      <c r="B99" s="27">
        <f t="shared" si="11"/>
        <v>1.147999999999918</v>
      </c>
      <c r="C99" s="27">
        <f t="shared" si="12"/>
        <v>-0.34899999999995401</v>
      </c>
      <c r="D99" s="27">
        <f t="shared" si="11"/>
        <v>1.6169999999998801</v>
      </c>
      <c r="E99" s="27">
        <f t="shared" si="11"/>
        <v>0.32600000000001472</v>
      </c>
      <c r="F99" s="27">
        <f t="shared" si="13"/>
        <v>1.9429999999998948</v>
      </c>
    </row>
    <row r="100" spans="1:6" x14ac:dyDescent="0.2">
      <c r="A100" t="str">
        <f>$A$15</f>
        <v>Accommodation and food</v>
      </c>
      <c r="B100" s="27">
        <f t="shared" si="11"/>
        <v>9.3290000000000788</v>
      </c>
      <c r="C100" s="27">
        <f t="shared" si="12"/>
        <v>-1.4410000000000593</v>
      </c>
      <c r="D100" s="27">
        <f t="shared" si="11"/>
        <v>2.8110000000000426</v>
      </c>
      <c r="E100" s="27">
        <f t="shared" si="11"/>
        <v>7.3719999999999999</v>
      </c>
      <c r="F100" s="27">
        <f t="shared" si="13"/>
        <v>10.183000000000042</v>
      </c>
    </row>
    <row r="101" spans="1:6" x14ac:dyDescent="0.2">
      <c r="A101" t="str">
        <f>$A$16</f>
        <v>Media</v>
      </c>
      <c r="B101" s="27">
        <f t="shared" si="11"/>
        <v>3.3560000000000008</v>
      </c>
      <c r="C101" s="27">
        <f t="shared" si="12"/>
        <v>-0.75299999999999212</v>
      </c>
      <c r="D101" s="27">
        <f t="shared" si="11"/>
        <v>-0.275000000000027</v>
      </c>
      <c r="E101" s="27">
        <f t="shared" si="11"/>
        <v>-0.21199999999996066</v>
      </c>
      <c r="F101" s="27">
        <f t="shared" si="13"/>
        <v>-0.48699999999998766</v>
      </c>
    </row>
    <row r="102" spans="1:6" x14ac:dyDescent="0.2">
      <c r="A102" t="str">
        <f>$A$17</f>
        <v>Information technology</v>
      </c>
      <c r="B102" s="27">
        <f t="shared" si="11"/>
        <v>0.68700000000001182</v>
      </c>
      <c r="C102" s="27">
        <f t="shared" si="12"/>
        <v>-0.64500000000001023</v>
      </c>
      <c r="D102" s="27">
        <f t="shared" si="11"/>
        <v>1.0500000000000078</v>
      </c>
      <c r="E102" s="27">
        <f t="shared" si="11"/>
        <v>1.1059999999999626</v>
      </c>
      <c r="F102" s="27">
        <f t="shared" si="13"/>
        <v>2.1559999999999704</v>
      </c>
    </row>
    <row r="103" spans="1:6" x14ac:dyDescent="0.2">
      <c r="A103" t="str">
        <f>$A$18</f>
        <v>Finance and insurance</v>
      </c>
      <c r="B103" s="27">
        <f t="shared" si="11"/>
        <v>-3.5509999999998989</v>
      </c>
      <c r="C103" s="27">
        <f t="shared" si="12"/>
        <v>2.2649999999999828</v>
      </c>
      <c r="D103" s="27">
        <f t="shared" si="11"/>
        <v>6.9999999999552642E-3</v>
      </c>
      <c r="E103" s="27">
        <f t="shared" si="11"/>
        <v>-0.88800000000001944</v>
      </c>
      <c r="F103" s="27">
        <f t="shared" si="13"/>
        <v>-0.88100000000006418</v>
      </c>
    </row>
    <row r="104" spans="1:6" x14ac:dyDescent="0.2">
      <c r="A104" t="str">
        <f>$A$19</f>
        <v>Real estate</v>
      </c>
      <c r="B104" s="27">
        <f t="shared" si="11"/>
        <v>1.2149999999999874</v>
      </c>
      <c r="C104" s="27">
        <f t="shared" si="12"/>
        <v>0.53800000000000558</v>
      </c>
      <c r="D104" s="27">
        <f t="shared" si="11"/>
        <v>-1.5080000000000116</v>
      </c>
      <c r="E104" s="27">
        <f t="shared" si="11"/>
        <v>8.6999999999990862E-2</v>
      </c>
      <c r="F104" s="27">
        <f t="shared" si="13"/>
        <v>-1.4210000000000207</v>
      </c>
    </row>
    <row r="105" spans="1:6" x14ac:dyDescent="0.2">
      <c r="A105" t="str">
        <f>$A$20</f>
        <v>Professional services</v>
      </c>
      <c r="B105" s="27">
        <f t="shared" si="11"/>
        <v>11.780000000000115</v>
      </c>
      <c r="C105" s="27">
        <f t="shared" si="12"/>
        <v>-1.8400000000001455</v>
      </c>
      <c r="D105" s="27">
        <f t="shared" si="11"/>
        <v>3.4039999999998827</v>
      </c>
      <c r="E105" s="27">
        <f t="shared" si="11"/>
        <v>5.2570000000001755</v>
      </c>
      <c r="F105" s="27">
        <f t="shared" si="13"/>
        <v>8.6610000000000582</v>
      </c>
    </row>
    <row r="106" spans="1:6" x14ac:dyDescent="0.2">
      <c r="A106" s="10" t="str">
        <f>$A$21</f>
        <v>Support services</v>
      </c>
      <c r="B106" s="27">
        <f t="shared" ref="B106:B111" si="14">C21-B21</f>
        <v>0.6240000000000876</v>
      </c>
      <c r="C106" s="27">
        <f t="shared" ref="C106:C111" si="15">D21-C21</f>
        <v>-1.5839999999999463</v>
      </c>
      <c r="D106" s="27">
        <f t="shared" ref="D106:D111" si="16">E21-D21</f>
        <v>5.0499999999999119</v>
      </c>
      <c r="E106" s="27">
        <f t="shared" ref="E106:E111" si="17">F21-E21</f>
        <v>4.9149999999998855</v>
      </c>
      <c r="F106" s="27">
        <f t="shared" si="13"/>
        <v>9.9649999999997974</v>
      </c>
    </row>
    <row r="107" spans="1:6" x14ac:dyDescent="0.2">
      <c r="A107" s="10" t="str">
        <f>$A$22</f>
        <v>Public admin. and defence</v>
      </c>
      <c r="B107" s="27">
        <f t="shared" si="14"/>
        <v>7.0740000000000336</v>
      </c>
      <c r="C107" s="27">
        <f t="shared" si="15"/>
        <v>2.4010000000000034</v>
      </c>
      <c r="D107" s="27">
        <f t="shared" si="16"/>
        <v>0.21700000000005559</v>
      </c>
      <c r="E107" s="27">
        <f t="shared" si="17"/>
        <v>8.8000000000064915E-2</v>
      </c>
      <c r="F107" s="27">
        <f t="shared" si="13"/>
        <v>0.30500000000012051</v>
      </c>
    </row>
    <row r="108" spans="1:6" x14ac:dyDescent="0.2">
      <c r="A108" s="10" t="str">
        <f>$A$23</f>
        <v>Education</v>
      </c>
      <c r="B108" s="27">
        <f t="shared" si="14"/>
        <v>4.1340000000000146</v>
      </c>
      <c r="C108" s="27">
        <f t="shared" si="15"/>
        <v>-2.5160000000000267</v>
      </c>
      <c r="D108" s="27">
        <f t="shared" si="16"/>
        <v>1.2829999999999444</v>
      </c>
      <c r="E108" s="27">
        <f t="shared" si="17"/>
        <v>3.5680000000000689</v>
      </c>
      <c r="F108" s="27">
        <f t="shared" si="13"/>
        <v>4.8510000000000133</v>
      </c>
    </row>
    <row r="109" spans="1:6" x14ac:dyDescent="0.2">
      <c r="A109" s="10" t="str">
        <f>$A$24</f>
        <v>Health and social work</v>
      </c>
      <c r="B109" s="27">
        <f t="shared" si="14"/>
        <v>0.16000000000038028</v>
      </c>
      <c r="C109" s="27">
        <f t="shared" si="15"/>
        <v>-3.051000000000073</v>
      </c>
      <c r="D109" s="27">
        <f t="shared" si="16"/>
        <v>8.7009999999997376</v>
      </c>
      <c r="E109" s="27">
        <f t="shared" si="17"/>
        <v>13.50600000000027</v>
      </c>
      <c r="F109" s="27">
        <f t="shared" si="13"/>
        <v>22.207000000000008</v>
      </c>
    </row>
    <row r="110" spans="1:6" x14ac:dyDescent="0.2">
      <c r="A110" s="10" t="str">
        <f>$A$25</f>
        <v>Arts and entertainment</v>
      </c>
      <c r="B110" s="27">
        <f t="shared" si="14"/>
        <v>2.5300000000000367</v>
      </c>
      <c r="C110" s="27">
        <f t="shared" si="15"/>
        <v>-1.9060000000000237</v>
      </c>
      <c r="D110" s="27">
        <f t="shared" si="16"/>
        <v>3.0420000000000087</v>
      </c>
      <c r="E110" s="27">
        <f t="shared" si="17"/>
        <v>3.2329999999999757</v>
      </c>
      <c r="F110" s="27">
        <f t="shared" si="13"/>
        <v>6.2749999999999844</v>
      </c>
    </row>
    <row r="111" spans="1:6" x14ac:dyDescent="0.2">
      <c r="A111" s="10" t="str">
        <f>$A$26</f>
        <v>Other services</v>
      </c>
      <c r="B111" s="27">
        <f t="shared" si="14"/>
        <v>1.6580000000000386</v>
      </c>
      <c r="C111" s="27">
        <f t="shared" si="15"/>
        <v>-1.2329999999999703</v>
      </c>
      <c r="D111" s="27">
        <f t="shared" si="16"/>
        <v>0.55899999999994243</v>
      </c>
      <c r="E111" s="27">
        <f t="shared" si="17"/>
        <v>0.39100000000000534</v>
      </c>
      <c r="F111" s="27">
        <f t="shared" si="13"/>
        <v>0.94999999999994778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54.547000000000594</v>
      </c>
      <c r="C113" s="29">
        <f>D28-C28</f>
        <v>-7.6900000000003956</v>
      </c>
      <c r="D113" s="29">
        <f>E28-D28</f>
        <v>29.585999999999558</v>
      </c>
      <c r="E113" s="29">
        <f>F28-E28</f>
        <v>43.347000000000321</v>
      </c>
      <c r="F113" s="29">
        <f>F28-D28</f>
        <v>72.932999999999879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West of England and North Somerset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12.173999999999994</v>
      </c>
      <c r="C7" s="31">
        <f>'Ind T1'!C7</f>
        <v>15.227999999999994</v>
      </c>
      <c r="D7" s="31">
        <f>'Ind T1'!D7</f>
        <v>16.866000000000007</v>
      </c>
      <c r="E7" s="31">
        <f>'Ind T1'!E7</f>
        <v>17.393000000000001</v>
      </c>
      <c r="F7" s="31">
        <f>'Ind T1'!F7</f>
        <v>18.198000000000008</v>
      </c>
      <c r="H7" s="31">
        <f>C7-B7</f>
        <v>3.0540000000000003</v>
      </c>
      <c r="I7" s="31">
        <f>D7-C7</f>
        <v>1.6380000000000123</v>
      </c>
      <c r="J7" s="31">
        <f>E7-D7</f>
        <v>0.52699999999999392</v>
      </c>
      <c r="K7" s="31">
        <f>F7-E7</f>
        <v>0.80500000000000682</v>
      </c>
      <c r="L7" s="31">
        <f>F7-D7</f>
        <v>1.3320000000000007</v>
      </c>
    </row>
    <row r="8" spans="1:12" x14ac:dyDescent="0.2">
      <c r="A8" t="str">
        <f>'Ind T2'!A5</f>
        <v>Agriculture</v>
      </c>
      <c r="B8" s="32">
        <f>'Ind T2'!B5</f>
        <v>5.123000000000002</v>
      </c>
      <c r="C8" s="32">
        <f>'Ind T2'!C5</f>
        <v>5.9299999999999962</v>
      </c>
      <c r="D8" s="32">
        <f>'Ind T2'!D5</f>
        <v>7.6870000000000012</v>
      </c>
      <c r="E8" s="32">
        <f>'Ind T2'!E5</f>
        <v>8.0239999999999849</v>
      </c>
      <c r="F8" s="32">
        <f>'Ind T2'!F5</f>
        <v>8.3030000000000026</v>
      </c>
      <c r="H8" s="11">
        <f t="shared" ref="H8:H40" si="0">C8-B8</f>
        <v>0.80699999999999417</v>
      </c>
      <c r="I8" s="31">
        <f t="shared" ref="I8:I38" si="1">D8-C8</f>
        <v>1.757000000000005</v>
      </c>
      <c r="J8" s="11">
        <f t="shared" ref="J8:J38" si="2">E8-D8</f>
        <v>0.33699999999998376</v>
      </c>
      <c r="K8" s="11">
        <f t="shared" ref="K8:K38" si="3">F8-E8</f>
        <v>0.27900000000001768</v>
      </c>
      <c r="L8" s="31">
        <f t="shared" ref="L8:L40" si="4">F8-D8</f>
        <v>0.61600000000000144</v>
      </c>
    </row>
    <row r="9" spans="1:12" x14ac:dyDescent="0.2">
      <c r="A9" t="str">
        <f>'Ind T2'!A6</f>
        <v>Mining and quarrying</v>
      </c>
      <c r="B9" s="32">
        <f>'Ind T2'!B6</f>
        <v>0.43699999999999994</v>
      </c>
      <c r="C9" s="32">
        <f>'Ind T2'!C6</f>
        <v>0.37099999999999911</v>
      </c>
      <c r="D9" s="32">
        <f>'Ind T2'!D6</f>
        <v>0.37499999999999961</v>
      </c>
      <c r="E9" s="32">
        <f>'Ind T2'!E6</f>
        <v>0.29900000000000027</v>
      </c>
      <c r="F9" s="32">
        <f>'Ind T2'!F6</f>
        <v>0.20999999999999994</v>
      </c>
      <c r="H9" s="11">
        <f t="shared" si="0"/>
        <v>-6.6000000000000836E-2</v>
      </c>
      <c r="I9" s="31">
        <f t="shared" si="1"/>
        <v>4.0000000000005032E-3</v>
      </c>
      <c r="J9" s="11">
        <f t="shared" si="2"/>
        <v>-7.5999999999999346E-2</v>
      </c>
      <c r="K9" s="11">
        <f t="shared" si="3"/>
        <v>-8.9000000000000329E-2</v>
      </c>
      <c r="L9" s="31">
        <f t="shared" si="4"/>
        <v>-0.16499999999999967</v>
      </c>
    </row>
    <row r="10" spans="1:12" x14ac:dyDescent="0.2">
      <c r="A10" t="str">
        <f>'Ind T2'!A10</f>
        <v>Electricity and gas</v>
      </c>
      <c r="B10" s="32">
        <f>'Ind T2'!B10</f>
        <v>1.5490000000000017</v>
      </c>
      <c r="C10" s="32">
        <f>'Ind T2'!C10</f>
        <v>2.010000000000002</v>
      </c>
      <c r="D10" s="32">
        <f>'Ind T2'!D10</f>
        <v>2.4570000000000096</v>
      </c>
      <c r="E10" s="32">
        <f>'Ind T2'!E10</f>
        <v>2.3120000000000038</v>
      </c>
      <c r="F10" s="32">
        <f>'Ind T2'!F10</f>
        <v>2.2559999999999998</v>
      </c>
      <c r="H10" s="11">
        <f t="shared" si="0"/>
        <v>0.4610000000000003</v>
      </c>
      <c r="I10" s="31">
        <f t="shared" si="1"/>
        <v>0.44700000000000761</v>
      </c>
      <c r="J10" s="11">
        <f t="shared" si="2"/>
        <v>-0.14500000000000579</v>
      </c>
      <c r="K10" s="11">
        <f t="shared" si="3"/>
        <v>-5.6000000000004047E-2</v>
      </c>
      <c r="L10" s="31">
        <f t="shared" si="4"/>
        <v>-0.20100000000000984</v>
      </c>
    </row>
    <row r="11" spans="1:12" x14ac:dyDescent="0.2">
      <c r="A11" t="str">
        <f>'Ind T2'!A11</f>
        <v>Water and sewerage</v>
      </c>
      <c r="B11" s="32">
        <f>'Ind T2'!B11</f>
        <v>5.0649999999999906</v>
      </c>
      <c r="C11" s="32">
        <f>'Ind T2'!C11</f>
        <v>6.9169999999999972</v>
      </c>
      <c r="D11" s="32">
        <f>'Ind T2'!D11</f>
        <v>6.3469999999999978</v>
      </c>
      <c r="E11" s="32">
        <f>'Ind T2'!E11</f>
        <v>6.7580000000000133</v>
      </c>
      <c r="F11" s="32">
        <f>'Ind T2'!F11</f>
        <v>7.4290000000000047</v>
      </c>
      <c r="H11" s="11">
        <f t="shared" ref="H11" si="5">C11-B11</f>
        <v>1.8520000000000065</v>
      </c>
      <c r="I11" s="31">
        <f t="shared" ref="I11" si="6">D11-C11</f>
        <v>-0.5699999999999994</v>
      </c>
      <c r="J11" s="11">
        <f t="shared" ref="J11" si="7">E11-D11</f>
        <v>0.41100000000001558</v>
      </c>
      <c r="K11" s="11">
        <f t="shared" ref="K11" si="8">F11-E11</f>
        <v>0.67099999999999138</v>
      </c>
      <c r="L11" s="31">
        <f t="shared" si="4"/>
        <v>1.082000000000007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39.122000000000035</v>
      </c>
      <c r="C13" s="31">
        <f>'Ind T1'!C8</f>
        <v>41.607999999999969</v>
      </c>
      <c r="D13" s="31">
        <f>'Ind T1'!D8</f>
        <v>41.340999999999923</v>
      </c>
      <c r="E13" s="31">
        <f>'Ind T1'!E8</f>
        <v>39.306000000000033</v>
      </c>
      <c r="F13" s="31">
        <f>'Ind T1'!F8</f>
        <v>36.017999999999901</v>
      </c>
      <c r="H13" s="31">
        <f t="shared" si="0"/>
        <v>2.4859999999999332</v>
      </c>
      <c r="I13" s="31">
        <f t="shared" si="1"/>
        <v>-0.26700000000004565</v>
      </c>
      <c r="J13" s="31">
        <f t="shared" si="2"/>
        <v>-2.03499999999989</v>
      </c>
      <c r="K13" s="31">
        <f t="shared" si="3"/>
        <v>-3.2880000000001317</v>
      </c>
      <c r="L13" s="31">
        <f t="shared" si="4"/>
        <v>-5.3230000000000217</v>
      </c>
    </row>
    <row r="14" spans="1:12" x14ac:dyDescent="0.2">
      <c r="A14" t="str">
        <f>'Ind T2'!A7</f>
        <v>Food drink and tobacco</v>
      </c>
      <c r="B14" s="32">
        <f>'Ind T2'!B7</f>
        <v>4.7839999999999989</v>
      </c>
      <c r="C14" s="32">
        <f>'Ind T2'!C7</f>
        <v>4.8260000000000121</v>
      </c>
      <c r="D14" s="32">
        <f>'Ind T2'!D7</f>
        <v>4.9520000000000026</v>
      </c>
      <c r="E14" s="32">
        <f>'Ind T2'!E7</f>
        <v>4.5430000000000028</v>
      </c>
      <c r="F14" s="32">
        <f>'Ind T2'!F7</f>
        <v>3.5969999999999991</v>
      </c>
      <c r="H14" s="11">
        <f t="shared" si="0"/>
        <v>4.2000000000013138E-2</v>
      </c>
      <c r="I14" s="31">
        <f t="shared" si="1"/>
        <v>0.12599999999999056</v>
      </c>
      <c r="J14" s="11">
        <f t="shared" si="2"/>
        <v>-0.40899999999999981</v>
      </c>
      <c r="K14" s="11">
        <f t="shared" si="3"/>
        <v>-0.94600000000000373</v>
      </c>
      <c r="L14" s="31">
        <f t="shared" si="4"/>
        <v>-1.3550000000000035</v>
      </c>
    </row>
    <row r="15" spans="1:12" x14ac:dyDescent="0.2">
      <c r="A15" t="str">
        <f>'Ind T2'!A8</f>
        <v>Engineering</v>
      </c>
      <c r="B15" s="32">
        <f>'Ind T2'!B8</f>
        <v>6.026000000000006</v>
      </c>
      <c r="C15" s="32">
        <f>'Ind T2'!C8</f>
        <v>6.1170000000000107</v>
      </c>
      <c r="D15" s="32">
        <f>'Ind T2'!D8</f>
        <v>5.9020000000000001</v>
      </c>
      <c r="E15" s="32">
        <f>'Ind T2'!E8</f>
        <v>5.7170000000000041</v>
      </c>
      <c r="F15" s="32">
        <f>'Ind T2'!F8</f>
        <v>4.8279999999999914</v>
      </c>
      <c r="H15" s="11">
        <f t="shared" si="0"/>
        <v>9.1000000000004633E-2</v>
      </c>
      <c r="I15" s="31">
        <f t="shared" si="1"/>
        <v>-0.21500000000001052</v>
      </c>
      <c r="J15" s="11">
        <f t="shared" si="2"/>
        <v>-0.18499999999999606</v>
      </c>
      <c r="K15" s="11">
        <f t="shared" si="3"/>
        <v>-0.88900000000001267</v>
      </c>
      <c r="L15" s="31">
        <f t="shared" si="4"/>
        <v>-1.0740000000000087</v>
      </c>
    </row>
    <row r="16" spans="1:12" x14ac:dyDescent="0.2">
      <c r="A16" t="str">
        <f>'Ind T2'!A9</f>
        <v>Rest of manufacturing</v>
      </c>
      <c r="B16" s="32">
        <f>'Ind T2'!B9</f>
        <v>28.31200000000003</v>
      </c>
      <c r="C16" s="32">
        <f>'Ind T2'!C9</f>
        <v>30.664999999999946</v>
      </c>
      <c r="D16" s="32">
        <f>'Ind T2'!D9</f>
        <v>30.48699999999992</v>
      </c>
      <c r="E16" s="32">
        <f>'Ind T2'!E9</f>
        <v>29.046000000000028</v>
      </c>
      <c r="F16" s="32">
        <f>'Ind T2'!F9</f>
        <v>27.592999999999908</v>
      </c>
      <c r="H16" s="11">
        <f t="shared" si="0"/>
        <v>2.3529999999999163</v>
      </c>
      <c r="I16" s="31">
        <f t="shared" si="1"/>
        <v>-0.17800000000002569</v>
      </c>
      <c r="J16" s="11">
        <f t="shared" si="2"/>
        <v>-1.4409999999998924</v>
      </c>
      <c r="K16" s="11">
        <f t="shared" si="3"/>
        <v>-1.4530000000001202</v>
      </c>
      <c r="L16" s="31">
        <f t="shared" si="4"/>
        <v>-2.8940000000000126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39.10600000000003</v>
      </c>
      <c r="C18" s="31">
        <f>'Ind T1'!C9</f>
        <v>49.256999999999969</v>
      </c>
      <c r="D18" s="31">
        <f>'Ind T1'!D9</f>
        <v>48.388000000000062</v>
      </c>
      <c r="E18" s="31">
        <f>'Ind T1'!E9</f>
        <v>53.020999999999887</v>
      </c>
      <c r="F18" s="31">
        <f>'Ind T1'!F9</f>
        <v>59.453999999999972</v>
      </c>
      <c r="H18" s="31">
        <f t="shared" si="0"/>
        <v>10.150999999999939</v>
      </c>
      <c r="I18" s="31">
        <f t="shared" si="1"/>
        <v>-0.8689999999999074</v>
      </c>
      <c r="J18" s="31">
        <f t="shared" si="2"/>
        <v>4.632999999999825</v>
      </c>
      <c r="K18" s="31">
        <f t="shared" si="3"/>
        <v>6.4330000000000851</v>
      </c>
      <c r="L18" s="31">
        <f t="shared" si="4"/>
        <v>11.06599999999991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159.4079999999999</v>
      </c>
      <c r="C20" s="31">
        <f>'Ind T1'!C10</f>
        <v>168.59699999999992</v>
      </c>
      <c r="D20" s="31">
        <f>'Ind T1'!D10</f>
        <v>168.72899999999964</v>
      </c>
      <c r="E20" s="31">
        <f>'Ind T1'!E10</f>
        <v>173.65999999999985</v>
      </c>
      <c r="F20" s="31">
        <f>'Ind T1'!F10</f>
        <v>182.00599999999977</v>
      </c>
      <c r="H20" s="31">
        <f t="shared" si="0"/>
        <v>9.1890000000000214</v>
      </c>
      <c r="I20" s="31">
        <f t="shared" si="1"/>
        <v>0.13199999999972079</v>
      </c>
      <c r="J20" s="31">
        <f t="shared" si="2"/>
        <v>4.9310000000002105</v>
      </c>
      <c r="K20" s="31">
        <f t="shared" si="3"/>
        <v>8.3459999999999184</v>
      </c>
      <c r="L20" s="31">
        <f t="shared" si="4"/>
        <v>13.277000000000129</v>
      </c>
    </row>
    <row r="21" spans="1:12" x14ac:dyDescent="0.2">
      <c r="A21" s="10" t="str">
        <f>'Ind T2'!A13</f>
        <v>Wholesale and retail trade</v>
      </c>
      <c r="B21" s="32">
        <f>'Ind T2'!B13</f>
        <v>90.436999999999898</v>
      </c>
      <c r="C21" s="32">
        <f>'Ind T2'!C13</f>
        <v>89.14899999999993</v>
      </c>
      <c r="D21" s="32">
        <f>'Ind T2'!D13</f>
        <v>91.070999999999685</v>
      </c>
      <c r="E21" s="32">
        <f>'Ind T2'!E13</f>
        <v>91.573999999999955</v>
      </c>
      <c r="F21" s="32">
        <f>'Ind T2'!F13</f>
        <v>92.221999999999866</v>
      </c>
      <c r="H21" s="11">
        <f t="shared" si="0"/>
        <v>-1.2879999999999683</v>
      </c>
      <c r="I21" s="31">
        <f t="shared" si="1"/>
        <v>1.9219999999997555</v>
      </c>
      <c r="J21" s="11">
        <f t="shared" si="2"/>
        <v>0.50300000000027012</v>
      </c>
      <c r="K21" s="11">
        <f t="shared" si="3"/>
        <v>0.64799999999991087</v>
      </c>
      <c r="L21" s="31">
        <f t="shared" si="4"/>
        <v>1.151000000000181</v>
      </c>
    </row>
    <row r="22" spans="1:12" x14ac:dyDescent="0.2">
      <c r="A22" s="10" t="str">
        <f>'Ind T2'!A14</f>
        <v>Transport and storage</v>
      </c>
      <c r="B22" s="32">
        <f>'Ind T2'!B14</f>
        <v>29.626000000000065</v>
      </c>
      <c r="C22" s="32">
        <f>'Ind T2'!C14</f>
        <v>30.773999999999983</v>
      </c>
      <c r="D22" s="32">
        <f>'Ind T2'!D14</f>
        <v>30.425000000000029</v>
      </c>
      <c r="E22" s="32">
        <f>'Ind T2'!E14</f>
        <v>32.041999999999909</v>
      </c>
      <c r="F22" s="32">
        <f>'Ind T2'!F14</f>
        <v>32.367999999999924</v>
      </c>
      <c r="H22" s="11">
        <f t="shared" si="0"/>
        <v>1.147999999999918</v>
      </c>
      <c r="I22" s="31">
        <f t="shared" si="1"/>
        <v>-0.34899999999995401</v>
      </c>
      <c r="J22" s="11">
        <f t="shared" si="2"/>
        <v>1.6169999999998801</v>
      </c>
      <c r="K22" s="11">
        <f t="shared" si="3"/>
        <v>0.32600000000001472</v>
      </c>
      <c r="L22" s="31">
        <f t="shared" si="4"/>
        <v>1.9429999999998948</v>
      </c>
    </row>
    <row r="23" spans="1:12" x14ac:dyDescent="0.2">
      <c r="A23" s="10" t="str">
        <f>'Ind T2'!A15</f>
        <v>Accommodation and food</v>
      </c>
      <c r="B23" s="32">
        <f>'Ind T2'!B15</f>
        <v>39.344999999999928</v>
      </c>
      <c r="C23" s="32">
        <f>'Ind T2'!C15</f>
        <v>48.674000000000007</v>
      </c>
      <c r="D23" s="32">
        <f>'Ind T2'!D15</f>
        <v>47.232999999999947</v>
      </c>
      <c r="E23" s="32">
        <f>'Ind T2'!E15</f>
        <v>50.04399999999999</v>
      </c>
      <c r="F23" s="32">
        <f>'Ind T2'!F15</f>
        <v>57.41599999999999</v>
      </c>
      <c r="H23" s="11">
        <f t="shared" si="0"/>
        <v>9.3290000000000788</v>
      </c>
      <c r="I23" s="31">
        <f t="shared" si="1"/>
        <v>-1.4410000000000593</v>
      </c>
      <c r="J23" s="11">
        <f t="shared" si="2"/>
        <v>2.8110000000000426</v>
      </c>
      <c r="K23" s="11">
        <f t="shared" si="3"/>
        <v>7.3719999999999999</v>
      </c>
      <c r="L23" s="31">
        <f t="shared" si="4"/>
        <v>10.183000000000042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217.38099999999983</v>
      </c>
      <c r="C25" s="31">
        <f>'Ind T1'!C11</f>
        <v>235.68000000000023</v>
      </c>
      <c r="D25" s="31">
        <f>'Ind T1'!D11</f>
        <v>230.52200000000011</v>
      </c>
      <c r="E25" s="31">
        <f>'Ind T1'!E11</f>
        <v>241.8509999999998</v>
      </c>
      <c r="F25" s="31">
        <f>'Ind T1'!F11</f>
        <v>255.73999999999981</v>
      </c>
      <c r="H25" s="31">
        <f t="shared" si="0"/>
        <v>18.299000000000404</v>
      </c>
      <c r="I25" s="31">
        <f t="shared" si="1"/>
        <v>-5.1580000000001291</v>
      </c>
      <c r="J25" s="31">
        <f t="shared" si="2"/>
        <v>11.328999999999695</v>
      </c>
      <c r="K25" s="31">
        <f t="shared" si="3"/>
        <v>13.88900000000001</v>
      </c>
      <c r="L25" s="31">
        <f t="shared" si="4"/>
        <v>25.217999999999705</v>
      </c>
    </row>
    <row r="26" spans="1:12" x14ac:dyDescent="0.2">
      <c r="A26" s="10" t="str">
        <f>'Ind T2'!A16</f>
        <v>Media</v>
      </c>
      <c r="B26" s="11">
        <f>'Ind T2'!B16</f>
        <v>5.3809999999999958</v>
      </c>
      <c r="C26" s="11">
        <f>'Ind T2'!C16</f>
        <v>8.7369999999999965</v>
      </c>
      <c r="D26" s="11">
        <f>'Ind T2'!D16</f>
        <v>7.9840000000000044</v>
      </c>
      <c r="E26" s="11">
        <f>'Ind T2'!E16</f>
        <v>7.7089999999999774</v>
      </c>
      <c r="F26" s="11">
        <f>'Ind T2'!F16</f>
        <v>7.4970000000000168</v>
      </c>
      <c r="H26" s="11">
        <f t="shared" si="0"/>
        <v>3.3560000000000008</v>
      </c>
      <c r="I26" s="31">
        <f t="shared" si="1"/>
        <v>-0.75299999999999212</v>
      </c>
      <c r="J26" s="11">
        <f t="shared" si="2"/>
        <v>-0.275000000000027</v>
      </c>
      <c r="K26" s="11">
        <f t="shared" si="3"/>
        <v>-0.21199999999996066</v>
      </c>
      <c r="L26" s="31">
        <f t="shared" si="4"/>
        <v>-0.48699999999998766</v>
      </c>
    </row>
    <row r="27" spans="1:12" x14ac:dyDescent="0.2">
      <c r="A27" s="10" t="str">
        <f>'Ind T2'!A17</f>
        <v>Information technology</v>
      </c>
      <c r="B27" s="11">
        <f>'Ind T2'!B17</f>
        <v>22.279999999999959</v>
      </c>
      <c r="C27" s="11">
        <f>'Ind T2'!C17</f>
        <v>22.96699999999997</v>
      </c>
      <c r="D27" s="11">
        <f>'Ind T2'!D17</f>
        <v>22.32199999999996</v>
      </c>
      <c r="E27" s="11">
        <f>'Ind T2'!E17</f>
        <v>23.371999999999968</v>
      </c>
      <c r="F27" s="11">
        <f>'Ind T2'!F17</f>
        <v>24.47799999999993</v>
      </c>
      <c r="H27" s="11">
        <f t="shared" si="0"/>
        <v>0.68700000000001182</v>
      </c>
      <c r="I27" s="31">
        <f t="shared" si="1"/>
        <v>-0.64500000000001023</v>
      </c>
      <c r="J27" s="11">
        <f t="shared" si="2"/>
        <v>1.0500000000000078</v>
      </c>
      <c r="K27" s="11">
        <f t="shared" si="3"/>
        <v>1.1059999999999626</v>
      </c>
      <c r="L27" s="31">
        <f t="shared" si="4"/>
        <v>2.1559999999999704</v>
      </c>
    </row>
    <row r="28" spans="1:12" x14ac:dyDescent="0.2">
      <c r="A28" s="10" t="str">
        <f>'Ind T2'!A18</f>
        <v>Finance and insurance</v>
      </c>
      <c r="B28" s="11">
        <f>'Ind T2'!B18</f>
        <v>29.036999999999967</v>
      </c>
      <c r="C28" s="11">
        <f>'Ind T2'!C18</f>
        <v>25.486000000000068</v>
      </c>
      <c r="D28" s="11">
        <f>'Ind T2'!D18</f>
        <v>27.751000000000051</v>
      </c>
      <c r="E28" s="11">
        <f>'Ind T2'!E18</f>
        <v>27.758000000000006</v>
      </c>
      <c r="F28" s="11">
        <f>'Ind T2'!F18</f>
        <v>26.869999999999987</v>
      </c>
      <c r="H28" s="11">
        <f t="shared" si="0"/>
        <v>-3.5509999999998989</v>
      </c>
      <c r="I28" s="31">
        <f t="shared" si="1"/>
        <v>2.2649999999999828</v>
      </c>
      <c r="J28" s="11">
        <f t="shared" si="2"/>
        <v>6.9999999999552642E-3</v>
      </c>
      <c r="K28" s="11">
        <f t="shared" si="3"/>
        <v>-0.88800000000001944</v>
      </c>
      <c r="L28" s="31">
        <f t="shared" si="4"/>
        <v>-0.88100000000006418</v>
      </c>
    </row>
    <row r="29" spans="1:12" x14ac:dyDescent="0.2">
      <c r="A29" s="10" t="str">
        <f>'Ind T2'!A19</f>
        <v>Real estate</v>
      </c>
      <c r="B29" s="11">
        <f>'Ind T2'!B19</f>
        <v>10.766000000000009</v>
      </c>
      <c r="C29" s="11">
        <f>'Ind T2'!C19</f>
        <v>11.980999999999996</v>
      </c>
      <c r="D29" s="11">
        <f>'Ind T2'!D19</f>
        <v>12.519000000000002</v>
      </c>
      <c r="E29" s="11">
        <f>'Ind T2'!E19</f>
        <v>11.01099999999999</v>
      </c>
      <c r="F29" s="11">
        <f>'Ind T2'!F19</f>
        <v>11.097999999999981</v>
      </c>
      <c r="H29" s="11">
        <f t="shared" ref="H29:H31" si="9">C29-B29</f>
        <v>1.2149999999999874</v>
      </c>
      <c r="I29" s="31">
        <f t="shared" ref="I29:I31" si="10">D29-C29</f>
        <v>0.53800000000000558</v>
      </c>
      <c r="J29" s="11">
        <f t="shared" ref="J29:J31" si="11">E29-D29</f>
        <v>-1.5080000000000116</v>
      </c>
      <c r="K29" s="11">
        <f t="shared" ref="K29:K31" si="12">F29-E29</f>
        <v>8.6999999999990862E-2</v>
      </c>
      <c r="L29" s="31">
        <f t="shared" si="4"/>
        <v>-1.4210000000000207</v>
      </c>
    </row>
    <row r="30" spans="1:12" x14ac:dyDescent="0.2">
      <c r="A30" s="10" t="str">
        <f>'Ind T2'!A20</f>
        <v>Professional services</v>
      </c>
      <c r="B30" s="11">
        <f>'Ind T2'!B20</f>
        <v>62.524999999999949</v>
      </c>
      <c r="C30" s="11">
        <f>'Ind T2'!C20</f>
        <v>74.305000000000064</v>
      </c>
      <c r="D30" s="11">
        <f>'Ind T2'!D20</f>
        <v>72.464999999999918</v>
      </c>
      <c r="E30" s="11">
        <f>'Ind T2'!E20</f>
        <v>75.868999999999801</v>
      </c>
      <c r="F30" s="11">
        <f>'Ind T2'!F20</f>
        <v>81.125999999999976</v>
      </c>
      <c r="H30" s="11">
        <f t="shared" si="9"/>
        <v>11.780000000000115</v>
      </c>
      <c r="I30" s="31">
        <f t="shared" si="10"/>
        <v>-1.8400000000001455</v>
      </c>
      <c r="J30" s="11">
        <f t="shared" si="11"/>
        <v>3.4039999999998827</v>
      </c>
      <c r="K30" s="11">
        <f t="shared" si="12"/>
        <v>5.2570000000001755</v>
      </c>
      <c r="L30" s="31">
        <f t="shared" si="4"/>
        <v>8.6610000000000582</v>
      </c>
    </row>
    <row r="31" spans="1:12" x14ac:dyDescent="0.2">
      <c r="A31" s="10" t="str">
        <f>'Ind T2'!A21</f>
        <v>Support services</v>
      </c>
      <c r="B31" s="11">
        <f>'Ind T2'!B21</f>
        <v>56.075999999999951</v>
      </c>
      <c r="C31" s="11">
        <f>'Ind T2'!C21</f>
        <v>56.700000000000038</v>
      </c>
      <c r="D31" s="11">
        <f>'Ind T2'!D21</f>
        <v>55.116000000000092</v>
      </c>
      <c r="E31" s="11">
        <f>'Ind T2'!E21</f>
        <v>60.166000000000004</v>
      </c>
      <c r="F31" s="11">
        <f>'Ind T2'!F21</f>
        <v>65.080999999999889</v>
      </c>
      <c r="H31" s="11">
        <f t="shared" si="9"/>
        <v>0.6240000000000876</v>
      </c>
      <c r="I31" s="31">
        <f t="shared" si="10"/>
        <v>-1.5839999999999463</v>
      </c>
      <c r="J31" s="11">
        <f t="shared" si="11"/>
        <v>5.0499999999999119</v>
      </c>
      <c r="K31" s="11">
        <f t="shared" si="12"/>
        <v>4.9149999999998855</v>
      </c>
      <c r="L31" s="31">
        <f t="shared" si="4"/>
        <v>9.9649999999997974</v>
      </c>
    </row>
    <row r="32" spans="1:12" x14ac:dyDescent="0.2">
      <c r="A32" s="10" t="str">
        <f>'Ind T2'!A25</f>
        <v>Arts and entertainment</v>
      </c>
      <c r="B32" s="11">
        <f>'Ind T2'!B25</f>
        <v>16.445000000000014</v>
      </c>
      <c r="C32" s="11">
        <f>'Ind T2'!C25</f>
        <v>18.975000000000051</v>
      </c>
      <c r="D32" s="11">
        <f>'Ind T2'!D25</f>
        <v>17.069000000000027</v>
      </c>
      <c r="E32" s="11">
        <f>'Ind T2'!E25</f>
        <v>20.111000000000036</v>
      </c>
      <c r="F32" s="11">
        <f>'Ind T2'!F25</f>
        <v>23.344000000000012</v>
      </c>
      <c r="H32" s="11">
        <f t="shared" ref="H32" si="13">C32-B32</f>
        <v>2.5300000000000367</v>
      </c>
      <c r="I32" s="31">
        <f t="shared" ref="I32:I33" si="14">D32-C32</f>
        <v>-1.9060000000000237</v>
      </c>
      <c r="J32" s="11">
        <f t="shared" ref="J32:J33" si="15">E32-D32</f>
        <v>3.0420000000000087</v>
      </c>
      <c r="K32" s="11">
        <f t="shared" ref="K32:K33" si="16">F32-E32</f>
        <v>3.2329999999999757</v>
      </c>
      <c r="L32" s="31">
        <f t="shared" si="4"/>
        <v>6.2749999999999844</v>
      </c>
    </row>
    <row r="33" spans="1:12" x14ac:dyDescent="0.2">
      <c r="A33" s="10" t="str">
        <f>'Ind T2'!A26</f>
        <v>Other services</v>
      </c>
      <c r="B33" s="11">
        <f>'Ind T2'!B26</f>
        <v>14.870999999999972</v>
      </c>
      <c r="C33" s="11">
        <f>'Ind T2'!C26</f>
        <v>16.529000000000011</v>
      </c>
      <c r="D33" s="11">
        <f>'Ind T2'!D26</f>
        <v>15.29600000000004</v>
      </c>
      <c r="E33" s="11">
        <f>'Ind T2'!E26</f>
        <v>15.854999999999983</v>
      </c>
      <c r="F33" s="11">
        <f>'Ind T2'!F26</f>
        <v>16.245999999999988</v>
      </c>
      <c r="H33" s="11">
        <f>C33-B33</f>
        <v>1.6580000000000386</v>
      </c>
      <c r="I33" s="31">
        <f t="shared" si="14"/>
        <v>-1.2329999999999703</v>
      </c>
      <c r="J33" s="11">
        <f t="shared" si="15"/>
        <v>0.55899999999994243</v>
      </c>
      <c r="K33" s="11">
        <f t="shared" si="16"/>
        <v>0.39100000000000534</v>
      </c>
      <c r="L33" s="31">
        <f t="shared" si="4"/>
        <v>0.94999999999994778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184.86999999999972</v>
      </c>
      <c r="C35" s="31">
        <f>'Ind T1'!C12</f>
        <v>196.23800000000011</v>
      </c>
      <c r="D35" s="31">
        <f>'Ind T1'!D12</f>
        <v>193.07200000000003</v>
      </c>
      <c r="E35" s="31">
        <f>'Ind T1'!E12</f>
        <v>203.27299999999977</v>
      </c>
      <c r="F35" s="31">
        <f>'Ind T1'!F12</f>
        <v>220.43500000000017</v>
      </c>
      <c r="H35" s="31">
        <f t="shared" si="0"/>
        <v>11.368000000000393</v>
      </c>
      <c r="I35" s="31">
        <f t="shared" si="1"/>
        <v>-3.1660000000000821</v>
      </c>
      <c r="J35" s="31">
        <f t="shared" si="2"/>
        <v>10.200999999999738</v>
      </c>
      <c r="K35" s="31">
        <f t="shared" si="3"/>
        <v>17.162000000000404</v>
      </c>
      <c r="L35" s="31">
        <f t="shared" si="4"/>
        <v>27.363000000000142</v>
      </c>
    </row>
    <row r="36" spans="1:12" x14ac:dyDescent="0.2">
      <c r="A36" s="10" t="str">
        <f>'Ind T2'!A22</f>
        <v>Public admin. and defence</v>
      </c>
      <c r="B36" s="32">
        <f>'Ind T2'!B22</f>
        <v>40.295999999999864</v>
      </c>
      <c r="C36" s="32">
        <f>'Ind T2'!C22</f>
        <v>47.369999999999898</v>
      </c>
      <c r="D36" s="32">
        <f>'Ind T2'!D22</f>
        <v>49.770999999999901</v>
      </c>
      <c r="E36" s="32">
        <f>'Ind T2'!E22</f>
        <v>49.987999999999957</v>
      </c>
      <c r="F36" s="32">
        <f>'Ind T2'!F22</f>
        <v>50.076000000000022</v>
      </c>
      <c r="H36" s="11">
        <f t="shared" si="0"/>
        <v>7.0740000000000336</v>
      </c>
      <c r="I36" s="31">
        <f t="shared" si="1"/>
        <v>2.4010000000000034</v>
      </c>
      <c r="J36" s="11">
        <f t="shared" si="2"/>
        <v>0.21700000000005559</v>
      </c>
      <c r="K36" s="11">
        <f t="shared" si="3"/>
        <v>8.8000000000064915E-2</v>
      </c>
      <c r="L36" s="31">
        <f t="shared" si="4"/>
        <v>0.30500000000012051</v>
      </c>
    </row>
    <row r="37" spans="1:12" x14ac:dyDescent="0.2">
      <c r="A37" s="10" t="str">
        <f>'Ind T2'!A23</f>
        <v>Education</v>
      </c>
      <c r="B37" s="32">
        <f>'Ind T2'!B23</f>
        <v>57.768000000000008</v>
      </c>
      <c r="C37" s="32">
        <f>'Ind T2'!C23</f>
        <v>61.902000000000022</v>
      </c>
      <c r="D37" s="32">
        <f>'Ind T2'!D23</f>
        <v>59.385999999999996</v>
      </c>
      <c r="E37" s="32">
        <f>'Ind T2'!E23</f>
        <v>60.66899999999994</v>
      </c>
      <c r="F37" s="32">
        <f>'Ind T2'!F23</f>
        <v>64.237000000000009</v>
      </c>
      <c r="H37" s="11">
        <f t="shared" si="0"/>
        <v>4.1340000000000146</v>
      </c>
      <c r="I37" s="31">
        <f t="shared" si="1"/>
        <v>-2.5160000000000267</v>
      </c>
      <c r="J37" s="11">
        <f t="shared" si="2"/>
        <v>1.2829999999999444</v>
      </c>
      <c r="K37" s="11">
        <f t="shared" si="3"/>
        <v>3.5680000000000689</v>
      </c>
      <c r="L37" s="31">
        <f t="shared" si="4"/>
        <v>4.8510000000000133</v>
      </c>
    </row>
    <row r="38" spans="1:12" x14ac:dyDescent="0.2">
      <c r="A38" s="10" t="str">
        <f>'Ind T2'!A24</f>
        <v>Health and social work</v>
      </c>
      <c r="B38" s="32">
        <f>'Ind T2'!B24</f>
        <v>86.805999999999827</v>
      </c>
      <c r="C38" s="32">
        <f>'Ind T2'!C24</f>
        <v>86.966000000000207</v>
      </c>
      <c r="D38" s="32">
        <f>'Ind T2'!D24</f>
        <v>83.915000000000134</v>
      </c>
      <c r="E38" s="32">
        <f>'Ind T2'!E24</f>
        <v>92.615999999999872</v>
      </c>
      <c r="F38" s="32">
        <f>'Ind T2'!F24</f>
        <v>106.12200000000014</v>
      </c>
      <c r="H38" s="11">
        <f t="shared" si="0"/>
        <v>0.16000000000038028</v>
      </c>
      <c r="I38" s="31">
        <f t="shared" si="1"/>
        <v>-3.051000000000073</v>
      </c>
      <c r="J38" s="11">
        <f t="shared" si="2"/>
        <v>8.7009999999997376</v>
      </c>
      <c r="K38" s="11">
        <f t="shared" si="3"/>
        <v>13.50600000000027</v>
      </c>
      <c r="L38" s="31">
        <f t="shared" si="4"/>
        <v>22.207000000000008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652.06099999999947</v>
      </c>
      <c r="C40" s="33">
        <f>'Ind T1'!C14</f>
        <v>706.60800000000017</v>
      </c>
      <c r="D40" s="33">
        <f>'Ind T1'!D14</f>
        <v>698.91799999999978</v>
      </c>
      <c r="E40" s="33">
        <f>'Ind T1'!E14</f>
        <v>728.50399999999934</v>
      </c>
      <c r="F40" s="33">
        <f>'Ind T1'!F14</f>
        <v>771.85099999999966</v>
      </c>
      <c r="G40" s="24"/>
      <c r="H40" s="34">
        <f t="shared" si="0"/>
        <v>54.547000000000708</v>
      </c>
      <c r="I40" s="34">
        <f>D40-C40</f>
        <v>-7.6900000000003956</v>
      </c>
      <c r="J40" s="34">
        <f>E40-D40</f>
        <v>29.585999999999558</v>
      </c>
      <c r="K40" s="34">
        <f>F40-E40</f>
        <v>43.347000000000321</v>
      </c>
      <c r="L40" s="205">
        <f t="shared" si="4"/>
        <v>72.932999999999879</v>
      </c>
    </row>
    <row r="44" spans="1:12" ht="15.75" x14ac:dyDescent="0.25">
      <c r="A44" s="19" t="str">
        <f>CONCATENATE(A1," (Continued)")</f>
        <v>Industry Table 4  Employment by Industry Group in Sector (SIC 2007), 2015-2035, West of England and North Somerset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5.7553611505239743</v>
      </c>
      <c r="C50" s="44">
        <f t="shared" ref="B50:E54" si="17">IF(AND(D$5-C$5 &lt;&gt; 0,C7&lt;&gt;0,D7&lt;&gt;0),(EXP(LN(D7/C7)/(D$5-C$5))-1)*100,0)</f>
        <v>10.756501182033173</v>
      </c>
      <c r="D50" s="44">
        <f t="shared" si="17"/>
        <v>0.61725854277765446</v>
      </c>
      <c r="E50" s="44">
        <f t="shared" si="17"/>
        <v>0.4534637643629269</v>
      </c>
      <c r="F50" s="44">
        <f>IF(AND(F$5-D$5 &lt;&gt; 0,D7&lt;&gt;0,F7&lt;&gt;0),(EXP(LN(F7/D7)/(F$5-D$5))-1)*100,0)</f>
        <v>0.50803237555352432</v>
      </c>
      <c r="H50" s="44">
        <f>(B7/B$40)*100</f>
        <v>1.8670032404943717</v>
      </c>
      <c r="I50" s="44">
        <f>(C7/C$40)*100</f>
        <v>2.1550845730588941</v>
      </c>
      <c r="J50" s="44">
        <f>(D7/D$40)*100</f>
        <v>2.4131586251892228</v>
      </c>
      <c r="K50" s="44">
        <f>(E7/E$40)*100</f>
        <v>2.3874954701690059</v>
      </c>
      <c r="L50" s="44">
        <f>(F7/F$40)*100</f>
        <v>2.357708936051131</v>
      </c>
    </row>
    <row r="51" spans="1:12" x14ac:dyDescent="0.2">
      <c r="A51" t="str">
        <f>A8</f>
        <v>Agriculture</v>
      </c>
      <c r="B51" s="40">
        <f t="shared" si="17"/>
        <v>3.7247948095721961</v>
      </c>
      <c r="C51" s="44">
        <f t="shared" si="17"/>
        <v>29.629005059022017</v>
      </c>
      <c r="D51" s="40">
        <f t="shared" si="17"/>
        <v>0.86182168905735157</v>
      </c>
      <c r="E51" s="40">
        <f t="shared" si="17"/>
        <v>0.34238324317759083</v>
      </c>
      <c r="F51" s="44">
        <f t="shared" ref="F51:F83" si="18">IF(AND(F$5-D$5 &lt;&gt; 0,D8&lt;&gt;0,F8&lt;&gt;0),(EXP(LN(F8/D8)/(F$5-D$5))-1)*100,0)</f>
        <v>0.51523147515848411</v>
      </c>
      <c r="H51" s="40">
        <f t="shared" ref="H51:L54" si="19">(B8/B$7)*100</f>
        <v>42.081485132249092</v>
      </c>
      <c r="I51" s="40">
        <f t="shared" si="19"/>
        <v>38.941423693196732</v>
      </c>
      <c r="J51" s="40">
        <f t="shared" si="19"/>
        <v>45.576900272738044</v>
      </c>
      <c r="K51" s="40">
        <f t="shared" si="19"/>
        <v>46.133501983556513</v>
      </c>
      <c r="L51" s="40">
        <f t="shared" si="19"/>
        <v>45.625892955269805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-4.0106351166355525</v>
      </c>
      <c r="C52" s="44">
        <f t="shared" si="17"/>
        <v>1.0781671159030948</v>
      </c>
      <c r="D52" s="40">
        <f t="shared" si="17"/>
        <v>-4.4285920338426266</v>
      </c>
      <c r="E52" s="40">
        <f t="shared" si="17"/>
        <v>-3.4716660103834895</v>
      </c>
      <c r="F52" s="44">
        <f t="shared" si="18"/>
        <v>-3.7917012409197537</v>
      </c>
      <c r="H52" s="40">
        <f t="shared" si="19"/>
        <v>3.5896172170198795</v>
      </c>
      <c r="I52" s="40">
        <f t="shared" si="19"/>
        <v>2.4363015497767222</v>
      </c>
      <c r="J52" s="40">
        <f t="shared" si="19"/>
        <v>2.2234080398434686</v>
      </c>
      <c r="K52" s="40">
        <f t="shared" si="19"/>
        <v>1.7190823894670284</v>
      </c>
      <c r="L52" s="40">
        <f t="shared" si="19"/>
        <v>1.153972964061984</v>
      </c>
    </row>
    <row r="53" spans="1:12" x14ac:dyDescent="0.2">
      <c r="A53" t="str">
        <f>A10</f>
        <v>Electricity and gas</v>
      </c>
      <c r="B53" s="40">
        <f t="shared" si="17"/>
        <v>6.7299141060018774</v>
      </c>
      <c r="C53" s="44">
        <f t="shared" si="17"/>
        <v>22.238805970149599</v>
      </c>
      <c r="D53" s="40">
        <f t="shared" si="17"/>
        <v>-1.2091926466953673</v>
      </c>
      <c r="E53" s="40">
        <f t="shared" si="17"/>
        <v>-0.24489581147080219</v>
      </c>
      <c r="F53" s="44">
        <f t="shared" si="18"/>
        <v>-0.56736941172439437</v>
      </c>
      <c r="H53" s="40">
        <f t="shared" si="19"/>
        <v>12.723837686873685</v>
      </c>
      <c r="I53" s="40">
        <f t="shared" si="19"/>
        <v>13.199369582348325</v>
      </c>
      <c r="J53" s="40">
        <f t="shared" si="19"/>
        <v>14.56776947705448</v>
      </c>
      <c r="K53" s="40">
        <f t="shared" si="19"/>
        <v>13.292703961363788</v>
      </c>
      <c r="L53" s="40">
        <f t="shared" si="19"/>
        <v>12.396966699637318</v>
      </c>
    </row>
    <row r="54" spans="1:12" x14ac:dyDescent="0.2">
      <c r="A54" t="str">
        <f>A11</f>
        <v>Water and sewerage</v>
      </c>
      <c r="B54" s="40">
        <f t="shared" si="17"/>
        <v>8.1022122158848742</v>
      </c>
      <c r="C54" s="44">
        <f t="shared" si="17"/>
        <v>-8.2405667196761563</v>
      </c>
      <c r="D54" s="40">
        <f t="shared" si="17"/>
        <v>1.2628014006886845</v>
      </c>
      <c r="E54" s="40">
        <f t="shared" si="17"/>
        <v>0.95113755310554104</v>
      </c>
      <c r="F54" s="44">
        <f t="shared" si="18"/>
        <v>1.0549187750937827</v>
      </c>
      <c r="H54" s="40">
        <f t="shared" si="19"/>
        <v>41.605059963857343</v>
      </c>
      <c r="I54" s="40">
        <f t="shared" si="19"/>
        <v>45.422905174678228</v>
      </c>
      <c r="J54" s="40">
        <f t="shared" si="19"/>
        <v>37.631922210364017</v>
      </c>
      <c r="K54" s="40">
        <f t="shared" si="19"/>
        <v>38.854711665612676</v>
      </c>
      <c r="L54" s="40">
        <f t="shared" si="19"/>
        <v>40.823167381030892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1.5521092081277388</v>
      </c>
      <c r="C56" s="44">
        <f t="shared" si="20"/>
        <v>-0.64170351855423746</v>
      </c>
      <c r="D56" s="44">
        <f t="shared" si="20"/>
        <v>-1.0044724291527807</v>
      </c>
      <c r="E56" s="44">
        <f t="shared" si="20"/>
        <v>-0.86977899979938655</v>
      </c>
      <c r="F56" s="44">
        <f t="shared" si="18"/>
        <v>-0.91469715995071699</v>
      </c>
      <c r="H56" s="44">
        <f>(B13/B$40)*100</f>
        <v>5.9997454225908413</v>
      </c>
      <c r="I56" s="44">
        <f>(C13/C$40)*100</f>
        <v>5.8884133777143699</v>
      </c>
      <c r="J56" s="44">
        <f>(D13/D$40)*100</f>
        <v>5.9150000429234808</v>
      </c>
      <c r="K56" s="44">
        <f>(E13/E$40)*100</f>
        <v>5.395440519201002</v>
      </c>
      <c r="L56" s="44">
        <f>(F13/F$40)*100</f>
        <v>4.666444689454301</v>
      </c>
    </row>
    <row r="57" spans="1:12" x14ac:dyDescent="0.2">
      <c r="A57" t="str">
        <f>A14</f>
        <v>Food drink and tobacco</v>
      </c>
      <c r="B57" s="40">
        <f t="shared" si="20"/>
        <v>0.21876270105281037</v>
      </c>
      <c r="C57" s="44">
        <f t="shared" si="20"/>
        <v>2.610857853294446</v>
      </c>
      <c r="D57" s="40">
        <f t="shared" si="20"/>
        <v>-1.7093017759726714</v>
      </c>
      <c r="E57" s="40">
        <f t="shared" si="20"/>
        <v>-2.307826948055014</v>
      </c>
      <c r="F57" s="44">
        <f t="shared" si="18"/>
        <v>-2.1087246151692662</v>
      </c>
      <c r="H57" s="40">
        <f t="shared" ref="H57:L59" si="21">(B14/B$13)*100</f>
        <v>12.228413680282181</v>
      </c>
      <c r="I57" s="40">
        <f t="shared" si="21"/>
        <v>11.598731013266718</v>
      </c>
      <c r="J57" s="40">
        <f t="shared" si="21"/>
        <v>11.978423356958013</v>
      </c>
      <c r="K57" s="40">
        <f t="shared" si="21"/>
        <v>11.55803185264336</v>
      </c>
      <c r="L57" s="40">
        <f t="shared" si="21"/>
        <v>9.9866733300016914</v>
      </c>
    </row>
    <row r="58" spans="1:12" x14ac:dyDescent="0.2">
      <c r="A58" t="str">
        <f>A15</f>
        <v>Engineering</v>
      </c>
      <c r="B58" s="40">
        <f t="shared" si="20"/>
        <v>0.37541139874608387</v>
      </c>
      <c r="C58" s="44">
        <f t="shared" si="20"/>
        <v>-3.514794834069157</v>
      </c>
      <c r="D58" s="40">
        <f t="shared" si="20"/>
        <v>-0.63491751111129924</v>
      </c>
      <c r="E58" s="40">
        <f t="shared" si="20"/>
        <v>-1.6759165061045356</v>
      </c>
      <c r="F58" s="44">
        <f t="shared" si="18"/>
        <v>-1.3301342996470678</v>
      </c>
      <c r="H58" s="40">
        <f t="shared" si="21"/>
        <v>15.403098001124688</v>
      </c>
      <c r="I58" s="40">
        <f t="shared" si="21"/>
        <v>14.701499711593961</v>
      </c>
      <c r="J58" s="40">
        <f t="shared" si="21"/>
        <v>14.276384219056171</v>
      </c>
      <c r="K58" s="40">
        <f t="shared" si="21"/>
        <v>14.544853203073322</v>
      </c>
      <c r="L58" s="40">
        <f t="shared" si="21"/>
        <v>13.404408906657794</v>
      </c>
    </row>
    <row r="59" spans="1:12" x14ac:dyDescent="0.2">
      <c r="A59" t="str">
        <f>A16</f>
        <v>Rest of manufacturing</v>
      </c>
      <c r="B59" s="40">
        <f t="shared" si="20"/>
        <v>2.0159562625970295</v>
      </c>
      <c r="C59" s="44">
        <f t="shared" si="20"/>
        <v>-0.58046632969191991</v>
      </c>
      <c r="D59" s="40">
        <f t="shared" si="20"/>
        <v>-0.96371784821718265</v>
      </c>
      <c r="E59" s="40">
        <f t="shared" si="20"/>
        <v>-0.51187207527502165</v>
      </c>
      <c r="F59" s="44">
        <f t="shared" si="18"/>
        <v>-0.66271592670730239</v>
      </c>
      <c r="H59" s="40">
        <f t="shared" si="21"/>
        <v>72.368488318593123</v>
      </c>
      <c r="I59" s="40">
        <f t="shared" si="21"/>
        <v>73.699769275139332</v>
      </c>
      <c r="J59" s="40">
        <f t="shared" si="21"/>
        <v>73.745192423985813</v>
      </c>
      <c r="K59" s="40">
        <f t="shared" si="21"/>
        <v>73.897114944283331</v>
      </c>
      <c r="L59" s="40">
        <f t="shared" si="21"/>
        <v>76.6089177633405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5.9390661716396398</v>
      </c>
      <c r="C61" s="44">
        <f>IF(AND(D$5-C$5 &lt;&gt; 0,C18&lt;&gt;0,D18&lt;&gt;0),(EXP(LN(D18/C18)/(D$5-C$5))-1)*100,0)</f>
        <v>-1.7642162535272288</v>
      </c>
      <c r="D61" s="44">
        <f>IF(AND(E$5-D$5 &lt;&gt; 0,D18&lt;&gt;0,E18&lt;&gt;0),(EXP(LN(E18/D18)/(E$5-D$5))-1)*100,0)</f>
        <v>1.8455478054120622</v>
      </c>
      <c r="E61" s="44">
        <f>IF(AND(F$5-E$5 &lt;&gt; 0,E18&lt;&gt;0,F18&lt;&gt;0),(EXP(LN(F18/E18)/(F$5-E$5))-1)*100,0)</f>
        <v>1.1517303530336864</v>
      </c>
      <c r="F61" s="44">
        <f t="shared" si="18"/>
        <v>1.3824760634818745</v>
      </c>
      <c r="H61" s="44">
        <f>(B18/B$40)*100</f>
        <v>5.9972916644301781</v>
      </c>
      <c r="I61" s="44">
        <f>(C18/C$40)*100</f>
        <v>6.9709089056449898</v>
      </c>
      <c r="J61" s="44">
        <f>(D18/D$40)*100</f>
        <v>6.9232728302891147</v>
      </c>
      <c r="K61" s="44">
        <f>(E18/E$40)*100</f>
        <v>7.2780657347111255</v>
      </c>
      <c r="L61" s="44">
        <f>(F18/F$40)*100</f>
        <v>7.7027820136269822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1.4109689764031375</v>
      </c>
      <c r="C63" s="44">
        <f t="shared" si="22"/>
        <v>7.8293208064028619E-2</v>
      </c>
      <c r="D63" s="44">
        <f t="shared" si="22"/>
        <v>0.57777244499930269</v>
      </c>
      <c r="E63" s="44">
        <f t="shared" si="22"/>
        <v>0.4705063105226337</v>
      </c>
      <c r="F63" s="44">
        <f t="shared" si="18"/>
        <v>0.50624897162290239</v>
      </c>
      <c r="H63" s="44">
        <f>(B20/B$40)*100</f>
        <v>24.446792554684304</v>
      </c>
      <c r="I63" s="44">
        <f>(C20/C$40)*100</f>
        <v>23.860046871815758</v>
      </c>
      <c r="J63" s="44">
        <f>(D20/D$40)*100</f>
        <v>24.14145865466331</v>
      </c>
      <c r="K63" s="44">
        <f>(E20/E$40)*100</f>
        <v>23.837892448085395</v>
      </c>
      <c r="L63" s="44">
        <f>(F20/F$40)*100</f>
        <v>23.580457886301868</v>
      </c>
    </row>
    <row r="64" spans="1:12" x14ac:dyDescent="0.2">
      <c r="A64" t="str">
        <f>A21</f>
        <v>Wholesale and retail trade</v>
      </c>
      <c r="B64" s="40">
        <f t="shared" si="22"/>
        <v>-0.35796647938899362</v>
      </c>
      <c r="C64" s="44">
        <f t="shared" si="22"/>
        <v>2.1559411771301384</v>
      </c>
      <c r="D64" s="40">
        <f t="shared" si="22"/>
        <v>0.11022002788607654</v>
      </c>
      <c r="E64" s="40">
        <f t="shared" si="22"/>
        <v>7.0538118624363655E-2</v>
      </c>
      <c r="F64" s="44">
        <f t="shared" si="18"/>
        <v>8.3763673714454256E-2</v>
      </c>
      <c r="H64" s="40">
        <f t="shared" ref="H64:L66" si="23">(B21/B$20)*100</f>
        <v>56.733037237779762</v>
      </c>
      <c r="I64" s="40">
        <f t="shared" si="23"/>
        <v>52.87697883117729</v>
      </c>
      <c r="J64" s="40">
        <f t="shared" si="23"/>
        <v>53.974716853652829</v>
      </c>
      <c r="K64" s="40">
        <f t="shared" si="23"/>
        <v>52.731774732235422</v>
      </c>
      <c r="L64" s="40">
        <f t="shared" si="23"/>
        <v>50.669758139841534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0.95497666471728859</v>
      </c>
      <c r="C65" s="44">
        <f t="shared" si="22"/>
        <v>-1.134074218495984</v>
      </c>
      <c r="D65" s="40">
        <f t="shared" si="22"/>
        <v>1.041039567112656</v>
      </c>
      <c r="E65" s="40">
        <f t="shared" si="22"/>
        <v>0.10127863421531824</v>
      </c>
      <c r="F65" s="44">
        <f t="shared" si="18"/>
        <v>0.41355707388608387</v>
      </c>
      <c r="H65" s="40">
        <f t="shared" si="23"/>
        <v>18.585014553849295</v>
      </c>
      <c r="I65" s="40">
        <f t="shared" si="23"/>
        <v>18.25299382551291</v>
      </c>
      <c r="J65" s="40">
        <f t="shared" si="23"/>
        <v>18.031873596121649</v>
      </c>
      <c r="K65" s="40">
        <f t="shared" si="23"/>
        <v>18.450996199470193</v>
      </c>
      <c r="L65" s="40">
        <f t="shared" si="23"/>
        <v>17.784029097941804</v>
      </c>
    </row>
    <row r="66" spans="1:12" x14ac:dyDescent="0.2">
      <c r="A66" t="str">
        <f>A23</f>
        <v>Accommodation and food</v>
      </c>
      <c r="B66" s="40">
        <f t="shared" si="22"/>
        <v>5.4634251901423569</v>
      </c>
      <c r="C66" s="44">
        <f t="shared" si="22"/>
        <v>-2.9605127994413061</v>
      </c>
      <c r="D66" s="40">
        <f t="shared" si="22"/>
        <v>1.1629061368095828</v>
      </c>
      <c r="E66" s="40">
        <f t="shared" si="22"/>
        <v>1.383689499362295</v>
      </c>
      <c r="F66" s="44">
        <f t="shared" si="18"/>
        <v>1.310041558213082</v>
      </c>
      <c r="H66" s="40">
        <f t="shared" si="23"/>
        <v>24.681948208370944</v>
      </c>
      <c r="I66" s="40">
        <f t="shared" si="23"/>
        <v>28.8700273433098</v>
      </c>
      <c r="J66" s="40">
        <f t="shared" si="23"/>
        <v>27.99340955022554</v>
      </c>
      <c r="K66" s="40">
        <f t="shared" si="23"/>
        <v>28.817229068294388</v>
      </c>
      <c r="L66" s="40">
        <f t="shared" si="23"/>
        <v>31.546212762216662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2.0411364566391921</v>
      </c>
      <c r="C68" s="44">
        <f t="shared" si="24"/>
        <v>-2.1885607603530755</v>
      </c>
      <c r="D68" s="44">
        <f t="shared" si="24"/>
        <v>0.96412869143189805</v>
      </c>
      <c r="E68" s="44">
        <f t="shared" si="24"/>
        <v>0.55995662233994103</v>
      </c>
      <c r="F68" s="44">
        <f t="shared" si="18"/>
        <v>0.6945005523899761</v>
      </c>
      <c r="H68" s="44">
        <f>(B25/B$40)*100</f>
        <v>33.337525170191135</v>
      </c>
      <c r="I68" s="44">
        <f>(C25/C$40)*100</f>
        <v>33.353712383669617</v>
      </c>
      <c r="J68" s="44">
        <f>(D25/D$40)*100</f>
        <v>32.982696110273338</v>
      </c>
      <c r="K68" s="44">
        <f>(E25/E$40)*100</f>
        <v>33.198307764953938</v>
      </c>
      <c r="L68" s="44">
        <f>(F25/F$40)*100</f>
        <v>33.133337911073504</v>
      </c>
    </row>
    <row r="69" spans="1:12" x14ac:dyDescent="0.2">
      <c r="A69" t="str">
        <f>A26</f>
        <v>Media</v>
      </c>
      <c r="B69" s="40">
        <f t="shared" si="24"/>
        <v>12.882036502897165</v>
      </c>
      <c r="C69" s="44">
        <f t="shared" si="24"/>
        <v>-8.6185189424286648</v>
      </c>
      <c r="D69" s="40">
        <f t="shared" si="24"/>
        <v>-0.69856980848653771</v>
      </c>
      <c r="E69" s="40">
        <f t="shared" si="24"/>
        <v>-0.2784669291225117</v>
      </c>
      <c r="F69" s="44">
        <f t="shared" si="18"/>
        <v>-0.41869832738945512</v>
      </c>
      <c r="H69" s="40">
        <f t="shared" ref="H69:L71" si="25">(B26/B$25)*100</f>
        <v>2.4753773328855786</v>
      </c>
      <c r="I69" s="40">
        <f t="shared" si="25"/>
        <v>3.7071452817379447</v>
      </c>
      <c r="J69" s="40">
        <f t="shared" si="25"/>
        <v>3.463443836163143</v>
      </c>
      <c r="K69" s="40">
        <f t="shared" si="25"/>
        <v>3.1874997415764184</v>
      </c>
      <c r="L69" s="40">
        <f t="shared" si="25"/>
        <v>2.9314929224994222</v>
      </c>
    </row>
    <row r="70" spans="1:12" x14ac:dyDescent="0.2">
      <c r="A70" t="str">
        <f>A27</f>
        <v>Information technology</v>
      </c>
      <c r="B70" s="40">
        <f t="shared" si="24"/>
        <v>0.76211411786475391</v>
      </c>
      <c r="C70" s="44">
        <f t="shared" si="24"/>
        <v>-2.8083772369051685</v>
      </c>
      <c r="D70" s="40">
        <f t="shared" si="24"/>
        <v>0.92355843199276588</v>
      </c>
      <c r="E70" s="40">
        <f t="shared" si="24"/>
        <v>0.46343083719999623</v>
      </c>
      <c r="F70" s="44">
        <f t="shared" si="18"/>
        <v>0.61657313971590355</v>
      </c>
      <c r="H70" s="40">
        <f t="shared" si="25"/>
        <v>10.249285816147674</v>
      </c>
      <c r="I70" s="40">
        <f t="shared" si="25"/>
        <v>9.7449932111337176</v>
      </c>
      <c r="J70" s="40">
        <f t="shared" si="25"/>
        <v>9.6832406451444761</v>
      </c>
      <c r="K70" s="40">
        <f t="shared" si="25"/>
        <v>9.6638012660687718</v>
      </c>
      <c r="L70" s="40">
        <f t="shared" si="25"/>
        <v>9.5714397434894618</v>
      </c>
    </row>
    <row r="71" spans="1:12" x14ac:dyDescent="0.2">
      <c r="A71" t="str">
        <f>A28</f>
        <v>Finance and insurance</v>
      </c>
      <c r="B71" s="40">
        <f t="shared" si="24"/>
        <v>-3.2084413233111286</v>
      </c>
      <c r="C71" s="44">
        <f t="shared" si="24"/>
        <v>8.8872322059168738</v>
      </c>
      <c r="D71" s="40">
        <f t="shared" si="24"/>
        <v>5.0443543122558054E-3</v>
      </c>
      <c r="E71" s="40">
        <f t="shared" si="24"/>
        <v>-0.32460864627120722</v>
      </c>
      <c r="F71" s="44">
        <f t="shared" si="18"/>
        <v>-0.21484522955087515</v>
      </c>
      <c r="H71" s="40">
        <f t="shared" si="25"/>
        <v>13.357653152759436</v>
      </c>
      <c r="I71" s="40">
        <f t="shared" si="25"/>
        <v>10.813815342837763</v>
      </c>
      <c r="J71" s="40">
        <f t="shared" si="25"/>
        <v>12.038330397966371</v>
      </c>
      <c r="K71" s="40">
        <f t="shared" si="25"/>
        <v>11.477314544905761</v>
      </c>
      <c r="L71" s="40">
        <f t="shared" si="25"/>
        <v>10.506764682881053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2.7092772518009012</v>
      </c>
      <c r="C72" s="44">
        <f t="shared" si="27"/>
        <v>4.4904432017361273</v>
      </c>
      <c r="D72" s="40">
        <f t="shared" si="27"/>
        <v>-2.5343856410064314</v>
      </c>
      <c r="E72" s="40">
        <f t="shared" si="27"/>
        <v>7.8732365390776771E-2</v>
      </c>
      <c r="F72" s="44">
        <f t="shared" si="18"/>
        <v>-0.80000001927690301</v>
      </c>
      <c r="H72" s="40">
        <f t="shared" ref="H72:L72" si="28">(B29/B$25)*100</f>
        <v>4.9525947529912999</v>
      </c>
      <c r="I72" s="40">
        <f t="shared" si="28"/>
        <v>5.0835879158180521</v>
      </c>
      <c r="J72" s="40">
        <f t="shared" si="28"/>
        <v>5.4307181093344656</v>
      </c>
      <c r="K72" s="40">
        <f t="shared" si="28"/>
        <v>4.5528031722010658</v>
      </c>
      <c r="L72" s="40">
        <f t="shared" si="28"/>
        <v>4.3395636193008489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4.4097568865873127</v>
      </c>
      <c r="C73" s="44">
        <f t="shared" si="29"/>
        <v>-2.4762801964876457</v>
      </c>
      <c r="D73" s="40">
        <f t="shared" si="29"/>
        <v>0.92231701304266167</v>
      </c>
      <c r="E73" s="40">
        <f t="shared" si="29"/>
        <v>0.67220253519950646</v>
      </c>
      <c r="F73" s="44">
        <f t="shared" si="18"/>
        <v>0.75550507901134267</v>
      </c>
      <c r="H73" s="40">
        <f t="shared" ref="H73:L73" si="30">(B30/B$25)*100</f>
        <v>28.762863359723251</v>
      </c>
      <c r="I73" s="40">
        <f t="shared" si="30"/>
        <v>31.527919212491511</v>
      </c>
      <c r="J73" s="40">
        <f t="shared" si="30"/>
        <v>31.435177553552325</v>
      </c>
      <c r="K73" s="40">
        <f t="shared" si="30"/>
        <v>31.370141119945693</v>
      </c>
      <c r="L73" s="40">
        <f t="shared" si="30"/>
        <v>31.72206146867914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0.27704048051904184</v>
      </c>
      <c r="C74" s="44">
        <f t="shared" si="31"/>
        <v>-2.7936507936506927</v>
      </c>
      <c r="D74" s="40">
        <f t="shared" si="31"/>
        <v>1.7688084329434917</v>
      </c>
      <c r="E74" s="40">
        <f t="shared" si="31"/>
        <v>0.78834358477635202</v>
      </c>
      <c r="F74" s="44">
        <f t="shared" si="18"/>
        <v>1.1141111223238465</v>
      </c>
      <c r="H74" s="40">
        <f>(B31/B$25)*100</f>
        <v>25.79618273906183</v>
      </c>
      <c r="I74" s="40">
        <f t="shared" ref="I74:L74" si="32">(C31/C$25)*100</f>
        <v>24.058044806517305</v>
      </c>
      <c r="J74" s="40">
        <f t="shared" si="32"/>
        <v>23.909214738723445</v>
      </c>
      <c r="K74" s="40">
        <f t="shared" si="32"/>
        <v>24.877300486663298</v>
      </c>
      <c r="L74" s="40">
        <f t="shared" si="32"/>
        <v>25.448111363103127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3.6422843755940404</v>
      </c>
      <c r="C75" s="44">
        <f t="shared" si="33"/>
        <v>-10.044795783926318</v>
      </c>
      <c r="D75" s="40">
        <f t="shared" si="33"/>
        <v>3.3344464905388893</v>
      </c>
      <c r="E75" s="40">
        <f t="shared" si="33"/>
        <v>1.5018974363081972</v>
      </c>
      <c r="F75" s="44">
        <f t="shared" si="18"/>
        <v>2.1091073944141003</v>
      </c>
      <c r="H75" s="40">
        <f t="shared" ref="H75:L75" si="34">(B32/B$25)*100</f>
        <v>7.5650585837768833</v>
      </c>
      <c r="I75" s="40">
        <f t="shared" si="34"/>
        <v>8.0511710794297482</v>
      </c>
      <c r="J75" s="40">
        <f t="shared" si="34"/>
        <v>7.4044993536408752</v>
      </c>
      <c r="K75" s="40">
        <f t="shared" si="34"/>
        <v>8.3154504219540346</v>
      </c>
      <c r="L75" s="40">
        <f t="shared" si="34"/>
        <v>9.128020645968574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2.6778110440980551</v>
      </c>
      <c r="C76" s="44">
        <f t="shared" si="35"/>
        <v>-7.459616431725868</v>
      </c>
      <c r="D76" s="40">
        <f t="shared" si="35"/>
        <v>0.72045390459152259</v>
      </c>
      <c r="E76" s="40">
        <f t="shared" si="35"/>
        <v>0.24391515656452256</v>
      </c>
      <c r="F76" s="44">
        <f t="shared" si="18"/>
        <v>0.40251036120855233</v>
      </c>
      <c r="H76" s="40">
        <f t="shared" ref="H76:L76" si="36">(B33/B$25)*100</f>
        <v>6.8409842626540431</v>
      </c>
      <c r="I76" s="40">
        <f t="shared" si="36"/>
        <v>7.0133231500339415</v>
      </c>
      <c r="J76" s="40">
        <f t="shared" si="36"/>
        <v>6.6353753654748937</v>
      </c>
      <c r="K76" s="40">
        <f t="shared" si="36"/>
        <v>6.555689246684941</v>
      </c>
      <c r="L76" s="40">
        <f t="shared" si="36"/>
        <v>6.3525455540783611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1.5030674513795139</v>
      </c>
      <c r="C78" s="44">
        <f t="shared" ref="C78:C83" si="38">IF(AND(D$5-C$5 &lt;&gt; 0,C35&lt;&gt;0,D35&lt;&gt;0),(EXP(LN(D35/C35)/(D$5-C$5))-1)*100,0)</f>
        <v>-1.6133470581641052</v>
      </c>
      <c r="D78" s="44">
        <f t="shared" si="37"/>
        <v>1.0350545475827699</v>
      </c>
      <c r="E78" s="44">
        <f t="shared" si="37"/>
        <v>0.81382332112593936</v>
      </c>
      <c r="F78" s="44">
        <f t="shared" si="18"/>
        <v>0.88751318654629596</v>
      </c>
      <c r="H78" s="44">
        <f>(B35/B$40)*100</f>
        <v>28.351641947609174</v>
      </c>
      <c r="I78" s="44">
        <f>(C35/C$40)*100</f>
        <v>27.771833888096381</v>
      </c>
      <c r="J78" s="44">
        <f>(D35/D$40)*100</f>
        <v>27.624413736661541</v>
      </c>
      <c r="K78" s="44">
        <f>(E35/E$40)*100</f>
        <v>27.90279806287954</v>
      </c>
      <c r="L78" s="44">
        <f>(F35/F$40)*100</f>
        <v>28.559268563492214</v>
      </c>
    </row>
    <row r="79" spans="1:12" x14ac:dyDescent="0.2">
      <c r="A79" t="str">
        <f>A36</f>
        <v>Public admin. and defence</v>
      </c>
      <c r="B79" s="40">
        <f t="shared" si="37"/>
        <v>4.1262820598836791</v>
      </c>
      <c r="C79" s="44">
        <f t="shared" si="38"/>
        <v>5.0686088241503224</v>
      </c>
      <c r="D79" s="40">
        <f t="shared" si="37"/>
        <v>8.7047695129660596E-2</v>
      </c>
      <c r="E79" s="40">
        <f t="shared" si="37"/>
        <v>1.7590294649716398E-2</v>
      </c>
      <c r="F79" s="44">
        <f t="shared" si="18"/>
        <v>4.0737404118651455E-2</v>
      </c>
      <c r="H79" s="40">
        <f>(B36/B$35)*100</f>
        <v>21.796938389138273</v>
      </c>
      <c r="I79" s="40">
        <f t="shared" ref="I79:L81" si="39">(C36/C$35)*100</f>
        <v>24.139055636522933</v>
      </c>
      <c r="J79" s="40">
        <f t="shared" si="39"/>
        <v>25.778466064473303</v>
      </c>
      <c r="K79" s="40">
        <f t="shared" si="39"/>
        <v>24.591559134759667</v>
      </c>
      <c r="L79" s="40">
        <f t="shared" si="39"/>
        <v>22.716900673667968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1.7429527047870597</v>
      </c>
      <c r="C80" s="44">
        <f t="shared" si="38"/>
        <v>-4.0644890310491233</v>
      </c>
      <c r="D80" s="40">
        <f t="shared" si="40"/>
        <v>0.42840204623957323</v>
      </c>
      <c r="E80" s="40">
        <f t="shared" si="40"/>
        <v>0.57310107128298871</v>
      </c>
      <c r="F80" s="44">
        <f t="shared" si="18"/>
        <v>0.52484491276509893</v>
      </c>
      <c r="H80" s="40">
        <f>(B37/B$35)*100</f>
        <v>31.247903932493156</v>
      </c>
      <c r="I80" s="40">
        <f t="shared" si="39"/>
        <v>31.544349208614026</v>
      </c>
      <c r="J80" s="40">
        <f t="shared" si="39"/>
        <v>30.758473522830855</v>
      </c>
      <c r="K80" s="40">
        <f t="shared" si="39"/>
        <v>29.846069079513761</v>
      </c>
      <c r="L80" s="40">
        <f t="shared" si="39"/>
        <v>29.141016626216327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4.6047948103655756E-2</v>
      </c>
      <c r="C81" s="44">
        <f t="shared" si="38"/>
        <v>-3.5082675988318046</v>
      </c>
      <c r="D81" s="40">
        <f t="shared" si="40"/>
        <v>1.992745909075011</v>
      </c>
      <c r="E81" s="40">
        <f t="shared" si="40"/>
        <v>1.3705821565567655</v>
      </c>
      <c r="F81" s="44">
        <f t="shared" si="18"/>
        <v>1.5775472325139539</v>
      </c>
      <c r="H81" s="40">
        <f>(B38/B$35)*100</f>
        <v>46.955157678368558</v>
      </c>
      <c r="I81" s="40">
        <f t="shared" si="39"/>
        <v>44.316595154863052</v>
      </c>
      <c r="J81" s="40">
        <f t="shared" si="39"/>
        <v>43.463060412695839</v>
      </c>
      <c r="K81" s="40">
        <f t="shared" si="39"/>
        <v>45.562371785726576</v>
      </c>
      <c r="L81" s="40">
        <f t="shared" si="39"/>
        <v>48.142082700115708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2.0287535595143513</v>
      </c>
      <c r="C83" s="206">
        <f t="shared" si="38"/>
        <v>-1.0882978964291912</v>
      </c>
      <c r="D83" s="43">
        <f>IF(AND(E$5-D$5 &lt;&gt; 0,D40&lt;&gt;0,E40&lt;&gt;0),(EXP(LN(E40/D40)/(E$5-D$5))-1)*100,0)</f>
        <v>0.83264116271475341</v>
      </c>
      <c r="E83" s="43">
        <f>IF(AND(F$5-E$5 &lt;&gt; 0,E40&lt;&gt;0,F40&lt;&gt;0),(EXP(LN(F40/E40)/(F$5-E$5))-1)*100,0)</f>
        <v>0.57965764943312958</v>
      </c>
      <c r="F83" s="206">
        <f t="shared" si="18"/>
        <v>0.66391488381216668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6.7371886440189765</v>
      </c>
      <c r="C89" s="44">
        <f>IF(AND(F$5-D$5 &lt;&gt; 0,D7&lt;&gt;0,F7&lt;&gt;0),(EXP(LN(F7/D7)/(F$5-D$5))-1)*100,0)</f>
        <v>0.50803237555352432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8.4542324302921301</v>
      </c>
      <c r="C90" s="44">
        <f t="shared" ref="C90:C122" si="43">IF(AND(F$5-D$5 &lt;&gt; 0,D8&lt;&gt;0,F8&lt;&gt;0),(EXP(LN(F8/D8)/(F$5-D$5))-1)*100,0)</f>
        <v>0.51523147515848411</v>
      </c>
    </row>
    <row r="91" spans="1:12" x14ac:dyDescent="0.2">
      <c r="A91" s="30" t="str">
        <f t="shared" si="41"/>
        <v>Mining and quarrying</v>
      </c>
      <c r="B91" s="44">
        <f t="shared" si="42"/>
        <v>-3.0137949739841852</v>
      </c>
      <c r="C91" s="44">
        <f t="shared" si="43"/>
        <v>-3.7917012409197537</v>
      </c>
    </row>
    <row r="92" spans="1:12" x14ac:dyDescent="0.2">
      <c r="A92" s="30" t="str">
        <f t="shared" si="41"/>
        <v>Electricity and gas</v>
      </c>
      <c r="B92" s="44">
        <f t="shared" si="42"/>
        <v>9.665682995260493</v>
      </c>
      <c r="C92" s="44">
        <f t="shared" si="43"/>
        <v>-0.56736941172439437</v>
      </c>
    </row>
    <row r="93" spans="1:12" x14ac:dyDescent="0.2">
      <c r="A93" s="30" t="str">
        <f t="shared" si="41"/>
        <v>Water and sewerage</v>
      </c>
      <c r="B93" s="44">
        <f t="shared" si="42"/>
        <v>4.6159274915781312</v>
      </c>
      <c r="C93" s="44">
        <f t="shared" si="43"/>
        <v>1.0549187750937827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1.1095053595155946</v>
      </c>
      <c r="C95" s="44">
        <f t="shared" si="43"/>
        <v>-0.91469715995071699</v>
      </c>
    </row>
    <row r="96" spans="1:12" x14ac:dyDescent="0.2">
      <c r="A96" s="30" t="str">
        <f t="shared" si="41"/>
        <v>Food drink and tobacco</v>
      </c>
      <c r="B96" s="44">
        <f t="shared" si="42"/>
        <v>0.69267837022506384</v>
      </c>
      <c r="C96" s="44">
        <f t="shared" si="43"/>
        <v>-2.1087246151692662</v>
      </c>
    </row>
    <row r="97" spans="1:3" x14ac:dyDescent="0.2">
      <c r="A97" s="30" t="str">
        <f t="shared" si="41"/>
        <v>Engineering</v>
      </c>
      <c r="B97" s="44">
        <f t="shared" si="42"/>
        <v>-0.41497985281854222</v>
      </c>
      <c r="C97" s="44">
        <f t="shared" si="43"/>
        <v>-1.3301342996470678</v>
      </c>
    </row>
    <row r="98" spans="1:3" x14ac:dyDescent="0.2">
      <c r="A98" s="30" t="str">
        <f t="shared" si="41"/>
        <v>Rest of manufacturing</v>
      </c>
      <c r="B98" s="44">
        <f t="shared" si="42"/>
        <v>1.491302994573962</v>
      </c>
      <c r="C98" s="44">
        <f t="shared" si="43"/>
        <v>-0.66271592670730239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4.3515382037562222</v>
      </c>
      <c r="C100" s="44">
        <f t="shared" si="43"/>
        <v>1.3824760634818745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1.1430216217128253</v>
      </c>
      <c r="C102" s="44">
        <f t="shared" si="43"/>
        <v>0.50624897162290239</v>
      </c>
    </row>
    <row r="103" spans="1:3" x14ac:dyDescent="0.2">
      <c r="A103" s="30" t="str">
        <f t="shared" si="41"/>
        <v>Wholesale and retail trade</v>
      </c>
      <c r="B103" s="44">
        <f t="shared" si="42"/>
        <v>0.13981658011714693</v>
      </c>
      <c r="C103" s="44">
        <f t="shared" si="43"/>
        <v>8.3763673714454256E-2</v>
      </c>
    </row>
    <row r="104" spans="1:3" x14ac:dyDescent="0.2">
      <c r="A104" s="30" t="str">
        <f t="shared" si="41"/>
        <v>Transport and storage</v>
      </c>
      <c r="B104" s="44">
        <f t="shared" si="42"/>
        <v>0.53366463797523966</v>
      </c>
      <c r="C104" s="44">
        <f t="shared" si="43"/>
        <v>0.41355707388608387</v>
      </c>
    </row>
    <row r="105" spans="1:3" x14ac:dyDescent="0.2">
      <c r="A105" s="30" t="str">
        <f t="shared" si="41"/>
        <v>Accommodation and food</v>
      </c>
      <c r="B105" s="44">
        <f t="shared" si="42"/>
        <v>3.722074948519305</v>
      </c>
      <c r="C105" s="44">
        <f t="shared" si="43"/>
        <v>1.310041558213082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1.1808117466280521</v>
      </c>
      <c r="C107" s="44">
        <f t="shared" si="43"/>
        <v>0.6945005523899761</v>
      </c>
    </row>
    <row r="108" spans="1:3" x14ac:dyDescent="0.2">
      <c r="A108" s="30" t="str">
        <f t="shared" si="41"/>
        <v>Media</v>
      </c>
      <c r="B108" s="44">
        <f t="shared" si="42"/>
        <v>8.2110241156385211</v>
      </c>
      <c r="C108" s="44">
        <f t="shared" si="43"/>
        <v>-0.41869832738945512</v>
      </c>
    </row>
    <row r="109" spans="1:3" x14ac:dyDescent="0.2">
      <c r="A109" s="30" t="str">
        <f t="shared" si="41"/>
        <v>Information technology</v>
      </c>
      <c r="B109" s="44">
        <f t="shared" si="42"/>
        <v>3.7673578199437507E-2</v>
      </c>
      <c r="C109" s="44">
        <f t="shared" si="43"/>
        <v>0.61657313971590355</v>
      </c>
    </row>
    <row r="110" spans="1:3" x14ac:dyDescent="0.2">
      <c r="A110" s="30" t="str">
        <f t="shared" si="41"/>
        <v>Finance and insurance</v>
      </c>
      <c r="B110" s="44">
        <f t="shared" si="42"/>
        <v>-0.90188843151016718</v>
      </c>
      <c r="C110" s="44">
        <f t="shared" si="43"/>
        <v>-0.21484522955087515</v>
      </c>
    </row>
    <row r="111" spans="1:3" x14ac:dyDescent="0.2">
      <c r="A111" s="30" t="str">
        <f t="shared" si="41"/>
        <v>Real estate</v>
      </c>
      <c r="B111" s="44">
        <f t="shared" si="42"/>
        <v>3.0630647527189581</v>
      </c>
      <c r="C111" s="44">
        <f t="shared" si="43"/>
        <v>-0.80000001927690301</v>
      </c>
    </row>
    <row r="112" spans="1:3" x14ac:dyDescent="0.2">
      <c r="A112" s="30" t="str">
        <f t="shared" si="41"/>
        <v>Professional services</v>
      </c>
      <c r="B112" s="44">
        <f t="shared" si="42"/>
        <v>2.9947100291316309</v>
      </c>
      <c r="C112" s="44">
        <f t="shared" si="43"/>
        <v>0.75550507901134267</v>
      </c>
    </row>
    <row r="113" spans="1:3" x14ac:dyDescent="0.2">
      <c r="A113" s="30" t="str">
        <f t="shared" si="41"/>
        <v>Support services</v>
      </c>
      <c r="B113" s="44">
        <f t="shared" si="42"/>
        <v>-0.3447614955561229</v>
      </c>
      <c r="C113" s="44">
        <f t="shared" si="43"/>
        <v>1.1141111223238465</v>
      </c>
    </row>
    <row r="114" spans="1:3" x14ac:dyDescent="0.2">
      <c r="A114" s="30" t="str">
        <f t="shared" si="41"/>
        <v>Arts and entertainment</v>
      </c>
      <c r="B114" s="44">
        <f t="shared" si="42"/>
        <v>0.74763036666283256</v>
      </c>
      <c r="C114" s="44">
        <f t="shared" si="43"/>
        <v>2.1091073944141003</v>
      </c>
    </row>
    <row r="115" spans="1:3" x14ac:dyDescent="0.2">
      <c r="A115" s="30" t="str">
        <f t="shared" si="41"/>
        <v>Other services</v>
      </c>
      <c r="B115" s="44">
        <f t="shared" si="42"/>
        <v>0.56515799813832146</v>
      </c>
      <c r="C115" s="44">
        <f t="shared" si="43"/>
        <v>0.40251036120855233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0.87198585881025359</v>
      </c>
      <c r="C117" s="44">
        <f t="shared" si="43"/>
        <v>0.88751318654629596</v>
      </c>
    </row>
    <row r="118" spans="1:3" x14ac:dyDescent="0.2">
      <c r="A118" s="30" t="str">
        <f t="shared" si="41"/>
        <v>Public admin. and defence</v>
      </c>
      <c r="B118" s="44">
        <f t="shared" si="42"/>
        <v>4.314068860961906</v>
      </c>
      <c r="C118" s="44">
        <f t="shared" si="43"/>
        <v>4.0737404118651455E-2</v>
      </c>
    </row>
    <row r="119" spans="1:3" x14ac:dyDescent="0.2">
      <c r="A119" s="30" t="str">
        <f t="shared" si="41"/>
        <v>Education</v>
      </c>
      <c r="B119" s="44">
        <f t="shared" si="42"/>
        <v>0.55399931605621955</v>
      </c>
      <c r="C119" s="44">
        <f t="shared" si="43"/>
        <v>0.52484491276509893</v>
      </c>
    </row>
    <row r="120" spans="1:3" x14ac:dyDescent="0.2">
      <c r="A120" s="30" t="str">
        <f t="shared" si="41"/>
        <v>Health and social work</v>
      </c>
      <c r="B120" s="44">
        <f t="shared" si="42"/>
        <v>-0.6751378730161739</v>
      </c>
      <c r="C120" s="44">
        <f t="shared" si="43"/>
        <v>1.5775472325139539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1.3975823127557296</v>
      </c>
      <c r="C122" s="206">
        <f t="shared" si="43"/>
        <v>0.66391488381216668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West of England and North Somerset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239.80356995246214</v>
      </c>
      <c r="C9" s="299" t="str">
        <f>CONCATENATE("(",ROUND((B9/$H11)*100,1),")")</f>
        <v>(34.3)</v>
      </c>
      <c r="D9" s="249">
        <f>SUM(D30,D51,D72,D93,D114,D135,D156,D177,D198,D219,D240,D261,D282,D303,D324,D345,D366,D387,D408,D429,D450,D471)</f>
        <v>55.089024130715295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58.047870778317403</v>
      </c>
      <c r="G9" s="299" t="str">
        <f>CONCATENATE("(",ROUND((F9/$H11)*100,1),")")</f>
        <v>(8.3)</v>
      </c>
      <c r="H9" s="249">
        <f>SUM(H30,H51,H72,H93,H114,H135,H156,H177,H198,H219,H240,H261,H282,H303,H324,H345,H366,H387,H408,H429,H450,H471)</f>
        <v>352.94046486149495</v>
      </c>
      <c r="I9" s="299" t="str">
        <f>CONCATENATE("(",ROUND((H9/$H11)*100,1),")")</f>
        <v>(50.5)</v>
      </c>
      <c r="K9" s="249">
        <f>B14-B9</f>
        <v>6.4264718734140445</v>
      </c>
      <c r="L9" s="249">
        <f>D14-D9</f>
        <v>3.0404099739108474</v>
      </c>
      <c r="M9" s="249">
        <f>F14-F9</f>
        <v>3.7084228704498372</v>
      </c>
      <c r="N9" s="249">
        <f>SUM(K9:M9)</f>
        <v>13.175304717774729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150.55856956654941</v>
      </c>
      <c r="C10" s="299" t="str">
        <f>CONCATENATE("(",ROUND((B10/$H11)*100,1),")")</f>
        <v>(21.5)</v>
      </c>
      <c r="D10" s="249">
        <f t="shared" ref="D10" si="1">SUM(D31,D52,D73,D94,D115,D136,D157,D178,D199,D220,D241,D262,D283,D304,D325,D346,D367,D388,D409,D430,D451,D472)</f>
        <v>149.40391627315626</v>
      </c>
      <c r="E10" s="299" t="str">
        <f>CONCATENATE("(",ROUND((D10/$H11)*100,1),")")</f>
        <v>(21.4)</v>
      </c>
      <c r="F10" s="249">
        <f t="shared" ref="F10" si="2">SUM(F31,F52,F73,F94,F115,F136,F157,F178,F199,F220,F241,F262,F283,F304,F325,F346,F367,F388,F409,F430,F451,F472)</f>
        <v>46.015049298799184</v>
      </c>
      <c r="G10" s="299" t="str">
        <f>CONCATENATE("(",ROUND((F10/$H11)*100,1),")")</f>
        <v>(6.6)</v>
      </c>
      <c r="H10" s="249">
        <f t="shared" ref="H10" si="3">SUM(H31,H52,H73,H94,H115,H136,H157,H178,H199,H220,H241,H262,H283,H304,H325,H346,H367,H388,H409,H430,H451,H472)</f>
        <v>345.97753513850483</v>
      </c>
      <c r="I10" s="299" t="str">
        <f>CONCATENATE("(",ROUND((H10/$H11)*100,1),")")</f>
        <v>(49.5)</v>
      </c>
      <c r="K10" s="249">
        <f t="shared" ref="K10:K11" si="4">B15-B10</f>
        <v>8.3096893988360137</v>
      </c>
      <c r="L10" s="249">
        <f t="shared" ref="L10:L11" si="5">D15-D10</f>
        <v>4.9668152551646472</v>
      </c>
      <c r="M10" s="249">
        <f t="shared" ref="M10:M11" si="6">F15-F10</f>
        <v>3.1341906282246086</v>
      </c>
      <c r="N10" s="249">
        <f t="shared" ref="N10:N11" si="7">SUM(K10:M10)</f>
        <v>16.410695282225269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390.36213951901146</v>
      </c>
      <c r="C11" s="299" t="str">
        <f>CONCATENATE("(",ROUND((B11/$H11)*100,1),")")</f>
        <v>(55.9)</v>
      </c>
      <c r="D11" s="249">
        <f t="shared" ref="D11" si="8">SUM(D32,D53,D74,D95,D116,D137,D158,D179,D200,D221,D242,D263,D284,D305,D326,D347,D368,D389,D410,D431,D452,D473)</f>
        <v>204.49294040387156</v>
      </c>
      <c r="E11" s="299" t="str">
        <f>CONCATENATE("(",ROUND((D11/$H11)*100,1),")")</f>
        <v>(29.3)</v>
      </c>
      <c r="F11" s="249">
        <f t="shared" ref="F11" si="9">SUM(F32,F53,F74,F95,F116,F137,F158,F179,F200,F221,F242,F263,F284,F305,F326,F347,F368,F389,F410,F431,F452,F473)</f>
        <v>104.0629200771166</v>
      </c>
      <c r="G11" s="299" t="str">
        <f>CONCATENATE("(",ROUND((F11/$H11)*100,1),")")</f>
        <v>(14.9)</v>
      </c>
      <c r="H11" s="249">
        <f t="shared" ref="H11" si="10">SUM(H32,H53,H74,H95,H116,H137,H158,H179,H200,H221,H242,H263,H284,H305,H326,H347,H368,H389,H410,H431,H452,H473)</f>
        <v>698.91799999999967</v>
      </c>
      <c r="I11" s="299" t="str">
        <f>CONCATENATE("(",ROUND((H11/$H11)*100,1),")")</f>
        <v>(100)</v>
      </c>
      <c r="K11" s="249">
        <f t="shared" si="4"/>
        <v>14.736161272250001</v>
      </c>
      <c r="L11" s="249">
        <f t="shared" si="5"/>
        <v>8.0072252290754591</v>
      </c>
      <c r="M11" s="249">
        <f t="shared" si="6"/>
        <v>6.8426134986744245</v>
      </c>
      <c r="N11" s="249">
        <f t="shared" si="7"/>
        <v>29.585999999999885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246.23004182587619</v>
      </c>
      <c r="C14" s="299" t="str">
        <f>CONCATENATE("(",ROUND((B14/$H16)*100,1),")")</f>
        <v>(33.8)</v>
      </c>
      <c r="D14" s="249">
        <f t="shared" ref="D14" si="11">SUM(D35,D56,D77,D98,D119,D140,D161,D182,D203,D224,D245,D266,D287,D308,D329,D350,D371,D392,D413,D434,D455,D476)</f>
        <v>58.129434104626142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61.75629364876724</v>
      </c>
      <c r="G14" s="299" t="str">
        <f>CONCATENATE("(",ROUND((F14/$H16)*100,1),")")</f>
        <v>(8.5)</v>
      </c>
      <c r="H14" s="249">
        <f t="shared" ref="H14" si="13">SUM(H35,H56,H77,H98,H119,H140,H161,H182,H203,H224,H245,H266,H287,H308,H329,H350,H371,H392,H413,H434,H455,H476)</f>
        <v>366.11576957926945</v>
      </c>
      <c r="I14" s="299" t="str">
        <f>CONCATENATE("(",ROUND((H14/$H16)*100,1),")")</f>
        <v>(50.3)</v>
      </c>
      <c r="K14" s="249">
        <f>B19-B14</f>
        <v>7.3865829858045799</v>
      </c>
      <c r="L14" s="249">
        <f>D19-D14</f>
        <v>5.3405825805949547</v>
      </c>
      <c r="M14" s="249">
        <f>F19-F14</f>
        <v>5.3289772398508859</v>
      </c>
      <c r="N14" s="249">
        <f>SUM(K14:M14)</f>
        <v>18.056142806250421</v>
      </c>
    </row>
    <row r="15" spans="1:17" x14ac:dyDescent="0.2">
      <c r="A15" s="282" t="s">
        <v>365</v>
      </c>
      <c r="B15" s="249">
        <f t="shared" si="0"/>
        <v>158.86825896538542</v>
      </c>
      <c r="C15" s="299" t="str">
        <f>CONCATENATE("(",ROUND((B15/$H16)*100,1),")")</f>
        <v>(21.8)</v>
      </c>
      <c r="D15" s="249">
        <f t="shared" ref="D15" si="14">SUM(D36,D57,D78,D99,D120,D141,D162,D183,D204,D225,D246,D267,D288,D309,D330,D351,D372,D393,D414,D435,D456,D477)</f>
        <v>154.3707315283209</v>
      </c>
      <c r="E15" s="299" t="str">
        <f>CONCATENATE("(",ROUND((D15/$H16)*100,1),")")</f>
        <v>(21.2)</v>
      </c>
      <c r="F15" s="249">
        <f t="shared" ref="F15" si="15">SUM(F36,F57,F78,F99,F120,F141,F162,F183,F204,F225,F246,F267,F288,F309,F330,F351,F372,F393,F414,F435,F456,F477)</f>
        <v>49.149239927023793</v>
      </c>
      <c r="G15" s="299" t="str">
        <f>CONCATENATE("(",ROUND((F15/$H16)*100,1),")")</f>
        <v>(6.7)</v>
      </c>
      <c r="H15" s="249">
        <f t="shared" ref="H15" si="16">SUM(H36,H57,H78,H99,H120,H141,H162,H183,H204,H225,H246,H267,H288,H309,H330,H351,H372,H393,H414,H435,H456,H477)</f>
        <v>362.38823042073017</v>
      </c>
      <c r="I15" s="299" t="str">
        <f>CONCATENATE("(",ROUND((H15/$H16)*100,1),")")</f>
        <v>(49.7)</v>
      </c>
      <c r="K15" s="249">
        <f t="shared" ref="K15:K16" si="17">B20-B15</f>
        <v>14.071344205380825</v>
      </c>
      <c r="L15" s="249">
        <f t="shared" ref="L15:L16" si="18">D20-D15</f>
        <v>6.3324114986770894</v>
      </c>
      <c r="M15" s="249">
        <f t="shared" ref="M15:M16" si="19">F20-F15</f>
        <v>4.8871014896918865</v>
      </c>
      <c r="N15" s="249">
        <f t="shared" ref="N15:N16" si="20">SUM(K15:M15)</f>
        <v>25.290857193749801</v>
      </c>
    </row>
    <row r="16" spans="1:17" x14ac:dyDescent="0.2">
      <c r="A16" s="282" t="s">
        <v>363</v>
      </c>
      <c r="B16" s="249">
        <f t="shared" si="0"/>
        <v>405.09830079126147</v>
      </c>
      <c r="C16" s="299" t="str">
        <f>CONCATENATE("(",ROUND((B16/$H16)*100,1),")")</f>
        <v>(55.6)</v>
      </c>
      <c r="D16" s="249">
        <f t="shared" ref="D16" si="21">SUM(D37,D58,D79,D100,D121,D142,D163,D184,D205,D226,D247,D268,D289,D310,D331,D352,D373,D394,D415,D436,D457,D478)</f>
        <v>212.50016563294702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110.90553357579103</v>
      </c>
      <c r="G16" s="299" t="str">
        <f>CONCATENATE("(",ROUND((F16/$H16)*100,1),")")</f>
        <v>(15.2)</v>
      </c>
      <c r="H16" s="249">
        <f t="shared" ref="H16" si="23">SUM(H37,H58,H79,H100,H121,H142,H163,H184,H205,H226,H247,H268,H289,H310,H331,H352,H373,H394,H415,H436,H457,H478)</f>
        <v>728.50399999999956</v>
      </c>
      <c r="I16" s="299" t="str">
        <f>CONCATENATE("(",ROUND((H16/$H16)*100,1),")")</f>
        <v>(100)</v>
      </c>
      <c r="K16" s="249">
        <f t="shared" si="17"/>
        <v>21.457927191185604</v>
      </c>
      <c r="L16" s="249">
        <f t="shared" si="18"/>
        <v>11.672994079272058</v>
      </c>
      <c r="M16" s="249">
        <f t="shared" si="19"/>
        <v>10.216078729542772</v>
      </c>
      <c r="N16" s="249">
        <f t="shared" si="20"/>
        <v>43.347000000000435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253.61662481168077</v>
      </c>
      <c r="C19" s="299" t="str">
        <f>CONCATENATE("(",ROUND((B19/$H21)*100,1),")")</f>
        <v>(32.9)</v>
      </c>
      <c r="D19" s="249">
        <f t="shared" ref="D19" si="24">SUM(D40,D61,D82,D103,D124,D145,D166,D187,D208,D229,D250,D271,D292,D313,D334,D355,D376,D397,D418,D439,D460,D481)</f>
        <v>63.470016685221097</v>
      </c>
      <c r="E19" s="299" t="str">
        <f>CONCATENATE("(",ROUND((D19/$H21)*100,1),")")</f>
        <v>(8.2)</v>
      </c>
      <c r="F19" s="249">
        <f t="shared" ref="F19" si="25">SUM(F40,F61,F82,F103,F124,F145,F166,F187,F208,F229,F250,F271,F292,F313,F334,F355,F376,F397,F418,F439,F460,F481)</f>
        <v>67.085270888618126</v>
      </c>
      <c r="G19" s="299" t="str">
        <f>CONCATENATE("(",ROUND((F19/$H21)*100,1),")")</f>
        <v>(8.7)</v>
      </c>
      <c r="H19" s="249">
        <f t="shared" ref="H19" si="26">SUM(H40,H61,H82,H103,H124,H145,H166,H187,H208,H229,H250,H271,H292,H313,H334,H355,H376,H397,H418,H439,H460,H481)</f>
        <v>384.1719123855201</v>
      </c>
      <c r="I19" s="299" t="str">
        <f>CONCATENATE("(",ROUND((H19/$H21)*100,1),")")</f>
        <v>(49.8)</v>
      </c>
      <c r="K19" s="249">
        <f>B19-B9</f>
        <v>13.813054859218624</v>
      </c>
      <c r="L19" s="249">
        <f>D19-D9</f>
        <v>8.3809925545058022</v>
      </c>
      <c r="M19" s="249">
        <f>F19-F9</f>
        <v>9.0374001103007231</v>
      </c>
      <c r="N19" s="249">
        <f>SUM(K19:M19)</f>
        <v>31.23144752402515</v>
      </c>
    </row>
    <row r="20" spans="1:14" x14ac:dyDescent="0.2">
      <c r="A20" s="282" t="s">
        <v>365</v>
      </c>
      <c r="B20" s="249">
        <f t="shared" si="0"/>
        <v>172.93960317076625</v>
      </c>
      <c r="C20" s="299" t="str">
        <f>CONCATENATE("(",ROUND((B20/$H21)*100,1),")")</f>
        <v>(22.4)</v>
      </c>
      <c r="D20" s="249">
        <f t="shared" ref="D20" si="27">SUM(D41,D62,D83,D104,D125,D146,D167,D188,D209,D230,D251,D272,D293,D314,D335,D356,D377,D398,D419,D440,D461,D482)</f>
        <v>160.70314302699799</v>
      </c>
      <c r="E20" s="299" t="str">
        <f>CONCATENATE("(",ROUND((D20/$H21)*100,1),")")</f>
        <v>(20.8)</v>
      </c>
      <c r="F20" s="249">
        <f t="shared" ref="F20" si="28">SUM(F41,F62,F83,F104,F125,F146,F167,F188,F209,F230,F251,F272,F293,F314,F335,F356,F377,F398,F419,F440,F461,F482)</f>
        <v>54.036341416715679</v>
      </c>
      <c r="G20" s="299" t="str">
        <f>CONCATENATE("(",ROUND((F20/$H21)*100,1),")")</f>
        <v>(7)</v>
      </c>
      <c r="H20" s="249">
        <f t="shared" ref="H20" si="29">SUM(H41,H62,H83,H104,H125,H146,H167,H188,H209,H230,H251,H272,H293,H314,H335,H356,H377,H398,H419,H440,H461,H482)</f>
        <v>387.6790876144799</v>
      </c>
      <c r="I20" s="299" t="str">
        <f>CONCATENATE("(",ROUND((H20/$H21)*100,1),")")</f>
        <v>(50.2)</v>
      </c>
      <c r="K20" s="249">
        <f t="shared" ref="K20:K21" si="30">B20-B10</f>
        <v>22.381033604216839</v>
      </c>
      <c r="L20" s="249">
        <f t="shared" ref="L20:L21" si="31">D20-D10</f>
        <v>11.299226753841737</v>
      </c>
      <c r="M20" s="249">
        <f t="shared" ref="M20:M21" si="32">F20-F10</f>
        <v>8.0212921179164951</v>
      </c>
      <c r="N20" s="249">
        <f t="shared" ref="N20:N21" si="33">SUM(K20:M20)</f>
        <v>41.70155247597507</v>
      </c>
    </row>
    <row r="21" spans="1:14" x14ac:dyDescent="0.2">
      <c r="A21" s="282" t="s">
        <v>363</v>
      </c>
      <c r="B21" s="249">
        <f t="shared" si="0"/>
        <v>426.55622798244707</v>
      </c>
      <c r="C21" s="299" t="str">
        <f>CONCATENATE("(",ROUND((B21/$H21)*100,1),")")</f>
        <v>(55.3)</v>
      </c>
      <c r="D21" s="249">
        <f t="shared" ref="D21" si="34">SUM(D42,D63,D84,D105,D126,D147,D168,D189,D210,D231,D252,D273,D294,D315,D336,D357,D378,D399,D420,D441,D462,D483)</f>
        <v>224.17315971221907</v>
      </c>
      <c r="E21" s="299" t="str">
        <f>CONCATENATE("(",ROUND((D21/$H21)*100,1),")")</f>
        <v>(29)</v>
      </c>
      <c r="F21" s="249">
        <f>SUM(F42,F63,F84,F105,F126,F147,F168,F189,F210,F231,F252,F273,F294,F315,F336,F357,F378,F399,F420,F441,F462,F483)</f>
        <v>121.1216123053338</v>
      </c>
      <c r="G21" s="299" t="str">
        <f>CONCATENATE("(",ROUND((F21/$H21)*100,1),")")</f>
        <v>(15.7)</v>
      </c>
      <c r="H21" s="249">
        <f t="shared" ref="H21" si="35">SUM(H42,H63,H84,H105,H126,H147,H168,H189,H210,H231,H252,H273,H294,H315,H336,H357,H378,H399,H420,H441,H462,H483)</f>
        <v>771.85099999999989</v>
      </c>
      <c r="I21" s="299" t="str">
        <f>CONCATENATE("(",ROUND((H21/$H21)*100,1),")")</f>
        <v>(100)</v>
      </c>
      <c r="K21" s="249">
        <f t="shared" si="30"/>
        <v>36.194088463435605</v>
      </c>
      <c r="L21" s="249">
        <f t="shared" si="31"/>
        <v>19.680219308347517</v>
      </c>
      <c r="M21" s="249">
        <f t="shared" si="32"/>
        <v>17.058692228217197</v>
      </c>
      <c r="N21" s="249">
        <f t="shared" si="33"/>
        <v>72.93300000000032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2.0271407552384342</v>
      </c>
      <c r="C30" s="299" t="str">
        <f>CONCATENATE("(",ROUND((B30/$H32)*100,1),")")</f>
        <v>(26.4)</v>
      </c>
      <c r="D30" s="302">
        <f>'Ind T6'!M9</f>
        <v>0.54679281133354407</v>
      </c>
      <c r="E30" s="299" t="str">
        <f>CONCATENATE("(",ROUND((D30/$H32)*100,1),")")</f>
        <v>(7.1)</v>
      </c>
      <c r="F30" s="302">
        <f>'Ind T6'!N9</f>
        <v>2.9320907671820655</v>
      </c>
      <c r="G30" s="299" t="str">
        <f>CONCATENATE("(",ROUND((F30/$H32)*100,1),")")</f>
        <v>(38.1)</v>
      </c>
      <c r="H30" s="302">
        <f>SUM(B30,D30,F30)</f>
        <v>5.5060243337540431</v>
      </c>
      <c r="I30" s="299" t="str">
        <f>CONCATENATE("(",ROUND((H30/$H32)*100,1),")")</f>
        <v>(71.6)</v>
      </c>
      <c r="K30" s="302">
        <f>B35-B30</f>
        <v>0.16484798036648529</v>
      </c>
      <c r="L30" s="302">
        <f>D35-D30</f>
        <v>2.9150866506296946E-2</v>
      </c>
      <c r="M30" s="302">
        <f>F35-F30</f>
        <v>4.3330240861288782E-2</v>
      </c>
      <c r="N30" s="302">
        <f>SUM(K30:M30)</f>
        <v>0.23732908773407102</v>
      </c>
    </row>
    <row r="31" spans="1:14" x14ac:dyDescent="0.2">
      <c r="A31" s="282" t="s">
        <v>365</v>
      </c>
      <c r="B31" s="302">
        <f>'Ind T6'!L8</f>
        <v>0.59148007339755559</v>
      </c>
      <c r="C31" s="299" t="str">
        <f>CONCATENATE("(",ROUND((B31/$H32)*100,1),")")</f>
        <v>(7.7)</v>
      </c>
      <c r="D31" s="302">
        <f>'Ind T6'!M8</f>
        <v>0.53361072813454236</v>
      </c>
      <c r="E31" s="299" t="str">
        <f>CONCATENATE("(",ROUND((D31/$H32)*100,1),")")</f>
        <v>(6.9)</v>
      </c>
      <c r="F31" s="302">
        <f>'Ind T6'!N8</f>
        <v>1.0558848647138672</v>
      </c>
      <c r="G31" s="299" t="str">
        <f>CONCATENATE("(",ROUND((F31/$H32)*100,1),")")</f>
        <v>(13.7)</v>
      </c>
      <c r="H31" s="302">
        <f t="shared" ref="H31" si="36">SUM(B31,D31,F31)</f>
        <v>2.1809756662459652</v>
      </c>
      <c r="I31" s="299" t="str">
        <f>CONCATENATE("(",ROUND((H31/$H32)*100,1),")")</f>
        <v>(28.4)</v>
      </c>
      <c r="K31" s="302">
        <f t="shared" ref="K31:K32" si="37">B36-B31</f>
        <v>2.7263942393409124E-2</v>
      </c>
      <c r="L31" s="302">
        <f t="shared" ref="L31:L32" si="38">D36-D31</f>
        <v>7.640750348382741E-3</v>
      </c>
      <c r="M31" s="302">
        <f t="shared" ref="M31:M32" si="39">F36-F31</f>
        <v>6.476621952411632E-2</v>
      </c>
      <c r="N31" s="302">
        <f t="shared" ref="N31:N32" si="40">SUM(K31:M31)</f>
        <v>9.9670912265908185E-2</v>
      </c>
    </row>
    <row r="32" spans="1:14" x14ac:dyDescent="0.2">
      <c r="A32" s="282" t="s">
        <v>363</v>
      </c>
      <c r="B32" s="302">
        <f>SUM(B30:B31)</f>
        <v>2.61862082863599</v>
      </c>
      <c r="C32" s="299" t="str">
        <f>CONCATENATE("(",ROUND((B32/$H32)*100,1),")")</f>
        <v>(34.1)</v>
      </c>
      <c r="D32" s="302">
        <f>SUM(D30:D31)</f>
        <v>1.0804035394680864</v>
      </c>
      <c r="E32" s="299" t="str">
        <f>CONCATENATE("(",ROUND((D32/$H32)*100,1),")")</f>
        <v>(14.1)</v>
      </c>
      <c r="F32" s="302">
        <f>SUM(F30:F31)</f>
        <v>3.9879756318959325</v>
      </c>
      <c r="G32" s="299" t="str">
        <f>CONCATENATE("(",ROUND((F32/$H32)*100,1),")")</f>
        <v>(51.9)</v>
      </c>
      <c r="H32" s="302">
        <f>SUM(H30:H31)</f>
        <v>7.6870000000000083</v>
      </c>
      <c r="I32" s="299" t="str">
        <f>CONCATENATE("(",ROUND((H32/$H32)*100,1),")")</f>
        <v>(100)</v>
      </c>
      <c r="K32" s="302">
        <f t="shared" si="37"/>
        <v>0.19211192275989397</v>
      </c>
      <c r="L32" s="302">
        <f t="shared" si="38"/>
        <v>3.6791616854679576E-2</v>
      </c>
      <c r="M32" s="302">
        <f t="shared" si="39"/>
        <v>0.1080964603854051</v>
      </c>
      <c r="N32" s="302">
        <f t="shared" si="40"/>
        <v>0.33699999999997865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2.1919887356049195</v>
      </c>
      <c r="C35" s="299" t="str">
        <f>CONCATENATE("(",ROUND((B35/$H37)*100,1),")")</f>
        <v>(27.3)</v>
      </c>
      <c r="D35" s="302">
        <f>'Ind T6'!R9</f>
        <v>0.57594367783984102</v>
      </c>
      <c r="E35" s="299" t="str">
        <f>CONCATENATE("(",ROUND((D35/$H37)*100,1),")")</f>
        <v>(7.2)</v>
      </c>
      <c r="F35" s="302">
        <f>'Ind T6'!S9</f>
        <v>2.9754210080433543</v>
      </c>
      <c r="G35" s="299" t="str">
        <f>CONCATENATE("(",ROUND((F35/$H37)*100,1),")")</f>
        <v>(37.1)</v>
      </c>
      <c r="H35" s="302">
        <f>SUM(B35,D35,F35)</f>
        <v>5.7433534214881146</v>
      </c>
      <c r="I35" s="299" t="str">
        <f>CONCATENATE("(",ROUND((H35/$H37)*100,1),")")</f>
        <v>(71.6)</v>
      </c>
      <c r="K35" s="302">
        <f>B40-B35</f>
        <v>0.27910397883782689</v>
      </c>
      <c r="L35" s="302">
        <f>D40-D35</f>
        <v>2.6438704501827615E-2</v>
      </c>
      <c r="M35" s="302">
        <f>F40-F35</f>
        <v>-0.1115284066019302</v>
      </c>
      <c r="N35" s="302">
        <f>SUM(K35:M35)</f>
        <v>0.19401427673772431</v>
      </c>
    </row>
    <row r="36" spans="1:14" x14ac:dyDescent="0.2">
      <c r="A36" s="282" t="s">
        <v>365</v>
      </c>
      <c r="B36" s="302">
        <f>'Ind T6'!Q8</f>
        <v>0.61874401579096472</v>
      </c>
      <c r="C36" s="299" t="str">
        <f>CONCATENATE("(",ROUND((B36/$H37)*100,1),")")</f>
        <v>(7.7)</v>
      </c>
      <c r="D36" s="302">
        <f>'Ind T6'!R8</f>
        <v>0.5412514784829251</v>
      </c>
      <c r="E36" s="299" t="str">
        <f>CONCATENATE("(",ROUND((D36/$H37)*100,1),")")</f>
        <v>(6.7)</v>
      </c>
      <c r="F36" s="302">
        <f>'Ind T6'!S8</f>
        <v>1.1206510842379835</v>
      </c>
      <c r="G36" s="299" t="str">
        <f>CONCATENATE("(",ROUND((F36/$H37)*100,1),")")</f>
        <v>(14)</v>
      </c>
      <c r="H36" s="302">
        <f t="shared" ref="H36" si="41">SUM(B36,D36,F36)</f>
        <v>2.280646578511873</v>
      </c>
      <c r="I36" s="299" t="str">
        <f>CONCATENATE("(",ROUND((H36/$H37)*100,1),")")</f>
        <v>(28.4)</v>
      </c>
      <c r="K36" s="302">
        <f t="shared" ref="K36:K37" si="42">B41-B36</f>
        <v>2.4055935865619937E-2</v>
      </c>
      <c r="L36" s="302">
        <f t="shared" ref="L36:L37" si="43">D41-D36</f>
        <v>-1.8365904640855413E-2</v>
      </c>
      <c r="M36" s="302">
        <f t="shared" ref="M36:M37" si="44">F41-F36</f>
        <v>7.929569203752429E-2</v>
      </c>
      <c r="N36" s="302">
        <f t="shared" ref="N36:N37" si="45">SUM(K36:M36)</f>
        <v>8.4985723262288815E-2</v>
      </c>
    </row>
    <row r="37" spans="1:14" x14ac:dyDescent="0.2">
      <c r="A37" s="282" t="s">
        <v>363</v>
      </c>
      <c r="B37" s="302">
        <f>SUM(B35:B36)</f>
        <v>2.810732751395884</v>
      </c>
      <c r="C37" s="299" t="str">
        <f>CONCATENATE("(",ROUND((B37/$H37)*100,1),")")</f>
        <v>(35)</v>
      </c>
      <c r="D37" s="302">
        <f>SUM(D35:D36)</f>
        <v>1.117195156322766</v>
      </c>
      <c r="E37" s="299" t="str">
        <f>CONCATENATE("(",ROUND((D37/$H37)*100,1),")")</f>
        <v>(13.9)</v>
      </c>
      <c r="F37" s="302">
        <f>SUM(F35:F36)</f>
        <v>4.0960720922813376</v>
      </c>
      <c r="G37" s="299" t="str">
        <f>CONCATENATE("(",ROUND((F37/$H37)*100,1),")")</f>
        <v>(51)</v>
      </c>
      <c r="H37" s="302">
        <f>SUM(H35:H36)</f>
        <v>8.0239999999999867</v>
      </c>
      <c r="I37" s="299" t="str">
        <f>CONCATENATE("(",ROUND((H37/$H37)*100,1),")")</f>
        <v>(100)</v>
      </c>
      <c r="K37" s="302">
        <f t="shared" si="42"/>
        <v>0.30315991470344716</v>
      </c>
      <c r="L37" s="302">
        <f t="shared" si="43"/>
        <v>8.0727998609724239E-3</v>
      </c>
      <c r="M37" s="302">
        <f t="shared" si="44"/>
        <v>-3.2232714564405462E-2</v>
      </c>
      <c r="N37" s="302">
        <f t="shared" si="45"/>
        <v>0.27900000000001413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2.4710927144427464</v>
      </c>
      <c r="C40" s="299" t="str">
        <f>CONCATENATE("(",ROUND((B40/$H42)*100,1),")")</f>
        <v>(29.8)</v>
      </c>
      <c r="D40" s="302">
        <f>'Ind T6'!W9</f>
        <v>0.60238238234166863</v>
      </c>
      <c r="E40" s="299" t="str">
        <f>CONCATENATE("(",ROUND((D40/$H42)*100,1),")")</f>
        <v>(7.3)</v>
      </c>
      <c r="F40" s="302">
        <f>'Ind T6'!X9</f>
        <v>2.8638926014414241</v>
      </c>
      <c r="G40" s="299" t="str">
        <f>CONCATENATE("(",ROUND((F40/$H42)*100,1),")")</f>
        <v>(34.5)</v>
      </c>
      <c r="H40" s="302">
        <f>SUM(B40,D40,F40)</f>
        <v>5.937367698225839</v>
      </c>
      <c r="I40" s="299" t="str">
        <f>CONCATENATE("(",ROUND((H40/$H42)*100,1),")")</f>
        <v>(71.5)</v>
      </c>
      <c r="K40" s="302">
        <f>B40-B30</f>
        <v>0.44395195920431219</v>
      </c>
      <c r="L40" s="302">
        <f>D40-D30</f>
        <v>5.5589571008124561E-2</v>
      </c>
      <c r="M40" s="302">
        <f>F40-F30</f>
        <v>-6.8198165740641414E-2</v>
      </c>
      <c r="N40" s="302">
        <f>SUM(K40:M40)</f>
        <v>0.43134336447179533</v>
      </c>
    </row>
    <row r="41" spans="1:14" x14ac:dyDescent="0.2">
      <c r="A41" s="282" t="s">
        <v>365</v>
      </c>
      <c r="B41" s="302">
        <f>'Ind T6'!V8</f>
        <v>0.64279995165658466</v>
      </c>
      <c r="C41" s="299" t="str">
        <f>CONCATENATE("(",ROUND((B41/$H42)*100,1),")")</f>
        <v>(7.7)</v>
      </c>
      <c r="D41" s="302">
        <f>'Ind T6'!W8</f>
        <v>0.52288557384206968</v>
      </c>
      <c r="E41" s="299" t="str">
        <f>CONCATENATE("(",ROUND((D41/$H42)*100,1),")")</f>
        <v>(6.3)</v>
      </c>
      <c r="F41" s="302">
        <f>'Ind T6'!X8</f>
        <v>1.1999467762755078</v>
      </c>
      <c r="G41" s="299" t="str">
        <f>CONCATENATE("(",ROUND((F41/$H42)*100,1),")")</f>
        <v>(14.5)</v>
      </c>
      <c r="H41" s="302">
        <f t="shared" ref="H41" si="46">SUM(B41,D41,F41)</f>
        <v>2.3656323017741618</v>
      </c>
      <c r="I41" s="299" t="str">
        <f>CONCATENATE("(",ROUND((H41/$H42)*100,1),")")</f>
        <v>(28.5)</v>
      </c>
      <c r="K41" s="302">
        <f t="shared" ref="K41:K42" si="47">B41-B31</f>
        <v>5.1319878259029061E-2</v>
      </c>
      <c r="L41" s="302">
        <f t="shared" ref="L41:L42" si="48">D41-D31</f>
        <v>-1.0725154292472672E-2</v>
      </c>
      <c r="M41" s="302">
        <f t="shared" ref="M41:M42" si="49">F41-F31</f>
        <v>0.14406191156164061</v>
      </c>
      <c r="N41" s="302">
        <f t="shared" ref="N41:N42" si="50">SUM(K41:M41)</f>
        <v>0.184656635528197</v>
      </c>
    </row>
    <row r="42" spans="1:14" x14ac:dyDescent="0.2">
      <c r="A42" s="282" t="s">
        <v>363</v>
      </c>
      <c r="B42" s="302">
        <f>SUM(B40:B41)</f>
        <v>3.1138926660993311</v>
      </c>
      <c r="C42" s="299" t="str">
        <f>CONCATENATE("(",ROUND((B42/$H42)*100,1),")")</f>
        <v>(37.5)</v>
      </c>
      <c r="D42" s="302">
        <f>SUM(D40:D41)</f>
        <v>1.1252679561837384</v>
      </c>
      <c r="E42" s="299" t="str">
        <f>CONCATENATE("(",ROUND((D42/$H42)*100,1),")")</f>
        <v>(13.6)</v>
      </c>
      <c r="F42" s="302">
        <f>SUM(F40:F41)</f>
        <v>4.0638393777169322</v>
      </c>
      <c r="G42" s="299" t="str">
        <f>CONCATENATE("(",ROUND((F42/$H42)*100,1),")")</f>
        <v>(48.9)</v>
      </c>
      <c r="H42" s="302">
        <f>SUM(H40:H41)</f>
        <v>8.3030000000000008</v>
      </c>
      <c r="I42" s="299" t="str">
        <f>CONCATENATE("(",ROUND((H42/$H42)*100,1),")")</f>
        <v>(100)</v>
      </c>
      <c r="K42" s="302">
        <f t="shared" si="47"/>
        <v>0.49527183746334114</v>
      </c>
      <c r="L42" s="302">
        <f t="shared" si="48"/>
        <v>4.4864416715652E-2</v>
      </c>
      <c r="M42" s="302">
        <f t="shared" si="49"/>
        <v>7.586374582099964E-2</v>
      </c>
      <c r="N42" s="302">
        <f t="shared" si="50"/>
        <v>0.61599999999999278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0.3154812606480098</v>
      </c>
      <c r="C51" s="299" t="str">
        <f>CONCATENATE("(",ROUND((B51/$H53)*100,1),")")</f>
        <v>(84.1)</v>
      </c>
      <c r="D51" s="302">
        <f>'Ind T6'!M18</f>
        <v>3.7265758092261958E-3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0.31920783645723599</v>
      </c>
      <c r="I51" s="299" t="str">
        <f>CONCATENATE("(",ROUND((H51/$H53)*100,1),")")</f>
        <v>(85.1)</v>
      </c>
      <c r="K51" s="302">
        <f>B56-B51</f>
        <v>-6.4042004901703697E-2</v>
      </c>
      <c r="L51" s="302">
        <f>D56-D51</f>
        <v>-6.7221608651077012E-4</v>
      </c>
      <c r="M51" s="302">
        <f>F56-F51</f>
        <v>0</v>
      </c>
      <c r="N51" s="302">
        <f>SUM(K51:M51)</f>
        <v>-6.4714220988214471E-2</v>
      </c>
    </row>
    <row r="52" spans="1:14" x14ac:dyDescent="0.2">
      <c r="A52" s="282" t="s">
        <v>365</v>
      </c>
      <c r="B52" s="302">
        <f>'Ind T6'!L17</f>
        <v>4.3654173764328126E-2</v>
      </c>
      <c r="C52" s="299" t="str">
        <f>CONCATENATE("(",ROUND((B52/$H53)*100,1),")")</f>
        <v>(11.6)</v>
      </c>
      <c r="D52" s="302">
        <f>'Ind T6'!M17</f>
        <v>1.2137989778435943E-2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5.5792163542764069E-2</v>
      </c>
      <c r="I52" s="299" t="str">
        <f>CONCATENATE("(",ROUND((H52/$H53)*100,1),")")</f>
        <v>(14.9)</v>
      </c>
      <c r="K52" s="302">
        <f t="shared" ref="K52:K53" si="52">B57-B52</f>
        <v>-8.9653740562514114E-3</v>
      </c>
      <c r="L52" s="302">
        <f t="shared" ref="L52:L53" si="53">D57-D52</f>
        <v>-2.3204049555340528E-3</v>
      </c>
      <c r="M52" s="302">
        <f t="shared" ref="M52:M53" si="54">F57-F52</f>
        <v>0</v>
      </c>
      <c r="N52" s="302">
        <f t="shared" ref="N52:N53" si="55">SUM(K52:M52)</f>
        <v>-1.1285779011785464E-2</v>
      </c>
    </row>
    <row r="53" spans="1:14" x14ac:dyDescent="0.2">
      <c r="A53" s="282" t="s">
        <v>363</v>
      </c>
      <c r="B53" s="302">
        <f>SUM(B51:B52)</f>
        <v>0.35913543441233792</v>
      </c>
      <c r="C53" s="299" t="str">
        <f>CONCATENATE("(",ROUND((B53/$H53)*100,1),")")</f>
        <v>(95.8)</v>
      </c>
      <c r="D53" s="302">
        <f>SUM(D51:D52)</f>
        <v>1.5864565587662138E-2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0.37500000000000006</v>
      </c>
      <c r="I53" s="299" t="str">
        <f>CONCATENATE("(",ROUND((H53/$H53)*100,1),")")</f>
        <v>(100)</v>
      </c>
      <c r="K53" s="302">
        <f t="shared" si="52"/>
        <v>-7.3007378957955116E-2</v>
      </c>
      <c r="L53" s="302">
        <f t="shared" si="53"/>
        <v>-2.9926210420448233E-3</v>
      </c>
      <c r="M53" s="302">
        <f t="shared" si="54"/>
        <v>0</v>
      </c>
      <c r="N53" s="302">
        <f t="shared" si="55"/>
        <v>-7.5999999999999943E-2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0.2514392557463061</v>
      </c>
      <c r="C56" s="299" t="str">
        <f>CONCATENATE("(",ROUND((B56/$H58)*100,1),")")</f>
        <v>(84.1)</v>
      </c>
      <c r="D56" s="302">
        <f>'Ind T6'!R18</f>
        <v>3.0543597227154257E-3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0.25449361546902155</v>
      </c>
      <c r="I56" s="299" t="str">
        <f>CONCATENATE("(",ROUND((H56/$H58)*100,1),")")</f>
        <v>(85.1)</v>
      </c>
      <c r="K56" s="302">
        <f>B61-B56</f>
        <v>-7.4573820389758599E-2</v>
      </c>
      <c r="L56" s="302">
        <f>D61-D56</f>
        <v>-7.2718294172748792E-4</v>
      </c>
      <c r="M56" s="302">
        <f>F61-F56</f>
        <v>0</v>
      </c>
      <c r="N56" s="302">
        <f>SUM(K56:M56)</f>
        <v>-7.5301003331486094E-2</v>
      </c>
    </row>
    <row r="57" spans="1:14" x14ac:dyDescent="0.2">
      <c r="A57" s="282" t="s">
        <v>365</v>
      </c>
      <c r="B57" s="302">
        <f>'Ind T6'!Q17</f>
        <v>3.4688799708076715E-2</v>
      </c>
      <c r="C57" s="299" t="str">
        <f>CONCATENATE("(",ROUND((B57/$H58)*100,1),")")</f>
        <v>(11.6)</v>
      </c>
      <c r="D57" s="302">
        <f>'Ind T6'!R17</f>
        <v>9.8175848229018897E-3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4.4506384530978604E-2</v>
      </c>
      <c r="I57" s="299" t="str">
        <f>CONCATENATE("(",ROUND((H57/$H58)*100,1),")")</f>
        <v>(14.9)</v>
      </c>
      <c r="K57" s="302">
        <f t="shared" ref="K57:K58" si="57">B62-B57</f>
        <v>-1.1084578072098315E-2</v>
      </c>
      <c r="L57" s="302">
        <f t="shared" ref="L57:L58" si="58">D62-D57</f>
        <v>-2.6144185964157478E-3</v>
      </c>
      <c r="M57" s="302">
        <f t="shared" ref="M57:M58" si="59">F62-F57</f>
        <v>0</v>
      </c>
      <c r="N57" s="302">
        <f t="shared" ref="N57:N58" si="60">SUM(K57:M57)</f>
        <v>-1.3698996668514062E-2</v>
      </c>
    </row>
    <row r="58" spans="1:14" x14ac:dyDescent="0.2">
      <c r="A58" s="282" t="s">
        <v>363</v>
      </c>
      <c r="B58" s="302">
        <f>SUM(B56:B57)</f>
        <v>0.2861280554543828</v>
      </c>
      <c r="C58" s="299" t="str">
        <f>CONCATENATE("(",ROUND((B58/$H58)*100,1),")")</f>
        <v>(95.7)</v>
      </c>
      <c r="D58" s="302">
        <f>SUM(D56:D57)</f>
        <v>1.2871944545617315E-2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0.29900000000000015</v>
      </c>
      <c r="I58" s="299" t="str">
        <f>CONCATENATE("(",ROUND((H58/$H58)*100,1),")")</f>
        <v>(100)</v>
      </c>
      <c r="K58" s="302">
        <f t="shared" si="57"/>
        <v>-8.5658398461856911E-2</v>
      </c>
      <c r="L58" s="302">
        <f t="shared" si="58"/>
        <v>-3.3416015381432344E-3</v>
      </c>
      <c r="M58" s="302">
        <f t="shared" si="59"/>
        <v>0</v>
      </c>
      <c r="N58" s="302">
        <f t="shared" si="60"/>
        <v>-8.9000000000000148E-2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0.1768654353565475</v>
      </c>
      <c r="C61" s="299" t="str">
        <f>CONCATENATE("(",ROUND((B61/$H63)*100,1),")")</f>
        <v>(84.2)</v>
      </c>
      <c r="D61" s="302">
        <f>'Ind T6'!W18</f>
        <v>2.3271767809879378E-3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0.17919261213753543</v>
      </c>
      <c r="I61" s="299" t="str">
        <f>CONCATENATE("(",ROUND((H61/$H63)*100,1),")")</f>
        <v>(85.3)</v>
      </c>
      <c r="K61" s="302">
        <f>B61-B51</f>
        <v>-0.1386158252914623</v>
      </c>
      <c r="L61" s="302">
        <f>D61-D51</f>
        <v>-1.399399028238258E-3</v>
      </c>
      <c r="M61" s="302">
        <f>F61-F51</f>
        <v>0</v>
      </c>
      <c r="N61" s="302">
        <f>SUM(K61:M61)</f>
        <v>-0.14001522431970057</v>
      </c>
    </row>
    <row r="62" spans="1:14" x14ac:dyDescent="0.2">
      <c r="A62" s="282" t="s">
        <v>365</v>
      </c>
      <c r="B62" s="302">
        <f>'Ind T6'!V17</f>
        <v>2.36042216359784E-2</v>
      </c>
      <c r="C62" s="299" t="str">
        <f>CONCATENATE("(",ROUND((B62/$H63)*100,1),")")</f>
        <v>(11.2)</v>
      </c>
      <c r="D62" s="302">
        <f>'Ind T6'!W17</f>
        <v>7.2031662264861419E-3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3.0807387862464543E-2</v>
      </c>
      <c r="I62" s="299" t="str">
        <f>CONCATENATE("(",ROUND((H62/$H63)*100,1),")")</f>
        <v>(14.7)</v>
      </c>
      <c r="K62" s="302">
        <f t="shared" ref="K62:K63" si="62">B62-B52</f>
        <v>-2.0049952128349726E-2</v>
      </c>
      <c r="L62" s="302">
        <f t="shared" ref="L62:L63" si="63">D62-D52</f>
        <v>-4.9348235519498006E-3</v>
      </c>
      <c r="M62" s="302">
        <f t="shared" ref="M62:M63" si="64">F62-F52</f>
        <v>0</v>
      </c>
      <c r="N62" s="302">
        <f t="shared" ref="N62:N63" si="65">SUM(K62:M62)</f>
        <v>-2.4984775680299526E-2</v>
      </c>
    </row>
    <row r="63" spans="1:14" x14ac:dyDescent="0.2">
      <c r="A63" s="282" t="s">
        <v>363</v>
      </c>
      <c r="B63" s="302">
        <f>SUM(B61:B62)</f>
        <v>0.20046965699252589</v>
      </c>
      <c r="C63" s="299" t="str">
        <f>CONCATENATE("(",ROUND((B63/$H63)*100,1),")")</f>
        <v>(95.5)</v>
      </c>
      <c r="D63" s="302">
        <f>SUM(D61:D62)</f>
        <v>9.5303430074740805E-3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0.20999999999999996</v>
      </c>
      <c r="I63" s="299" t="str">
        <f>CONCATENATE("(",ROUND((H63/$H63)*100,1),")")</f>
        <v>(100)</v>
      </c>
      <c r="K63" s="302">
        <f t="shared" si="62"/>
        <v>-0.15866577741981203</v>
      </c>
      <c r="L63" s="302">
        <f t="shared" si="63"/>
        <v>-6.3342225801880578E-3</v>
      </c>
      <c r="M63" s="302">
        <f t="shared" si="64"/>
        <v>0</v>
      </c>
      <c r="N63" s="302">
        <f t="shared" si="65"/>
        <v>-0.16500000000000009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2.6307980468115617</v>
      </c>
      <c r="C72" s="299" t="str">
        <f>CONCATENATE("(",ROUND((B72/$H74)*100,1),")")</f>
        <v>(53.1)</v>
      </c>
      <c r="D72" s="302">
        <f>'Ind T6'!M27</f>
        <v>0.21273374918588631</v>
      </c>
      <c r="E72" s="299" t="str">
        <f>CONCATENATE("(",ROUND((D72/$H74)*100,1),")")</f>
        <v>(4.3)</v>
      </c>
      <c r="F72" s="302">
        <f>'Ind T6'!N27</f>
        <v>0.11111913968647412</v>
      </c>
      <c r="G72" s="299" t="str">
        <f>CONCATENATE("(",ROUND((F72/$H74)*100,1),")")</f>
        <v>(2.2)</v>
      </c>
      <c r="H72" s="302">
        <f>SUM(B72,D72,F72)</f>
        <v>2.9546509356839219</v>
      </c>
      <c r="I72" s="299" t="str">
        <f>CONCATENATE("(",ROUND((H72/$H74)*100,1),")")</f>
        <v>(59.7)</v>
      </c>
      <c r="K72" s="302">
        <f>B77-B72</f>
        <v>-0.25649442195426841</v>
      </c>
      <c r="L72" s="302">
        <f>D77-D72</f>
        <v>-1.8663579583829665E-2</v>
      </c>
      <c r="M72" s="302">
        <f>F77-F72</f>
        <v>-8.7962264866139755E-3</v>
      </c>
      <c r="N72" s="302">
        <f>SUM(K72:M72)</f>
        <v>-0.2839542280247121</v>
      </c>
    </row>
    <row r="73" spans="1:14" x14ac:dyDescent="0.2">
      <c r="A73" s="282" t="s">
        <v>365</v>
      </c>
      <c r="B73" s="302">
        <f>'Ind T6'!L26</f>
        <v>1.2509638996203238</v>
      </c>
      <c r="C73" s="299" t="str">
        <f>CONCATENATE("(",ROUND((B73/$H74)*100,1),")")</f>
        <v>(25.3)</v>
      </c>
      <c r="D73" s="302">
        <f>'Ind T6'!M26</f>
        <v>0.42658567840607903</v>
      </c>
      <c r="E73" s="299" t="str">
        <f>CONCATENATE("(",ROUND((D73/$H74)*100,1),")")</f>
        <v>(8.6)</v>
      </c>
      <c r="F73" s="302">
        <f>'Ind T6'!N26</f>
        <v>0.31979948628967414</v>
      </c>
      <c r="G73" s="299" t="str">
        <f>CONCATENATE("(",ROUND((F73/$H74)*100,1),")")</f>
        <v>(6.5)</v>
      </c>
      <c r="H73" s="302">
        <f t="shared" ref="H73" si="66">SUM(B73,D73,F73)</f>
        <v>1.9973490643160772</v>
      </c>
      <c r="I73" s="299" t="str">
        <f>CONCATENATE("(",ROUND((H73/$H74)*100,1),")")</f>
        <v>(40.3)</v>
      </c>
      <c r="K73" s="302">
        <f t="shared" ref="K73:K74" si="67">B78-B73</f>
        <v>-6.6902376491308369E-2</v>
      </c>
      <c r="L73" s="302">
        <f t="shared" ref="L73:L74" si="68">D78-D73</f>
        <v>-3.8170646801557462E-2</v>
      </c>
      <c r="M73" s="302">
        <f t="shared" ref="M73:M74" si="69">F78-F73</f>
        <v>-1.9972748682425545E-2</v>
      </c>
      <c r="N73" s="302">
        <f t="shared" ref="N73:N74" si="70">SUM(K73:M73)</f>
        <v>-0.12504577197529138</v>
      </c>
    </row>
    <row r="74" spans="1:14" x14ac:dyDescent="0.2">
      <c r="A74" s="282" t="s">
        <v>363</v>
      </c>
      <c r="B74" s="302">
        <f>SUM(B72:B73)</f>
        <v>3.8817619464318858</v>
      </c>
      <c r="C74" s="299" t="str">
        <f>CONCATENATE("(",ROUND((B74/$H74)*100,1),")")</f>
        <v>(78.4)</v>
      </c>
      <c r="D74" s="302">
        <f>SUM(D72:D73)</f>
        <v>0.63931942759196536</v>
      </c>
      <c r="E74" s="299" t="str">
        <f>CONCATENATE("(",ROUND((D74/$H74)*100,1),")")</f>
        <v>(12.9)</v>
      </c>
      <c r="F74" s="302">
        <f>SUM(F72:F73)</f>
        <v>0.43091862597614827</v>
      </c>
      <c r="G74" s="299" t="str">
        <f>CONCATENATE("(",ROUND((F74/$H74)*100,1),")")</f>
        <v>(8.7)</v>
      </c>
      <c r="H74" s="302">
        <f>SUM(H72:H73)</f>
        <v>4.9519999999999991</v>
      </c>
      <c r="I74" s="299" t="str">
        <f>CONCATENATE("(",ROUND((H74/$H74)*100,1),")")</f>
        <v>(100)</v>
      </c>
      <c r="K74" s="302">
        <f t="shared" si="67"/>
        <v>-0.32339679844557701</v>
      </c>
      <c r="L74" s="302">
        <f t="shared" si="68"/>
        <v>-5.6834226385387154E-2</v>
      </c>
      <c r="M74" s="302">
        <f t="shared" si="69"/>
        <v>-2.8768975169039535E-2</v>
      </c>
      <c r="N74" s="302">
        <f t="shared" si="70"/>
        <v>-0.40900000000000369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2.3743036248572933</v>
      </c>
      <c r="C77" s="299" t="str">
        <f>CONCATENATE("(",ROUND((B77/$H79)*100,1),")")</f>
        <v>(52.3)</v>
      </c>
      <c r="D77" s="302">
        <f>'Ind T6'!R27</f>
        <v>0.19407016960205664</v>
      </c>
      <c r="E77" s="299" t="str">
        <f>CONCATENATE("(",ROUND((D77/$H79)*100,1),")")</f>
        <v>(4.3)</v>
      </c>
      <c r="F77" s="302">
        <f>'Ind T6'!S27</f>
        <v>0.10232291319986014</v>
      </c>
      <c r="G77" s="299" t="str">
        <f>CONCATENATE("(",ROUND((F77/$H79)*100,1),")")</f>
        <v>(2.3)</v>
      </c>
      <c r="H77" s="302">
        <f>SUM(B77,D77,F77)</f>
        <v>2.6706967076592103</v>
      </c>
      <c r="I77" s="299" t="str">
        <f>CONCATENATE("(",ROUND((H77/$H79)*100,1),")")</f>
        <v>(58.8)</v>
      </c>
      <c r="K77" s="302">
        <f>B82-B77</f>
        <v>-0.55219336630061999</v>
      </c>
      <c r="L77" s="302">
        <f>D82-D77</f>
        <v>-4.1813432995121053E-2</v>
      </c>
      <c r="M77" s="302">
        <f>F82-F77</f>
        <v>-1.9261892800563354E-2</v>
      </c>
      <c r="N77" s="302">
        <f>SUM(K77:M77)</f>
        <v>-0.61326869209630441</v>
      </c>
    </row>
    <row r="78" spans="1:14" x14ac:dyDescent="0.2">
      <c r="A78" s="282" t="s">
        <v>365</v>
      </c>
      <c r="B78" s="302">
        <f>'Ind T6'!Q26</f>
        <v>1.1840615231290155</v>
      </c>
      <c r="C78" s="299" t="str">
        <f>CONCATENATE("(",ROUND((B78/$H79)*100,1),")")</f>
        <v>(26.1)</v>
      </c>
      <c r="D78" s="302">
        <f>'Ind T6'!R26</f>
        <v>0.38841503160452157</v>
      </c>
      <c r="E78" s="299" t="str">
        <f>CONCATENATE("(",ROUND((D78/$H79)*100,1),")")</f>
        <v>(8.5)</v>
      </c>
      <c r="F78" s="302">
        <f>'Ind T6'!S26</f>
        <v>0.29982673760724859</v>
      </c>
      <c r="G78" s="299" t="str">
        <f>CONCATENATE("(",ROUND((F78/$H79)*100,1),")")</f>
        <v>(6.6)</v>
      </c>
      <c r="H78" s="302">
        <f t="shared" ref="H78" si="71">SUM(B78,D78,F78)</f>
        <v>1.8723032923407856</v>
      </c>
      <c r="I78" s="299" t="str">
        <f>CONCATENATE("(",ROUND((H78/$H79)*100,1),")")</f>
        <v>(41.2)</v>
      </c>
      <c r="K78" s="302">
        <f t="shared" ref="K78:K79" si="72">B83-B78</f>
        <v>-0.19190744479492261</v>
      </c>
      <c r="L78" s="302">
        <f t="shared" ref="L78:L79" si="73">D83-D78</f>
        <v>-8.5863629732810975E-2</v>
      </c>
      <c r="M78" s="302">
        <f t="shared" ref="M78:M79" si="74">F83-F78</f>
        <v>-5.4960233375955458E-2</v>
      </c>
      <c r="N78" s="302">
        <f t="shared" ref="N78:N79" si="75">SUM(K78:M78)</f>
        <v>-0.33273130790368904</v>
      </c>
    </row>
    <row r="79" spans="1:14" x14ac:dyDescent="0.2">
      <c r="A79" s="282" t="s">
        <v>363</v>
      </c>
      <c r="B79" s="302">
        <f>SUM(B77:B78)</f>
        <v>3.5583651479863088</v>
      </c>
      <c r="C79" s="299" t="str">
        <f>CONCATENATE("(",ROUND((B79/$H79)*100,1),")")</f>
        <v>(78.3)</v>
      </c>
      <c r="D79" s="302">
        <f>SUM(D77:D78)</f>
        <v>0.58248520120657821</v>
      </c>
      <c r="E79" s="299" t="str">
        <f>CONCATENATE("(",ROUND((D79/$H79)*100,1),")")</f>
        <v>(12.8)</v>
      </c>
      <c r="F79" s="302">
        <f>SUM(F77:F78)</f>
        <v>0.40214965080710874</v>
      </c>
      <c r="G79" s="299" t="str">
        <f>CONCATENATE("(",ROUND((F79/$H79)*100,1),")")</f>
        <v>(8.9)</v>
      </c>
      <c r="H79" s="302">
        <f>SUM(H77:H78)</f>
        <v>4.5429999999999957</v>
      </c>
      <c r="I79" s="299" t="str">
        <f>CONCATENATE("(",ROUND((H79/$H79)*100,1),")")</f>
        <v>(100)</v>
      </c>
      <c r="K79" s="302">
        <f t="shared" si="72"/>
        <v>-0.74410081109554271</v>
      </c>
      <c r="L79" s="302">
        <f t="shared" si="73"/>
        <v>-0.127677062727932</v>
      </c>
      <c r="M79" s="302">
        <f t="shared" si="74"/>
        <v>-7.4222126176518799E-2</v>
      </c>
      <c r="N79" s="302">
        <f t="shared" si="75"/>
        <v>-0.94599999999999351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1.8221102585566733</v>
      </c>
      <c r="C82" s="299" t="str">
        <f>CONCATENATE("(",ROUND((B82/$H84)*100,1),")")</f>
        <v>(50.7)</v>
      </c>
      <c r="D82" s="302">
        <f>'Ind T6'!W27</f>
        <v>0.15225673660693559</v>
      </c>
      <c r="E82" s="299" t="str">
        <f>CONCATENATE("(",ROUND((D82/$H84)*100,1),")")</f>
        <v>(4.2)</v>
      </c>
      <c r="F82" s="302">
        <f>'Ind T6'!X27</f>
        <v>8.3061020399296789E-2</v>
      </c>
      <c r="G82" s="299" t="str">
        <f>CONCATENATE("(",ROUND((F82/$H84)*100,1),")")</f>
        <v>(2.3)</v>
      </c>
      <c r="H82" s="302">
        <f>SUM(B82,D82,F82)</f>
        <v>2.0574280155629059</v>
      </c>
      <c r="I82" s="299" t="str">
        <f>CONCATENATE("(",ROUND((H82/$H84)*100,1),")")</f>
        <v>(57.2)</v>
      </c>
      <c r="K82" s="302">
        <f>B82-B72</f>
        <v>-0.80868778825488841</v>
      </c>
      <c r="L82" s="302">
        <f>D82-D72</f>
        <v>-6.0477012578950717E-2</v>
      </c>
      <c r="M82" s="302">
        <f>F82-F72</f>
        <v>-2.805811928717733E-2</v>
      </c>
      <c r="N82" s="302">
        <f>SUM(K82:M82)</f>
        <v>-0.89722292012101645</v>
      </c>
    </row>
    <row r="83" spans="1:14" x14ac:dyDescent="0.2">
      <c r="A83" s="282" t="s">
        <v>365</v>
      </c>
      <c r="B83" s="302">
        <f>'Ind T6'!V26</f>
        <v>0.99215407833409286</v>
      </c>
      <c r="C83" s="299" t="str">
        <f>CONCATENATE("(",ROUND((B83/$H84)*100,1),")")</f>
        <v>(27.6)</v>
      </c>
      <c r="D83" s="302">
        <f>'Ind T6'!W26</f>
        <v>0.30255140187171059</v>
      </c>
      <c r="E83" s="299" t="str">
        <f>CONCATENATE("(",ROUND((D83/$H84)*100,1),")")</f>
        <v>(8.4)</v>
      </c>
      <c r="F83" s="302">
        <f>'Ind T6'!X26</f>
        <v>0.24486650423129314</v>
      </c>
      <c r="G83" s="299" t="str">
        <f>CONCATENATE("(",ROUND((F83/$H84)*100,1),")")</f>
        <v>(6.8)</v>
      </c>
      <c r="H83" s="302">
        <f t="shared" ref="H83" si="76">SUM(B83,D83,F83)</f>
        <v>1.5395719844370968</v>
      </c>
      <c r="I83" s="299" t="str">
        <f>CONCATENATE("(",ROUND((H83/$H84)*100,1),")")</f>
        <v>(42.8)</v>
      </c>
      <c r="K83" s="302">
        <f t="shared" ref="K83:K84" si="77">B83-B73</f>
        <v>-0.25880982128623098</v>
      </c>
      <c r="L83" s="302">
        <f t="shared" ref="L83:L84" si="78">D83-D73</f>
        <v>-0.12403427653436844</v>
      </c>
      <c r="M83" s="302">
        <f t="shared" ref="M83:M84" si="79">F83-F73</f>
        <v>-7.4932982058381004E-2</v>
      </c>
      <c r="N83" s="302">
        <f t="shared" ref="N83:N84" si="80">SUM(K83:M83)</f>
        <v>-0.45777707987898042</v>
      </c>
    </row>
    <row r="84" spans="1:14" x14ac:dyDescent="0.2">
      <c r="A84" s="282" t="s">
        <v>363</v>
      </c>
      <c r="B84" s="302">
        <f>SUM(B82:B83)</f>
        <v>2.814264336890766</v>
      </c>
      <c r="C84" s="299" t="str">
        <f>CONCATENATE("(",ROUND((B84/$H84)*100,1),")")</f>
        <v>(78.2)</v>
      </c>
      <c r="D84" s="302">
        <f>SUM(D82:D83)</f>
        <v>0.45480813847864621</v>
      </c>
      <c r="E84" s="299" t="str">
        <f>CONCATENATE("(",ROUND((D84/$H84)*100,1),")")</f>
        <v>(12.6)</v>
      </c>
      <c r="F84" s="302">
        <f>SUM(F82:F83)</f>
        <v>0.32792752463058994</v>
      </c>
      <c r="G84" s="299" t="str">
        <f>CONCATENATE("(",ROUND((F84/$H84)*100,1),")")</f>
        <v>(9.1)</v>
      </c>
      <c r="H84" s="302">
        <f>SUM(H82:H83)</f>
        <v>3.5970000000000026</v>
      </c>
      <c r="I84" s="299" t="str">
        <f>CONCATENATE("(",ROUND((H84/$H84)*100,1),")")</f>
        <v>(100)</v>
      </c>
      <c r="K84" s="302">
        <f t="shared" si="77"/>
        <v>-1.0674976095411197</v>
      </c>
      <c r="L84" s="302">
        <f t="shared" si="78"/>
        <v>-0.18451128911331915</v>
      </c>
      <c r="M84" s="302">
        <f t="shared" si="79"/>
        <v>-0.10299110134555833</v>
      </c>
      <c r="N84" s="302">
        <f t="shared" si="80"/>
        <v>-1.3549999999999973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3.8829869605543466</v>
      </c>
      <c r="C93" s="299" t="str">
        <f>CONCATENATE("(",ROUND((B93/$H95)*100,1),")")</f>
        <v>(65.8)</v>
      </c>
      <c r="D93" s="302">
        <f>'Ind T6'!M36</f>
        <v>0.13597463363594781</v>
      </c>
      <c r="E93" s="299" t="str">
        <f>CONCATENATE("(",ROUND((D93/$H95)*100,1),")")</f>
        <v>(2.3)</v>
      </c>
      <c r="F93" s="302">
        <f>'Ind T6'!N36</f>
        <v>0.21868085409894084</v>
      </c>
      <c r="G93" s="299" t="str">
        <f>CONCATENATE("(",ROUND((F93/$H95)*100,1),")")</f>
        <v>(3.7)</v>
      </c>
      <c r="H93" s="302">
        <f>SUM(B93,D93,F93)</f>
        <v>4.2376424482892352</v>
      </c>
      <c r="I93" s="299" t="str">
        <f>CONCATENATE("(",ROUND((H93/$H95)*100,1),")")</f>
        <v>(71.8)</v>
      </c>
      <c r="K93" s="302">
        <f>B98-B93</f>
        <v>-0.1247193747374169</v>
      </c>
      <c r="L93" s="302">
        <f>D98-D93</f>
        <v>6.6144075038351846E-4</v>
      </c>
      <c r="M93" s="302">
        <f>F98-F93</f>
        <v>1.4315423146568362E-3</v>
      </c>
      <c r="N93" s="302">
        <f>SUM(K93:M93)</f>
        <v>-0.12262639167237654</v>
      </c>
    </row>
    <row r="94" spans="1:14" x14ac:dyDescent="0.2">
      <c r="A94" s="282" t="s">
        <v>365</v>
      </c>
      <c r="B94" s="302">
        <f>'Ind T6'!L35</f>
        <v>1.1044784932116276</v>
      </c>
      <c r="C94" s="299" t="str">
        <f>CONCATENATE("(",ROUND((B94/$H95)*100,1),")")</f>
        <v>(18.7)</v>
      </c>
      <c r="D94" s="302">
        <f>'Ind T6'!M35</f>
        <v>0.24952046172850376</v>
      </c>
      <c r="E94" s="299" t="str">
        <f>CONCATENATE("(",ROUND((D94/$H95)*100,1),")")</f>
        <v>(4.2)</v>
      </c>
      <c r="F94" s="302">
        <f>'Ind T6'!N35</f>
        <v>0.31035859677062821</v>
      </c>
      <c r="G94" s="299" t="str">
        <f>CONCATENATE("(",ROUND((F94/$H95)*100,1),")")</f>
        <v>(5.3)</v>
      </c>
      <c r="H94" s="302">
        <f t="shared" ref="H94" si="81">SUM(B94,D94,F94)</f>
        <v>1.6643575517107596</v>
      </c>
      <c r="I94" s="299" t="str">
        <f>CONCATENATE("(",ROUND((H94/$H95)*100,1),")")</f>
        <v>(28.2)</v>
      </c>
      <c r="K94" s="302">
        <f t="shared" ref="K94:K95" si="82">B99-B94</f>
        <v>-5.5384175917400746E-2</v>
      </c>
      <c r="L94" s="302">
        <f t="shared" ref="L94:L95" si="83">D99-D94</f>
        <v>-2.1936562764781897E-3</v>
      </c>
      <c r="M94" s="302">
        <f t="shared" ref="M94:M95" si="84">F99-F94</f>
        <v>-4.7957761337429905E-3</v>
      </c>
      <c r="N94" s="302">
        <f t="shared" ref="N94:N95" si="85">SUM(K94:M94)</f>
        <v>-6.2373608327621927E-2</v>
      </c>
    </row>
    <row r="95" spans="1:14" x14ac:dyDescent="0.2">
      <c r="A95" s="282" t="s">
        <v>363</v>
      </c>
      <c r="B95" s="302">
        <f>SUM(B93:B94)</f>
        <v>4.9874654537659744</v>
      </c>
      <c r="C95" s="299" t="str">
        <f>CONCATENATE("(",ROUND((B95/$H95)*100,1),")")</f>
        <v>(84.5)</v>
      </c>
      <c r="D95" s="302">
        <f>SUM(D93:D94)</f>
        <v>0.38549509536445159</v>
      </c>
      <c r="E95" s="299" t="str">
        <f>CONCATENATE("(",ROUND((D95/$H95)*100,1),")")</f>
        <v>(6.5)</v>
      </c>
      <c r="F95" s="302">
        <f>SUM(F93:F94)</f>
        <v>0.52903945086956905</v>
      </c>
      <c r="G95" s="299" t="str">
        <f>CONCATENATE("(",ROUND((F95/$H95)*100,1),")")</f>
        <v>(9)</v>
      </c>
      <c r="H95" s="302">
        <f>SUM(H93:H94)</f>
        <v>5.9019999999999948</v>
      </c>
      <c r="I95" s="299" t="str">
        <f>CONCATENATE("(",ROUND((H95/$H95)*100,1),")")</f>
        <v>(100)</v>
      </c>
      <c r="K95" s="302">
        <f t="shared" si="82"/>
        <v>-0.18010355065481765</v>
      </c>
      <c r="L95" s="302">
        <f t="shared" si="83"/>
        <v>-1.5322155260947268E-3</v>
      </c>
      <c r="M95" s="302">
        <f t="shared" si="84"/>
        <v>-3.3642338190861265E-3</v>
      </c>
      <c r="N95" s="302">
        <f t="shared" si="85"/>
        <v>-0.1849999999999985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3.7582675858169297</v>
      </c>
      <c r="C98" s="299" t="str">
        <f>CONCATENATE("(",ROUND((B98/$H100)*100,1),")")</f>
        <v>(65.7)</v>
      </c>
      <c r="D98" s="302">
        <f>'Ind T6'!R36</f>
        <v>0.13663607438633132</v>
      </c>
      <c r="E98" s="299" t="str">
        <f>CONCATENATE("(",ROUND((D98/$H100)*100,1),")")</f>
        <v>(2.4)</v>
      </c>
      <c r="F98" s="302">
        <f>'Ind T6'!S36</f>
        <v>0.22011239641359767</v>
      </c>
      <c r="G98" s="299" t="str">
        <f>CONCATENATE("(",ROUND((F98/$H100)*100,1),")")</f>
        <v>(3.9)</v>
      </c>
      <c r="H98" s="302">
        <f>SUM(B98,D98,F98)</f>
        <v>4.1150160566168585</v>
      </c>
      <c r="I98" s="299" t="str">
        <f>CONCATENATE("(",ROUND((H98/$H100)*100,1),")")</f>
        <v>(72)</v>
      </c>
      <c r="K98" s="302">
        <f>B103-B98</f>
        <v>-0.61403777161169915</v>
      </c>
      <c r="L98" s="302">
        <f>D103-D98</f>
        <v>-1.0460602522892076E-2</v>
      </c>
      <c r="M98" s="302">
        <f>F103-F98</f>
        <v>-2.0406094000058134E-2</v>
      </c>
      <c r="N98" s="302">
        <f>SUM(K98:M98)</f>
        <v>-0.6449044681346493</v>
      </c>
    </row>
    <row r="99" spans="1:14" x14ac:dyDescent="0.2">
      <c r="A99" s="282" t="s">
        <v>365</v>
      </c>
      <c r="B99" s="302">
        <f>'Ind T6'!Q35</f>
        <v>1.0490943172942269</v>
      </c>
      <c r="C99" s="299" t="str">
        <f>CONCATENATE("(",ROUND((B99/$H100)*100,1),")")</f>
        <v>(18.4)</v>
      </c>
      <c r="D99" s="302">
        <f>'Ind T6'!R35</f>
        <v>0.24732680545202557</v>
      </c>
      <c r="E99" s="299" t="str">
        <f>CONCATENATE("(",ROUND((D99/$H100)*100,1),")")</f>
        <v>(4.3)</v>
      </c>
      <c r="F99" s="302">
        <f>'Ind T6'!S35</f>
        <v>0.30556282063688522</v>
      </c>
      <c r="G99" s="299" t="str">
        <f>CONCATENATE("(",ROUND((F99/$H100)*100,1),")")</f>
        <v>(5.3)</v>
      </c>
      <c r="H99" s="302">
        <f t="shared" ref="H99" si="86">SUM(B99,D99,F99)</f>
        <v>1.6019839433831375</v>
      </c>
      <c r="I99" s="299" t="str">
        <f>CONCATENATE("(",ROUND((H99/$H100)*100,1),")")</f>
        <v>(28)</v>
      </c>
      <c r="K99" s="302">
        <f t="shared" ref="K99:K100" si="87">B104-B99</f>
        <v>-0.19433417623897531</v>
      </c>
      <c r="L99" s="302">
        <f t="shared" ref="L99:L100" si="88">D104-D99</f>
        <v>-2.0296789748331295E-2</v>
      </c>
      <c r="M99" s="302">
        <f t="shared" ref="M99:M100" si="89">F104-F99</f>
        <v>-2.9464565878046522E-2</v>
      </c>
      <c r="N99" s="302">
        <f t="shared" ref="N99:N100" si="90">SUM(K99:M99)</f>
        <v>-0.24409553186535313</v>
      </c>
    </row>
    <row r="100" spans="1:14" x14ac:dyDescent="0.2">
      <c r="A100" s="282" t="s">
        <v>363</v>
      </c>
      <c r="B100" s="302">
        <f>SUM(B98:B99)</f>
        <v>4.8073619031111567</v>
      </c>
      <c r="C100" s="299" t="str">
        <f>CONCATENATE("(",ROUND((B100/$H100)*100,1),")")</f>
        <v>(84.1)</v>
      </c>
      <c r="D100" s="302">
        <f>SUM(D98:D99)</f>
        <v>0.38396287983835686</v>
      </c>
      <c r="E100" s="299" t="str">
        <f>CONCATENATE("(",ROUND((D100/$H100)*100,1),")")</f>
        <v>(6.7)</v>
      </c>
      <c r="F100" s="302">
        <f>SUM(F98:F99)</f>
        <v>0.52567521705048292</v>
      </c>
      <c r="G100" s="299" t="str">
        <f>CONCATENATE("(",ROUND((F100/$H100)*100,1),")")</f>
        <v>(9.2)</v>
      </c>
      <c r="H100" s="302">
        <f>SUM(H98:H99)</f>
        <v>5.7169999999999961</v>
      </c>
      <c r="I100" s="299" t="str">
        <f>CONCATENATE("(",ROUND((H100/$H100)*100,1),")")</f>
        <v>(100)</v>
      </c>
      <c r="K100" s="302">
        <f t="shared" si="87"/>
        <v>-0.80837194785067457</v>
      </c>
      <c r="L100" s="302">
        <f t="shared" si="88"/>
        <v>-3.0757392271223316E-2</v>
      </c>
      <c r="M100" s="302">
        <f t="shared" si="89"/>
        <v>-4.9870659878104684E-2</v>
      </c>
      <c r="N100" s="302">
        <f t="shared" si="90"/>
        <v>-0.88900000000000257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3.1442298142052305</v>
      </c>
      <c r="C103" s="299" t="str">
        <f>CONCATENATE("(",ROUND((B103/$H105)*100,1),")")</f>
        <v>(65.1)</v>
      </c>
      <c r="D103" s="302">
        <f>'Ind T6'!W36</f>
        <v>0.12617547186343925</v>
      </c>
      <c r="E103" s="299" t="str">
        <f>CONCATENATE("(",ROUND((D103/$H105)*100,1),")")</f>
        <v>(2.6)</v>
      </c>
      <c r="F103" s="302">
        <f>'Ind T6'!X36</f>
        <v>0.19970630241353954</v>
      </c>
      <c r="G103" s="299" t="str">
        <f>CONCATENATE("(",ROUND((F103/$H105)*100,1),")")</f>
        <v>(4.1)</v>
      </c>
      <c r="H103" s="302">
        <f>SUM(B103,D103,F103)</f>
        <v>3.4701115884822094</v>
      </c>
      <c r="I103" s="299" t="str">
        <f>CONCATENATE("(",ROUND((H103/$H105)*100,1),")")</f>
        <v>(71.9)</v>
      </c>
      <c r="K103" s="302">
        <f>B103-B93</f>
        <v>-0.73875714634911605</v>
      </c>
      <c r="L103" s="302">
        <f>D103-D93</f>
        <v>-9.7991617725085578E-3</v>
      </c>
      <c r="M103" s="302">
        <f>F103-F93</f>
        <v>-1.8974551685401297E-2</v>
      </c>
      <c r="N103" s="302">
        <f>SUM(K103:M103)</f>
        <v>-0.76753085980702596</v>
      </c>
    </row>
    <row r="104" spans="1:14" x14ac:dyDescent="0.2">
      <c r="A104" s="282" t="s">
        <v>365</v>
      </c>
      <c r="B104" s="302">
        <f>'Ind T6'!V35</f>
        <v>0.85476014105525155</v>
      </c>
      <c r="C104" s="299" t="str">
        <f>CONCATENATE("(",ROUND((B104/$H105)*100,1),")")</f>
        <v>(17.7)</v>
      </c>
      <c r="D104" s="302">
        <f>'Ind T6'!W35</f>
        <v>0.22703001570369427</v>
      </c>
      <c r="E104" s="299" t="str">
        <f>CONCATENATE("(",ROUND((D104/$H105)*100,1),")")</f>
        <v>(4.7)</v>
      </c>
      <c r="F104" s="302">
        <f>'Ind T6'!X35</f>
        <v>0.2760982547588387</v>
      </c>
      <c r="G104" s="299" t="str">
        <f>CONCATENATE("(",ROUND((F104/$H105)*100,1),")")</f>
        <v>(5.7)</v>
      </c>
      <c r="H104" s="302">
        <f t="shared" ref="H104" si="91">SUM(B104,D104,F104)</f>
        <v>1.3578884115177845</v>
      </c>
      <c r="I104" s="299" t="str">
        <f>CONCATENATE("(",ROUND((H104/$H105)*100,1),")")</f>
        <v>(28.1)</v>
      </c>
      <c r="K104" s="302">
        <f t="shared" ref="K104:K105" si="92">B104-B94</f>
        <v>-0.24971835215637606</v>
      </c>
      <c r="L104" s="302">
        <f t="shared" ref="L104:L105" si="93">D104-D94</f>
        <v>-2.2490446024809485E-2</v>
      </c>
      <c r="M104" s="302">
        <f t="shared" ref="M104:M105" si="94">F104-F94</f>
        <v>-3.4260342011789513E-2</v>
      </c>
      <c r="N104" s="302">
        <f t="shared" ref="N104:N105" si="95">SUM(K104:M104)</f>
        <v>-0.30646914019297505</v>
      </c>
    </row>
    <row r="105" spans="1:14" x14ac:dyDescent="0.2">
      <c r="A105" s="282" t="s">
        <v>363</v>
      </c>
      <c r="B105" s="302">
        <f>SUM(B103:B104)</f>
        <v>3.9989899552604822</v>
      </c>
      <c r="C105" s="299" t="str">
        <f>CONCATENATE("(",ROUND((B105/$H105)*100,1),")")</f>
        <v>(82.8)</v>
      </c>
      <c r="D105" s="302">
        <f>SUM(D103:D104)</f>
        <v>0.35320548756713355</v>
      </c>
      <c r="E105" s="299" t="str">
        <f>CONCATENATE("(",ROUND((D105/$H105)*100,1),")")</f>
        <v>(7.3)</v>
      </c>
      <c r="F105" s="302">
        <f>SUM(F103:F104)</f>
        <v>0.47580455717237824</v>
      </c>
      <c r="G105" s="299" t="str">
        <f>CONCATENATE("(",ROUND((F105/$H105)*100,1),")")</f>
        <v>(9.9)</v>
      </c>
      <c r="H105" s="302">
        <f>SUM(H103:H104)</f>
        <v>4.8279999999999941</v>
      </c>
      <c r="I105" s="299" t="str">
        <f>CONCATENATE("(",ROUND((H105/$H105)*100,1),")")</f>
        <v>(100)</v>
      </c>
      <c r="K105" s="302">
        <f t="shared" si="92"/>
        <v>-0.98847549850549221</v>
      </c>
      <c r="L105" s="302">
        <f t="shared" si="93"/>
        <v>-3.2289607797318043E-2</v>
      </c>
      <c r="M105" s="302">
        <f t="shared" si="94"/>
        <v>-5.323489369719081E-2</v>
      </c>
      <c r="N105" s="302">
        <f t="shared" si="95"/>
        <v>-1.0740000000000012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20.727173052324776</v>
      </c>
      <c r="C114" s="299" t="str">
        <f>CONCATENATE("(",ROUND((B114/$H116)*100,1),")")</f>
        <v>(68)</v>
      </c>
      <c r="D114" s="302">
        <f>'Ind T6'!M45</f>
        <v>0.82616722615590665</v>
      </c>
      <c r="E114" s="299" t="str">
        <f>CONCATENATE("(",ROUND((D114/$H116)*100,1),")")</f>
        <v>(2.7)</v>
      </c>
      <c r="F114" s="302">
        <f>'Ind T6'!N45</f>
        <v>1.7914583450524642</v>
      </c>
      <c r="G114" s="299" t="str">
        <f>CONCATENATE("(",ROUND((F114/$H116)*100,1),")")</f>
        <v>(5.9)</v>
      </c>
      <c r="H114" s="302">
        <f>SUM(B114,D114,F114)</f>
        <v>23.344798623533148</v>
      </c>
      <c r="I114" s="299" t="str">
        <f>CONCATENATE("(",ROUND((H114/$H116)*100,1),")")</f>
        <v>(76.6)</v>
      </c>
      <c r="K114" s="302">
        <f>B119-B114</f>
        <v>-1.1100613453851444</v>
      </c>
      <c r="L114" s="302">
        <f>D119-D114</f>
        <v>-2.999156274077952E-2</v>
      </c>
      <c r="M114" s="302">
        <f>F119-F114</f>
        <v>-7.0642328370144281E-2</v>
      </c>
      <c r="N114" s="302">
        <f>SUM(K114:M114)</f>
        <v>-1.2106952364960684</v>
      </c>
    </row>
    <row r="115" spans="1:14" x14ac:dyDescent="0.2">
      <c r="A115" s="282" t="s">
        <v>365</v>
      </c>
      <c r="B115" s="302">
        <f>'Ind T6'!L44</f>
        <v>4.452726890787118</v>
      </c>
      <c r="C115" s="299" t="str">
        <f>CONCATENATE("(",ROUND((B115/$H116)*100,1),")")</f>
        <v>(14.6)</v>
      </c>
      <c r="D115" s="302">
        <f>'Ind T6'!M44</f>
        <v>1.3117667860821149</v>
      </c>
      <c r="E115" s="299" t="str">
        <f>CONCATENATE("(",ROUND((D115/$H116)*100,1),")")</f>
        <v>(4.3)</v>
      </c>
      <c r="F115" s="302">
        <f>'Ind T6'!N44</f>
        <v>1.3777076995975899</v>
      </c>
      <c r="G115" s="299" t="str">
        <f>CONCATENATE("(",ROUND((F115/$H116)*100,1),")")</f>
        <v>(4.5)</v>
      </c>
      <c r="H115" s="302">
        <f t="shared" ref="H115" si="96">SUM(B115,D115,F115)</f>
        <v>7.1422013764668222</v>
      </c>
      <c r="I115" s="299" t="str">
        <f>CONCATENATE("(",ROUND((H115/$H116)*100,1),")")</f>
        <v>(23.4)</v>
      </c>
      <c r="K115" s="302">
        <f t="shared" ref="K115:K116" si="97">B120-B115</f>
        <v>-9.5426035125498743E-2</v>
      </c>
      <c r="L115" s="302">
        <f t="shared" ref="L115:L116" si="98">D120-D115</f>
        <v>-5.0407691374004582E-2</v>
      </c>
      <c r="M115" s="302">
        <f t="shared" ref="M115:M116" si="99">F120-F115</f>
        <v>-8.4471037004369753E-2</v>
      </c>
      <c r="N115" s="302">
        <f t="shared" ref="N115:N116" si="100">SUM(K115:M115)</f>
        <v>-0.23030476350387308</v>
      </c>
    </row>
    <row r="116" spans="1:14" x14ac:dyDescent="0.2">
      <c r="A116" s="282" t="s">
        <v>363</v>
      </c>
      <c r="B116" s="302">
        <f>SUM(B114:B115)</f>
        <v>25.179899943111895</v>
      </c>
      <c r="C116" s="299" t="str">
        <f>CONCATENATE("(",ROUND((B116/$H116)*100,1),")")</f>
        <v>(82.6)</v>
      </c>
      <c r="D116" s="302">
        <f>SUM(D114:D115)</f>
        <v>2.1379340122380217</v>
      </c>
      <c r="E116" s="299" t="str">
        <f>CONCATENATE("(",ROUND((D116/$H116)*100,1),")")</f>
        <v>(7)</v>
      </c>
      <c r="F116" s="302">
        <f>SUM(F114:F115)</f>
        <v>3.169166044650054</v>
      </c>
      <c r="G116" s="299" t="str">
        <f>CONCATENATE("(",ROUND((F116/$H116)*100,1),")")</f>
        <v>(10.4)</v>
      </c>
      <c r="H116" s="302">
        <f>SUM(H114:H115)</f>
        <v>30.48699999999997</v>
      </c>
      <c r="I116" s="299" t="str">
        <f>CONCATENATE("(",ROUND((H116/$H116)*100,1),")")</f>
        <v>(100)</v>
      </c>
      <c r="K116" s="302">
        <f t="shared" si="97"/>
        <v>-1.2054873805106432</v>
      </c>
      <c r="L116" s="302">
        <f t="shared" si="98"/>
        <v>-8.0399254114784213E-2</v>
      </c>
      <c r="M116" s="302">
        <f t="shared" si="99"/>
        <v>-0.15511336537451381</v>
      </c>
      <c r="N116" s="302">
        <f t="shared" si="100"/>
        <v>-1.4409999999999412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19.617111706939632</v>
      </c>
      <c r="C119" s="299" t="str">
        <f>CONCATENATE("(",ROUND((B119/$H121)*100,1),")")</f>
        <v>(67.5)</v>
      </c>
      <c r="D119" s="302">
        <f>'Ind T6'!R45</f>
        <v>0.79617566341512713</v>
      </c>
      <c r="E119" s="299" t="str">
        <f>CONCATENATE("(",ROUND((D119/$H121)*100,1),")")</f>
        <v>(2.7)</v>
      </c>
      <c r="F119" s="302">
        <f>'Ind T6'!S45</f>
        <v>1.7208160166823199</v>
      </c>
      <c r="G119" s="299" t="str">
        <f>CONCATENATE("(",ROUND((F119/$H121)*100,1),")")</f>
        <v>(5.9)</v>
      </c>
      <c r="H119" s="302">
        <f>SUM(B119,D119,F119)</f>
        <v>22.134103387037079</v>
      </c>
      <c r="I119" s="299" t="str">
        <f>CONCATENATE("(",ROUND((H119/$H121)*100,1),")")</f>
        <v>(76.2)</v>
      </c>
      <c r="K119" s="302">
        <f>B124-B119</f>
        <v>-1.1425291773515518</v>
      </c>
      <c r="L119" s="302">
        <f>D124-D119</f>
        <v>-4.7697294723527128E-2</v>
      </c>
      <c r="M119" s="302">
        <f>F124-F119</f>
        <v>-3.6554236609488422E-2</v>
      </c>
      <c r="N119" s="302">
        <f>SUM(K119:M119)</f>
        <v>-1.2267807086845675</v>
      </c>
    </row>
    <row r="120" spans="1:14" x14ac:dyDescent="0.2">
      <c r="A120" s="282" t="s">
        <v>365</v>
      </c>
      <c r="B120" s="302">
        <f>'Ind T6'!Q44</f>
        <v>4.3573008556616193</v>
      </c>
      <c r="C120" s="299" t="str">
        <f>CONCATENATE("(",ROUND((B120/$H121)*100,1),")")</f>
        <v>(15)</v>
      </c>
      <c r="D120" s="302">
        <f>'Ind T6'!R44</f>
        <v>1.2613590947081104</v>
      </c>
      <c r="E120" s="299" t="str">
        <f>CONCATENATE("(",ROUND((D120/$H121)*100,1),")")</f>
        <v>(4.3)</v>
      </c>
      <c r="F120" s="302">
        <f>'Ind T6'!S44</f>
        <v>1.2932366625932201</v>
      </c>
      <c r="G120" s="299" t="str">
        <f>CONCATENATE("(",ROUND((F120/$H121)*100,1),")")</f>
        <v>(4.5)</v>
      </c>
      <c r="H120" s="302">
        <f t="shared" ref="H120" si="101">SUM(B120,D120,F120)</f>
        <v>6.9118966129629502</v>
      </c>
      <c r="I120" s="299" t="str">
        <f>CONCATENATE("(",ROUND((H120/$H121)*100,1),")")</f>
        <v>(23.8)</v>
      </c>
      <c r="K120" s="302">
        <f t="shared" ref="K120:K121" si="102">B125-B120</f>
        <v>-6.6717223720440089E-2</v>
      </c>
      <c r="L120" s="302">
        <f t="shared" ref="L120:L121" si="103">D125-D120</f>
        <v>-4.943983320314449E-2</v>
      </c>
      <c r="M120" s="302">
        <f t="shared" ref="M120:M121" si="104">F125-F120</f>
        <v>-0.11006223439191087</v>
      </c>
      <c r="N120" s="302">
        <f t="shared" ref="N120:N121" si="105">SUM(K120:M120)</f>
        <v>-0.22621929131549545</v>
      </c>
    </row>
    <row r="121" spans="1:14" x14ac:dyDescent="0.2">
      <c r="A121" s="282" t="s">
        <v>363</v>
      </c>
      <c r="B121" s="302">
        <f>SUM(B119:B120)</f>
        <v>23.974412562601252</v>
      </c>
      <c r="C121" s="299" t="str">
        <f>CONCATENATE("(",ROUND((B121/$H121)*100,1),")")</f>
        <v>(82.5)</v>
      </c>
      <c r="D121" s="302">
        <f>SUM(D119:D120)</f>
        <v>2.0575347581232375</v>
      </c>
      <c r="E121" s="299" t="str">
        <f>CONCATENATE("(",ROUND((D121/$H121)*100,1),")")</f>
        <v>(7.1)</v>
      </c>
      <c r="F121" s="302">
        <f>SUM(F119:F120)</f>
        <v>3.0140526792755402</v>
      </c>
      <c r="G121" s="299" t="str">
        <f>CONCATENATE("(",ROUND((F121/$H121)*100,1),")")</f>
        <v>(10.4)</v>
      </c>
      <c r="H121" s="302">
        <f>SUM(H119:H120)</f>
        <v>29.046000000000028</v>
      </c>
      <c r="I121" s="299" t="str">
        <f>CONCATENATE("(",ROUND((H121/$H121)*100,1),")")</f>
        <v>(100)</v>
      </c>
      <c r="K121" s="302">
        <f t="shared" si="102"/>
        <v>-1.2092464010719937</v>
      </c>
      <c r="L121" s="302">
        <f t="shared" si="103"/>
        <v>-9.7137127926671507E-2</v>
      </c>
      <c r="M121" s="302">
        <f t="shared" si="104"/>
        <v>-0.14661647100139952</v>
      </c>
      <c r="N121" s="302">
        <f t="shared" si="105"/>
        <v>-1.4530000000000647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18.47458252958808</v>
      </c>
      <c r="C124" s="299" t="str">
        <f>CONCATENATE("(",ROUND((B124/$H126)*100,1),")")</f>
        <v>(67)</v>
      </c>
      <c r="D124" s="302">
        <f>'Ind T6'!W45</f>
        <v>0.7484783686916</v>
      </c>
      <c r="E124" s="299" t="str">
        <f>CONCATENATE("(",ROUND((D124/$H126)*100,1),")")</f>
        <v>(2.7)</v>
      </c>
      <c r="F124" s="302">
        <f>'Ind T6'!X45</f>
        <v>1.6842617800728314</v>
      </c>
      <c r="G124" s="299" t="str">
        <f>CONCATENATE("(",ROUND((F124/$H126)*100,1),")")</f>
        <v>(6.1)</v>
      </c>
      <c r="H124" s="302">
        <f>SUM(B124,D124,F124)</f>
        <v>20.907322678352511</v>
      </c>
      <c r="I124" s="299" t="str">
        <f>CONCATENATE("(",ROUND((H124/$H126)*100,1),")")</f>
        <v>(75.8)</v>
      </c>
      <c r="K124" s="302">
        <f>B124-B114</f>
        <v>-2.2525905227366962</v>
      </c>
      <c r="L124" s="302">
        <f>D124-D114</f>
        <v>-7.7688857464306649E-2</v>
      </c>
      <c r="M124" s="302">
        <f>F124-F114</f>
        <v>-0.1071965649796327</v>
      </c>
      <c r="N124" s="302">
        <f>SUM(K124:M124)</f>
        <v>-2.437475945180636</v>
      </c>
    </row>
    <row r="125" spans="1:14" x14ac:dyDescent="0.2">
      <c r="A125" s="282" t="s">
        <v>365</v>
      </c>
      <c r="B125" s="302">
        <f>'Ind T6'!V44</f>
        <v>4.2905836319411792</v>
      </c>
      <c r="C125" s="299" t="str">
        <f>CONCATENATE("(",ROUND((B125/$H126)*100,1),")")</f>
        <v>(15.5)</v>
      </c>
      <c r="D125" s="302">
        <f>'Ind T6'!W44</f>
        <v>1.2119192615049659</v>
      </c>
      <c r="E125" s="299" t="str">
        <f>CONCATENATE("(",ROUND((D125/$H126)*100,1),")")</f>
        <v>(4.4)</v>
      </c>
      <c r="F125" s="302">
        <f>'Ind T6'!X44</f>
        <v>1.1831744282013092</v>
      </c>
      <c r="G125" s="299" t="str">
        <f>CONCATENATE("(",ROUND((F125/$H126)*100,1),")")</f>
        <v>(4.3)</v>
      </c>
      <c r="H125" s="302">
        <f t="shared" ref="H125" si="106">SUM(B125,D125,F125)</f>
        <v>6.6856773216474545</v>
      </c>
      <c r="I125" s="299" t="str">
        <f>CONCATENATE("(",ROUND((H125/$H126)*100,1),")")</f>
        <v>(24.2)</v>
      </c>
      <c r="K125" s="302">
        <f t="shared" ref="K125:K126" si="107">B125-B115</f>
        <v>-0.16214325884593883</v>
      </c>
      <c r="L125" s="302">
        <f t="shared" ref="L125:L126" si="108">D125-D115</f>
        <v>-9.9847524577149072E-2</v>
      </c>
      <c r="M125" s="302">
        <f t="shared" ref="M125:M126" si="109">F125-F115</f>
        <v>-0.19453327139628063</v>
      </c>
      <c r="N125" s="302">
        <f t="shared" ref="N125:N126" si="110">SUM(K125:M125)</f>
        <v>-0.45652405481936853</v>
      </c>
    </row>
    <row r="126" spans="1:14" x14ac:dyDescent="0.2">
      <c r="A126" s="282" t="s">
        <v>363</v>
      </c>
      <c r="B126" s="302">
        <f>SUM(B124:B125)</f>
        <v>22.765166161529258</v>
      </c>
      <c r="C126" s="299" t="str">
        <f>CONCATENATE("(",ROUND((B126/$H126)*100,1),")")</f>
        <v>(82.5)</v>
      </c>
      <c r="D126" s="302">
        <f>SUM(D124:D125)</f>
        <v>1.960397630196566</v>
      </c>
      <c r="E126" s="299" t="str">
        <f>CONCATENATE("(",ROUND((D126/$H126)*100,1),")")</f>
        <v>(7.1)</v>
      </c>
      <c r="F126" s="302">
        <f>SUM(F124:F125)</f>
        <v>2.8674362082741407</v>
      </c>
      <c r="G126" s="299" t="str">
        <f>CONCATENATE("(",ROUND((F126/$H126)*100,1),")")</f>
        <v>(10.4)</v>
      </c>
      <c r="H126" s="302">
        <f>SUM(H124:H125)</f>
        <v>27.592999999999964</v>
      </c>
      <c r="I126" s="299" t="str">
        <f>CONCATENATE("(",ROUND((H126/$H126)*100,1),")")</f>
        <v>(100)</v>
      </c>
      <c r="K126" s="302">
        <f t="shared" si="107"/>
        <v>-2.4147337815826369</v>
      </c>
      <c r="L126" s="302">
        <f t="shared" si="108"/>
        <v>-0.17753638204145572</v>
      </c>
      <c r="M126" s="302">
        <f t="shared" si="109"/>
        <v>-0.30172983637591333</v>
      </c>
      <c r="N126" s="302">
        <f t="shared" si="110"/>
        <v>-2.8940000000000059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1.6386935252686903</v>
      </c>
      <c r="C135" s="299" t="str">
        <f>CONCATENATE("(",ROUND((B135/$H137)*100,1),")")</f>
        <v>(66.7)</v>
      </c>
      <c r="D135" s="302">
        <f>'Ind T6'!M54</f>
        <v>0.10002768368974753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1.7387212089584378</v>
      </c>
      <c r="I135" s="299" t="str">
        <f>CONCATENATE("(",ROUND((H135/$H137)*100,1),")")</f>
        <v>(70.8)</v>
      </c>
      <c r="K135" s="302">
        <f>B140-B135</f>
        <v>-0.10411389514834934</v>
      </c>
      <c r="L135" s="302">
        <f>D140-D135</f>
        <v>-4.3059061573134522E-3</v>
      </c>
      <c r="M135" s="302">
        <f>F140-F135</f>
        <v>0</v>
      </c>
      <c r="N135" s="302">
        <f>SUM(K135:M135)</f>
        <v>-0.1084198013056628</v>
      </c>
    </row>
    <row r="136" spans="1:14" x14ac:dyDescent="0.2">
      <c r="A136" s="282" t="s">
        <v>365</v>
      </c>
      <c r="B136" s="302">
        <f>'Ind T6'!L53</f>
        <v>0.5503923267332349</v>
      </c>
      <c r="C136" s="299" t="str">
        <f>CONCATENATE("(",ROUND((B136/$H137)*100,1),")")</f>
        <v>(22.4)</v>
      </c>
      <c r="D136" s="302">
        <f>'Ind T6'!M53</f>
        <v>0.16788646430833284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0.71827879104156778</v>
      </c>
      <c r="I136" s="299" t="str">
        <f>CONCATENATE("(",ROUND((H136/$H137)*100,1),")")</f>
        <v>(29.2)</v>
      </c>
      <c r="K136" s="302">
        <f t="shared" ref="K136:K137" si="112">B141-B136</f>
        <v>-2.6794203615525203E-2</v>
      </c>
      <c r="L136" s="302">
        <f t="shared" ref="L136:L137" si="113">D141-D136</f>
        <v>-9.7859950788149186E-3</v>
      </c>
      <c r="M136" s="302">
        <f t="shared" ref="M136:M137" si="114">F141-F136</f>
        <v>0</v>
      </c>
      <c r="N136" s="302">
        <f t="shared" ref="N136:N137" si="115">SUM(K136:M136)</f>
        <v>-3.6580198694340121E-2</v>
      </c>
    </row>
    <row r="137" spans="1:14" x14ac:dyDescent="0.2">
      <c r="A137" s="282" t="s">
        <v>363</v>
      </c>
      <c r="B137" s="302">
        <f>SUM(B135:B136)</f>
        <v>2.1890858520019254</v>
      </c>
      <c r="C137" s="299" t="str">
        <f>CONCATENATE("(",ROUND((B137/$H137)*100,1),")")</f>
        <v>(89.1)</v>
      </c>
      <c r="D137" s="302">
        <f>SUM(D135:D136)</f>
        <v>0.26791414799808039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2.4570000000000056</v>
      </c>
      <c r="I137" s="299" t="str">
        <f>CONCATENATE("(",ROUND((H137/$H137)*100,1),")")</f>
        <v>(100)</v>
      </c>
      <c r="K137" s="302">
        <f t="shared" si="112"/>
        <v>-0.13090809876387466</v>
      </c>
      <c r="L137" s="302">
        <f t="shared" si="113"/>
        <v>-1.4091901236128412E-2</v>
      </c>
      <c r="M137" s="302">
        <f t="shared" si="114"/>
        <v>0</v>
      </c>
      <c r="N137" s="302">
        <f t="shared" si="115"/>
        <v>-0.14500000000000307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1.5345796301203409</v>
      </c>
      <c r="C140" s="299" t="str">
        <f>CONCATENATE("(",ROUND((B140/$H142)*100,1),")")</f>
        <v>(66.4)</v>
      </c>
      <c r="D140" s="302">
        <f>'Ind T6'!R54</f>
        <v>9.5721777532434077E-2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1.6303014076527751</v>
      </c>
      <c r="I140" s="299" t="str">
        <f>CONCATENATE("(",ROUND((H140/$H142)*100,1),")")</f>
        <v>(70.5)</v>
      </c>
      <c r="K140" s="302">
        <f>B145-B140</f>
        <v>-5.2014944316427947E-2</v>
      </c>
      <c r="L140" s="302">
        <f>D145-D140</f>
        <v>6.5695434239672335E-4</v>
      </c>
      <c r="M140" s="302">
        <f>F145-F140</f>
        <v>0</v>
      </c>
      <c r="N140" s="302">
        <f>SUM(K140:M140)</f>
        <v>-5.1357989974031223E-2</v>
      </c>
    </row>
    <row r="141" spans="1:14" x14ac:dyDescent="0.2">
      <c r="A141" s="282" t="s">
        <v>365</v>
      </c>
      <c r="B141" s="302">
        <f>'Ind T6'!Q53</f>
        <v>0.5235981231177097</v>
      </c>
      <c r="C141" s="299" t="str">
        <f>CONCATENATE("(",ROUND((B141/$H142)*100,1),")")</f>
        <v>(22.6)</v>
      </c>
      <c r="D141" s="302">
        <f>'Ind T6'!R53</f>
        <v>0.15810046922951793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0.68169859234722763</v>
      </c>
      <c r="I141" s="299" t="str">
        <f>CONCATENATE("(",ROUND((H141/$H142)*100,1),")")</f>
        <v>(29.5)</v>
      </c>
      <c r="K141" s="302">
        <f t="shared" ref="K141:K142" si="117">B146-B141</f>
        <v>-1.2927492131518115E-3</v>
      </c>
      <c r="L141" s="302">
        <f t="shared" ref="L141:L142" si="118">D146-D141</f>
        <v>-3.3492608128203594E-3</v>
      </c>
      <c r="M141" s="302">
        <f t="shared" ref="M141:M142" si="119">F146-F141</f>
        <v>0</v>
      </c>
      <c r="N141" s="302">
        <f t="shared" ref="N141:N142" si="120">SUM(K141:M141)</f>
        <v>-4.6420100259721708E-3</v>
      </c>
    </row>
    <row r="142" spans="1:14" x14ac:dyDescent="0.2">
      <c r="A142" s="282" t="s">
        <v>363</v>
      </c>
      <c r="B142" s="302">
        <f>SUM(B140:B141)</f>
        <v>2.0581777532380507</v>
      </c>
      <c r="C142" s="299" t="str">
        <f>CONCATENATE("(",ROUND((B142/$H142)*100,1),")")</f>
        <v>(89)</v>
      </c>
      <c r="D142" s="302">
        <f>SUM(D140:D141)</f>
        <v>0.25382224676195198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2.3120000000000029</v>
      </c>
      <c r="I142" s="299" t="str">
        <f>CONCATENATE("(",ROUND((H142/$H142)*100,1),")")</f>
        <v>(100)</v>
      </c>
      <c r="K142" s="302">
        <f t="shared" si="117"/>
        <v>-5.3307693529579758E-2</v>
      </c>
      <c r="L142" s="302">
        <f t="shared" si="118"/>
        <v>-2.6923064704236221E-3</v>
      </c>
      <c r="M142" s="302">
        <f t="shared" si="119"/>
        <v>0</v>
      </c>
      <c r="N142" s="302">
        <f t="shared" si="120"/>
        <v>-5.600000000000338E-2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1.482564685803913</v>
      </c>
      <c r="C145" s="299" t="str">
        <f>CONCATENATE("(",ROUND((B145/$H147)*100,1),")")</f>
        <v>(65.7)</v>
      </c>
      <c r="D145" s="302">
        <f>'Ind T6'!W54</f>
        <v>9.63787318748308E-2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1.5789434176787438</v>
      </c>
      <c r="I145" s="299" t="str">
        <f>CONCATENATE("(",ROUND((H145/$H147)*100,1),")")</f>
        <v>(70)</v>
      </c>
      <c r="K145" s="302">
        <f>B145-B135</f>
        <v>-0.15612883946477729</v>
      </c>
      <c r="L145" s="302">
        <f>D145-D135</f>
        <v>-3.6489518149167288E-3</v>
      </c>
      <c r="M145" s="302">
        <f>F145-F135</f>
        <v>0</v>
      </c>
      <c r="N145" s="302">
        <f>SUM(K145:M145)</f>
        <v>-0.15977779127969402</v>
      </c>
    </row>
    <row r="146" spans="1:14" x14ac:dyDescent="0.2">
      <c r="A146" s="282" t="s">
        <v>365</v>
      </c>
      <c r="B146" s="302">
        <f>'Ind T6'!V53</f>
        <v>0.52230537390455789</v>
      </c>
      <c r="C146" s="299" t="str">
        <f>CONCATENATE("(",ROUND((B146/$H147)*100,1),")")</f>
        <v>(23.2)</v>
      </c>
      <c r="D146" s="302">
        <f>'Ind T6'!W53</f>
        <v>0.15475120841669757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0.67705658232125543</v>
      </c>
      <c r="I146" s="299" t="str">
        <f>CONCATENATE("(",ROUND((H146/$H147)*100,1),")")</f>
        <v>(30)</v>
      </c>
      <c r="K146" s="302">
        <f t="shared" ref="K146:K147" si="122">B146-B136</f>
        <v>-2.8086952828677014E-2</v>
      </c>
      <c r="L146" s="302">
        <f t="shared" ref="L146:L147" si="123">D146-D136</f>
        <v>-1.3135255891635278E-2</v>
      </c>
      <c r="M146" s="302">
        <f t="shared" ref="M146:M147" si="124">F146-F136</f>
        <v>0</v>
      </c>
      <c r="N146" s="302">
        <f t="shared" ref="N146:N147" si="125">SUM(K146:M146)</f>
        <v>-4.1222208720312292E-2</v>
      </c>
    </row>
    <row r="147" spans="1:14" x14ac:dyDescent="0.2">
      <c r="A147" s="282" t="s">
        <v>363</v>
      </c>
      <c r="B147" s="302">
        <f>SUM(B145:B146)</f>
        <v>2.004870059708471</v>
      </c>
      <c r="C147" s="299" t="str">
        <f>CONCATENATE("(",ROUND((B147/$H147)*100,1),")")</f>
        <v>(88.9)</v>
      </c>
      <c r="D147" s="302">
        <f>SUM(D145:D146)</f>
        <v>0.25112994029152835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2.2559999999999993</v>
      </c>
      <c r="I147" s="299" t="str">
        <f>CONCATENATE("(",ROUND((H147/$H147)*100,1),")")</f>
        <v>(100)</v>
      </c>
      <c r="K147" s="302">
        <f t="shared" si="122"/>
        <v>-0.18421579229345442</v>
      </c>
      <c r="L147" s="302">
        <f t="shared" si="123"/>
        <v>-1.6784207706552035E-2</v>
      </c>
      <c r="M147" s="302">
        <f t="shared" si="124"/>
        <v>0</v>
      </c>
      <c r="N147" s="302">
        <f t="shared" si="125"/>
        <v>-0.20100000000000645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4.7977439525639998</v>
      </c>
      <c r="C156" s="299" t="str">
        <f>CONCATENATE("(",ROUND((B156/$H158)*100,1),")")</f>
        <v>(75.6)</v>
      </c>
      <c r="D156" s="302">
        <f>'Ind T6'!M63</f>
        <v>0.21933221257214652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5.017076165136146</v>
      </c>
      <c r="I156" s="299" t="str">
        <f>CONCATENATE("(",ROUND((H156/$H158)*100,1),")")</f>
        <v>(79)</v>
      </c>
      <c r="K156" s="302">
        <f>B161-B156</f>
        <v>0.26926592571127195</v>
      </c>
      <c r="L156" s="302">
        <f>D161-D156</f>
        <v>1.4914920961612399E-2</v>
      </c>
      <c r="M156" s="302">
        <f>F161-F156</f>
        <v>0</v>
      </c>
      <c r="N156" s="302">
        <f>SUM(K156:M156)</f>
        <v>0.28418084667288435</v>
      </c>
    </row>
    <row r="157" spans="1:14" x14ac:dyDescent="0.2">
      <c r="A157" s="282" t="s">
        <v>365</v>
      </c>
      <c r="B157" s="302">
        <f>'Ind T6'!L62</f>
        <v>0.89451975342073642</v>
      </c>
      <c r="C157" s="299" t="str">
        <f>CONCATENATE("(",ROUND((B157/$H158)*100,1),")")</f>
        <v>(14.1)</v>
      </c>
      <c r="D157" s="302">
        <f>'Ind T6'!M62</f>
        <v>0.4116924908952122</v>
      </c>
      <c r="E157" s="299" t="str">
        <f>CONCATENATE("(",ROUND((D157/$H158)*100,1),")")</f>
        <v>(6.5)</v>
      </c>
      <c r="F157" s="302">
        <f>'Ind T6'!N62</f>
        <v>2.3711590547901621E-2</v>
      </c>
      <c r="G157" s="299" t="str">
        <f>CONCATENATE("(",ROUND((F157/$H158)*100,1),")")</f>
        <v>(0.4)</v>
      </c>
      <c r="H157" s="302">
        <f t="shared" ref="H157" si="126">SUM(B157,D157,F157)</f>
        <v>1.3299238348638505</v>
      </c>
      <c r="I157" s="299" t="str">
        <f>CONCATENATE("(",ROUND((H157/$H158)*100,1),")")</f>
        <v>(21)</v>
      </c>
      <c r="K157" s="302">
        <f t="shared" ref="K157:K158" si="127">B162-B157</f>
        <v>9.3728967699161725E-2</v>
      </c>
      <c r="L157" s="302">
        <f t="shared" ref="L157:L158" si="128">D162-D157</f>
        <v>3.2065755713868549E-2</v>
      </c>
      <c r="M157" s="302">
        <f t="shared" ref="M157:M158" si="129">F162-F157</f>
        <v>1.0244299140966945E-3</v>
      </c>
      <c r="N157" s="302">
        <f t="shared" ref="N157:N158" si="130">SUM(K157:M157)</f>
        <v>0.12681915332712695</v>
      </c>
    </row>
    <row r="158" spans="1:14" x14ac:dyDescent="0.2">
      <c r="A158" s="282" t="s">
        <v>363</v>
      </c>
      <c r="B158" s="302">
        <f>SUM(B156:B157)</f>
        <v>5.6922637059847361</v>
      </c>
      <c r="C158" s="299" t="str">
        <f>CONCATENATE("(",ROUND((B158/$H158)*100,1),")")</f>
        <v>(89.7)</v>
      </c>
      <c r="D158" s="302">
        <f>SUM(D156:D157)</f>
        <v>0.63102470346735873</v>
      </c>
      <c r="E158" s="299" t="str">
        <f>CONCATENATE("(",ROUND((D158/$H158)*100,1),")")</f>
        <v>(9.9)</v>
      </c>
      <c r="F158" s="302">
        <f>SUM(F156:F157)</f>
        <v>2.3711590547901621E-2</v>
      </c>
      <c r="G158" s="299" t="str">
        <f>CONCATENATE("(",ROUND((F158/$H158)*100,1),")")</f>
        <v>(0.4)</v>
      </c>
      <c r="H158" s="302">
        <f>SUM(H156:H157)</f>
        <v>6.346999999999996</v>
      </c>
      <c r="I158" s="299" t="str">
        <f>CONCATENATE("(",ROUND((H158/$H158)*100,1),")")</f>
        <v>(100)</v>
      </c>
      <c r="K158" s="302">
        <f t="shared" si="127"/>
        <v>0.36299489341043412</v>
      </c>
      <c r="L158" s="302">
        <f t="shared" si="128"/>
        <v>4.6980676675480892E-2</v>
      </c>
      <c r="M158" s="302">
        <f t="shared" si="129"/>
        <v>1.0244299140966945E-3</v>
      </c>
      <c r="N158" s="302">
        <f t="shared" si="130"/>
        <v>0.41100000000001169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5.0670098782752717</v>
      </c>
      <c r="C161" s="299" t="str">
        <f>CONCATENATE("(",ROUND((B161/$H163)*100,1),")")</f>
        <v>(75)</v>
      </c>
      <c r="D161" s="302">
        <f>'Ind T6'!R63</f>
        <v>0.23424713353375892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5.3012570118090308</v>
      </c>
      <c r="I161" s="299" t="str">
        <f>CONCATENATE("(",ROUND((H161/$H163)*100,1),")")</f>
        <v>(78.4)</v>
      </c>
      <c r="K161" s="302">
        <f>B166-B161</f>
        <v>0.41352313409151709</v>
      </c>
      <c r="L161" s="302">
        <f>D166-D161</f>
        <v>2.3023843082999262E-2</v>
      </c>
      <c r="M161" s="302">
        <f>F166-F161</f>
        <v>0</v>
      </c>
      <c r="N161" s="302">
        <f>SUM(K161:M161)</f>
        <v>0.43654697717451635</v>
      </c>
    </row>
    <row r="162" spans="1:14" x14ac:dyDescent="0.2">
      <c r="A162" s="282" t="s">
        <v>365</v>
      </c>
      <c r="B162" s="302">
        <f>'Ind T6'!Q62</f>
        <v>0.98824872111989814</v>
      </c>
      <c r="C162" s="299" t="str">
        <f>CONCATENATE("(",ROUND((B162/$H163)*100,1),")")</f>
        <v>(14.6)</v>
      </c>
      <c r="D162" s="302">
        <f>'Ind T6'!R62</f>
        <v>0.44375824660908075</v>
      </c>
      <c r="E162" s="299" t="str">
        <f>CONCATENATE("(",ROUND((D162/$H163)*100,1),")")</f>
        <v>(6.6)</v>
      </c>
      <c r="F162" s="302">
        <f>'Ind T6'!S62</f>
        <v>2.4736020461998316E-2</v>
      </c>
      <c r="G162" s="299" t="str">
        <f>CONCATENATE("(",ROUND((F162/$H163)*100,1),")")</f>
        <v>(0.4)</v>
      </c>
      <c r="H162" s="302">
        <f t="shared" ref="H162" si="131">SUM(B162,D162,F162)</f>
        <v>1.4567429881909773</v>
      </c>
      <c r="I162" s="299" t="str">
        <f>CONCATENATE("(",ROUND((H162/$H163)*100,1),")")</f>
        <v>(21.6)</v>
      </c>
      <c r="K162" s="302">
        <f t="shared" ref="K162:K163" si="132">B167-B162</f>
        <v>0.17938883047664056</v>
      </c>
      <c r="L162" s="302">
        <f t="shared" ref="L162:L163" si="133">D167-D162</f>
        <v>5.3051244447952339E-2</v>
      </c>
      <c r="M162" s="302">
        <f t="shared" ref="M162:M163" si="134">F167-F162</f>
        <v>2.0129479008871125E-3</v>
      </c>
      <c r="N162" s="302">
        <f t="shared" ref="N162:N163" si="135">SUM(K162:M162)</f>
        <v>0.23445302282548</v>
      </c>
    </row>
    <row r="163" spans="1:14" x14ac:dyDescent="0.2">
      <c r="A163" s="282" t="s">
        <v>363</v>
      </c>
      <c r="B163" s="302">
        <f>SUM(B161:B162)</f>
        <v>6.0552585993951702</v>
      </c>
      <c r="C163" s="299" t="str">
        <f>CONCATENATE("(",ROUND((B163/$H163)*100,1),")")</f>
        <v>(89.6)</v>
      </c>
      <c r="D163" s="302">
        <f>SUM(D161:D162)</f>
        <v>0.67800538014283962</v>
      </c>
      <c r="E163" s="299" t="str">
        <f>CONCATENATE("(",ROUND((D163/$H163)*100,1),")")</f>
        <v>(10)</v>
      </c>
      <c r="F163" s="302">
        <f>SUM(F161:F162)</f>
        <v>2.4736020461998316E-2</v>
      </c>
      <c r="G163" s="299" t="str">
        <f>CONCATENATE("(",ROUND((F163/$H163)*100,1),")")</f>
        <v>(0.4)</v>
      </c>
      <c r="H163" s="302">
        <f>SUM(H161:H162)</f>
        <v>6.758000000000008</v>
      </c>
      <c r="I163" s="299" t="str">
        <f>CONCATENATE("(",ROUND((H163/$H163)*100,1),")")</f>
        <v>(100)</v>
      </c>
      <c r="K163" s="302">
        <f t="shared" si="132"/>
        <v>0.59291196456815776</v>
      </c>
      <c r="L163" s="302">
        <f t="shared" si="133"/>
        <v>7.6075087530951713E-2</v>
      </c>
      <c r="M163" s="302">
        <f t="shared" si="134"/>
        <v>2.0129479008871125E-3</v>
      </c>
      <c r="N163" s="302">
        <f t="shared" si="135"/>
        <v>0.6709999999999966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5.4805330123667888</v>
      </c>
      <c r="C166" s="299" t="str">
        <f>CONCATENATE("(",ROUND((B166/$H168)*100,1),")")</f>
        <v>(73.8)</v>
      </c>
      <c r="D166" s="302">
        <f>'Ind T6'!W63</f>
        <v>0.25727097661675818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5.737803988983547</v>
      </c>
      <c r="I166" s="299" t="str">
        <f>CONCATENATE("(",ROUND((H166/$H168)*100,1),")")</f>
        <v>(77.2)</v>
      </c>
      <c r="K166" s="302">
        <f>B166-B156</f>
        <v>0.68278905980278903</v>
      </c>
      <c r="L166" s="302">
        <f>D166-D156</f>
        <v>3.7938764044611661E-2</v>
      </c>
      <c r="M166" s="302">
        <f>F166-F156</f>
        <v>0</v>
      </c>
      <c r="N166" s="302">
        <f>SUM(K166:M166)</f>
        <v>0.72072782384740064</v>
      </c>
    </row>
    <row r="167" spans="1:14" x14ac:dyDescent="0.2">
      <c r="A167" s="282" t="s">
        <v>365</v>
      </c>
      <c r="B167" s="302">
        <f>'Ind T6'!V62</f>
        <v>1.1676375515965387</v>
      </c>
      <c r="C167" s="299" t="str">
        <f>CONCATENATE("(",ROUND((B167/$H168)*100,1),")")</f>
        <v>(15.7)</v>
      </c>
      <c r="D167" s="302">
        <f>'Ind T6'!W62</f>
        <v>0.49680949105703309</v>
      </c>
      <c r="E167" s="299" t="str">
        <f>CONCATENATE("(",ROUND((D167/$H168)*100,1),")")</f>
        <v>(6.7)</v>
      </c>
      <c r="F167" s="302">
        <f>'Ind T6'!X62</f>
        <v>2.6748968362885428E-2</v>
      </c>
      <c r="G167" s="299" t="str">
        <f>CONCATENATE("(",ROUND((F167/$H168)*100,1),")")</f>
        <v>(0.4)</v>
      </c>
      <c r="H167" s="302">
        <f t="shared" ref="H167" si="136">SUM(B167,D167,F167)</f>
        <v>1.6911960110164572</v>
      </c>
      <c r="I167" s="299" t="str">
        <f>CONCATENATE("(",ROUND((H167/$H168)*100,1),")")</f>
        <v>(22.8)</v>
      </c>
      <c r="K167" s="302">
        <f t="shared" ref="K167:K168" si="137">B167-B157</f>
        <v>0.27311779817580228</v>
      </c>
      <c r="L167" s="302">
        <f t="shared" ref="L167:L168" si="138">D167-D157</f>
        <v>8.5117000161820888E-2</v>
      </c>
      <c r="M167" s="302">
        <f t="shared" ref="M167:M168" si="139">F167-F157</f>
        <v>3.037377814983807E-3</v>
      </c>
      <c r="N167" s="302">
        <f t="shared" ref="N167:N168" si="140">SUM(K167:M167)</f>
        <v>0.36127217615260698</v>
      </c>
    </row>
    <row r="168" spans="1:14" x14ac:dyDescent="0.2">
      <c r="A168" s="282" t="s">
        <v>363</v>
      </c>
      <c r="B168" s="302">
        <f>SUM(B166:B167)</f>
        <v>6.648170563963328</v>
      </c>
      <c r="C168" s="299" t="str">
        <f>CONCATENATE("(",ROUND((B168/$H168)*100,1),")")</f>
        <v>(89.5)</v>
      </c>
      <c r="D168" s="302">
        <f>SUM(D166:D167)</f>
        <v>0.75408046767379133</v>
      </c>
      <c r="E168" s="299" t="str">
        <f>CONCATENATE("(",ROUND((D168/$H168)*100,1),")")</f>
        <v>(10.2)</v>
      </c>
      <c r="F168" s="302">
        <f>SUM(F166:F167)</f>
        <v>2.6748968362885428E-2</v>
      </c>
      <c r="G168" s="299" t="str">
        <f>CONCATENATE("(",ROUND((F168/$H168)*100,1),")")</f>
        <v>(0.4)</v>
      </c>
      <c r="H168" s="302">
        <f>SUM(H166:H167)</f>
        <v>7.4290000000000038</v>
      </c>
      <c r="I168" s="299" t="str">
        <f>CONCATENATE("(",ROUND((H168/$H168)*100,1),")")</f>
        <v>(100)</v>
      </c>
      <c r="K168" s="302">
        <f t="shared" si="137"/>
        <v>0.95590685797859187</v>
      </c>
      <c r="L168" s="302">
        <f t="shared" si="138"/>
        <v>0.12305576420643261</v>
      </c>
      <c r="M168" s="302">
        <f t="shared" si="139"/>
        <v>3.037377814983807E-3</v>
      </c>
      <c r="N168" s="302">
        <f t="shared" si="140"/>
        <v>1.0820000000000083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22.93536505817768</v>
      </c>
      <c r="C177" s="299" t="str">
        <f>CONCATENATE("(",ROUND((B177/$H179)*100,1),")")</f>
        <v>(47.4)</v>
      </c>
      <c r="D177" s="302">
        <f>'Ind T6'!M72</f>
        <v>1.4445047542451122</v>
      </c>
      <c r="E177" s="299" t="str">
        <f>CONCATENATE("(",ROUND((D177/$H179)*100,1),")")</f>
        <v>(3)</v>
      </c>
      <c r="F177" s="302">
        <f>'Ind T6'!N72</f>
        <v>16.466449092685099</v>
      </c>
      <c r="G177" s="299" t="str">
        <f>CONCATENATE("(",ROUND((F177/$H179)*100,1),")")</f>
        <v>(34)</v>
      </c>
      <c r="H177" s="302">
        <f>SUM(B177,D177,F177)</f>
        <v>40.846318905107893</v>
      </c>
      <c r="I177" s="299" t="str">
        <f>CONCATENATE("(",ROUND((H177/$H179)*100,1),")")</f>
        <v>(84.4)</v>
      </c>
      <c r="K177" s="302">
        <f>B182-B177</f>
        <v>1.8999225539716242</v>
      </c>
      <c r="L177" s="302">
        <f>D182-D177</f>
        <v>0.1685579190364157</v>
      </c>
      <c r="M177" s="302">
        <f>F182-F177</f>
        <v>1.7731319129506495</v>
      </c>
      <c r="N177" s="302">
        <f>SUM(K177:M177)</f>
        <v>3.8416123859586895</v>
      </c>
    </row>
    <row r="178" spans="1:14" x14ac:dyDescent="0.2">
      <c r="A178" s="282" t="s">
        <v>365</v>
      </c>
      <c r="B178" s="302">
        <f>'Ind T6'!L71</f>
        <v>3.4115999946257749</v>
      </c>
      <c r="C178" s="299" t="str">
        <f>CONCATENATE("(",ROUND((B178/$H179)*100,1),")")</f>
        <v>(7.1)</v>
      </c>
      <c r="D178" s="302">
        <f>'Ind T6'!M71</f>
        <v>2.5418370246756816</v>
      </c>
      <c r="E178" s="299" t="str">
        <f>CONCATENATE("(",ROUND((D178/$H179)*100,1),")")</f>
        <v>(5.3)</v>
      </c>
      <c r="F178" s="302">
        <f>'Ind T6'!N71</f>
        <v>1.5882440755906271</v>
      </c>
      <c r="G178" s="299" t="str">
        <f>CONCATENATE("(",ROUND((F178/$H179)*100,1),")")</f>
        <v>(3.3)</v>
      </c>
      <c r="H178" s="302">
        <f t="shared" ref="H178" si="141">SUM(B178,D178,F178)</f>
        <v>7.541681094892084</v>
      </c>
      <c r="I178" s="299" t="str">
        <f>CONCATENATE("(",ROUND((H178/$H179)*100,1),")")</f>
        <v>(15.6)</v>
      </c>
      <c r="K178" s="302">
        <f t="shared" ref="K178:K179" si="142">B183-B178</f>
        <v>0.34589997882083079</v>
      </c>
      <c r="L178" s="302">
        <f t="shared" ref="L178:L179" si="143">D183-D178</f>
        <v>0.27634237729346367</v>
      </c>
      <c r="M178" s="302">
        <f t="shared" ref="M178:M179" si="144">F183-F178</f>
        <v>0.169145257926967</v>
      </c>
      <c r="N178" s="302">
        <f t="shared" ref="N178:N179" si="145">SUM(K178:M178)</f>
        <v>0.79138761404126146</v>
      </c>
    </row>
    <row r="179" spans="1:14" x14ac:dyDescent="0.2">
      <c r="A179" s="282" t="s">
        <v>363</v>
      </c>
      <c r="B179" s="302">
        <f>SUM(B177:B178)</f>
        <v>26.346965052803455</v>
      </c>
      <c r="C179" s="299" t="str">
        <f>CONCATENATE("(",ROUND((B179/$H179)*100,1),")")</f>
        <v>(54.4)</v>
      </c>
      <c r="D179" s="302">
        <f>SUM(D177:D178)</f>
        <v>3.986341778920794</v>
      </c>
      <c r="E179" s="299" t="str">
        <f>CONCATENATE("(",ROUND((D179/$H179)*100,1),")")</f>
        <v>(8.2)</v>
      </c>
      <c r="F179" s="302">
        <f>SUM(F177:F178)</f>
        <v>18.054693168275726</v>
      </c>
      <c r="G179" s="299" t="str">
        <f>CONCATENATE("(",ROUND((F179/$H179)*100,1),")")</f>
        <v>(37.3)</v>
      </c>
      <c r="H179" s="302">
        <f>SUM(H177:H178)</f>
        <v>48.387999999999977</v>
      </c>
      <c r="I179" s="299" t="str">
        <f>CONCATENATE("(",ROUND((H179/$H179)*100,1),")")</f>
        <v>(100)</v>
      </c>
      <c r="K179" s="302">
        <f t="shared" si="142"/>
        <v>2.2458225327924559</v>
      </c>
      <c r="L179" s="302">
        <f t="shared" si="143"/>
        <v>0.44490029632987937</v>
      </c>
      <c r="M179" s="302">
        <f t="shared" si="144"/>
        <v>1.9422771708776168</v>
      </c>
      <c r="N179" s="302">
        <f t="shared" si="145"/>
        <v>4.632999999999952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24.835287612149305</v>
      </c>
      <c r="C182" s="299" t="str">
        <f>CONCATENATE("(",ROUND((B182/$H184)*100,1),")")</f>
        <v>(46.8)</v>
      </c>
      <c r="D182" s="302">
        <f>'Ind T6'!R72</f>
        <v>1.6130626732815279</v>
      </c>
      <c r="E182" s="299" t="str">
        <f>CONCATENATE("(",ROUND((D182/$H184)*100,1),")")</f>
        <v>(3)</v>
      </c>
      <c r="F182" s="302">
        <f>'Ind T6'!S72</f>
        <v>18.239581005635749</v>
      </c>
      <c r="G182" s="299" t="str">
        <f>CONCATENATE("(",ROUND((F182/$H184)*100,1),")")</f>
        <v>(34.4)</v>
      </c>
      <c r="H182" s="302">
        <f>SUM(B182,D182,F182)</f>
        <v>44.687931291066583</v>
      </c>
      <c r="I182" s="299" t="str">
        <f>CONCATENATE("(",ROUND((H182/$H184)*100,1),")")</f>
        <v>(84.3)</v>
      </c>
      <c r="K182" s="302">
        <f>B187-B182</f>
        <v>2.1980553721234628</v>
      </c>
      <c r="L182" s="302">
        <f>D187-D182</f>
        <v>0.26618165489538814</v>
      </c>
      <c r="M182" s="302">
        <f>F187-F182</f>
        <v>2.714709678764585</v>
      </c>
      <c r="N182" s="302">
        <f>SUM(K182:M182)</f>
        <v>5.178946705783436</v>
      </c>
    </row>
    <row r="183" spans="1:14" x14ac:dyDescent="0.2">
      <c r="A183" s="282" t="s">
        <v>365</v>
      </c>
      <c r="B183" s="302">
        <f>'Ind T6'!Q71</f>
        <v>3.7574999734466057</v>
      </c>
      <c r="C183" s="299" t="str">
        <f>CONCATENATE("(",ROUND((B183/$H184)*100,1),")")</f>
        <v>(7.1)</v>
      </c>
      <c r="D183" s="302">
        <f>'Ind T6'!R71</f>
        <v>2.8181794019691453</v>
      </c>
      <c r="E183" s="299" t="str">
        <f>CONCATENATE("(",ROUND((D183/$H184)*100,1),")")</f>
        <v>(5.3)</v>
      </c>
      <c r="F183" s="302">
        <f>'Ind T6'!S71</f>
        <v>1.7573893335175941</v>
      </c>
      <c r="G183" s="299" t="str">
        <f>CONCATENATE("(",ROUND((F183/$H184)*100,1),")")</f>
        <v>(3.3)</v>
      </c>
      <c r="H183" s="302">
        <f t="shared" ref="H183" si="146">SUM(B183,D183,F183)</f>
        <v>8.3330687089333448</v>
      </c>
      <c r="I183" s="299" t="str">
        <f>CONCATENATE("(",ROUND((H183/$H184)*100,1),")")</f>
        <v>(15.7)</v>
      </c>
      <c r="K183" s="302">
        <f t="shared" ref="K183:K184" si="147">B188-B183</f>
        <v>0.52409094582655458</v>
      </c>
      <c r="L183" s="302">
        <f t="shared" ref="L183:L184" si="148">D188-D183</f>
        <v>0.42844939158387785</v>
      </c>
      <c r="M183" s="302">
        <f t="shared" ref="M183:M184" si="149">F188-F183</f>
        <v>0.30151295680624002</v>
      </c>
      <c r="N183" s="302">
        <f t="shared" ref="N183:N184" si="150">SUM(K183:M183)</f>
        <v>1.2540532942166724</v>
      </c>
    </row>
    <row r="184" spans="1:14" x14ac:dyDescent="0.2">
      <c r="A184" s="282" t="s">
        <v>363</v>
      </c>
      <c r="B184" s="302">
        <f>SUM(B182:B183)</f>
        <v>28.592787585595911</v>
      </c>
      <c r="C184" s="299" t="str">
        <f>CONCATENATE("(",ROUND((B184/$H184)*100,1),")")</f>
        <v>(53.9)</v>
      </c>
      <c r="D184" s="302">
        <f>SUM(D182:D183)</f>
        <v>4.4312420752506734</v>
      </c>
      <c r="E184" s="299" t="str">
        <f>CONCATENATE("(",ROUND((D184/$H184)*100,1),")")</f>
        <v>(8.4)</v>
      </c>
      <c r="F184" s="302">
        <f>SUM(F182:F183)</f>
        <v>19.996970339153343</v>
      </c>
      <c r="G184" s="299" t="str">
        <f>CONCATENATE("(",ROUND((F184/$H184)*100,1),")")</f>
        <v>(37.7)</v>
      </c>
      <c r="H184" s="302">
        <f>SUM(H182:H183)</f>
        <v>53.02099999999993</v>
      </c>
      <c r="I184" s="299" t="str">
        <f>CONCATENATE("(",ROUND((H184/$H184)*100,1),")")</f>
        <v>(100)</v>
      </c>
      <c r="K184" s="302">
        <f t="shared" si="147"/>
        <v>2.7221463179500169</v>
      </c>
      <c r="L184" s="302">
        <f t="shared" si="148"/>
        <v>0.69463104647926599</v>
      </c>
      <c r="M184" s="302">
        <f t="shared" si="149"/>
        <v>3.016222635570827</v>
      </c>
      <c r="N184" s="302">
        <f t="shared" si="150"/>
        <v>6.43300000000011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27.033342984272767</v>
      </c>
      <c r="C187" s="299" t="str">
        <f>CONCATENATE("(",ROUND((B187/$H189)*100,1),")")</f>
        <v>(45.5)</v>
      </c>
      <c r="D187" s="302">
        <f>'Ind T6'!W72</f>
        <v>1.879244328176916</v>
      </c>
      <c r="E187" s="299" t="str">
        <f>CONCATENATE("(",ROUND((D187/$H189)*100,1),")")</f>
        <v>(3.2)</v>
      </c>
      <c r="F187" s="302">
        <f>'Ind T6'!X72</f>
        <v>20.954290684400334</v>
      </c>
      <c r="G187" s="299" t="str">
        <f>CONCATENATE("(",ROUND((F187/$H189)*100,1),")")</f>
        <v>(35.2)</v>
      </c>
      <c r="H187" s="302">
        <f>SUM(B187,D187,F187)</f>
        <v>49.866877996850022</v>
      </c>
      <c r="I187" s="299" t="str">
        <f>CONCATENATE("(",ROUND((H187/$H189)*100,1),")")</f>
        <v>(83.9)</v>
      </c>
      <c r="K187" s="302">
        <f>B187-B177</f>
        <v>4.097977926095087</v>
      </c>
      <c r="L187" s="302">
        <f>D187-D177</f>
        <v>0.43473957393180385</v>
      </c>
      <c r="M187" s="302">
        <f>F187-F177</f>
        <v>4.4878415917152346</v>
      </c>
      <c r="N187" s="302">
        <f>SUM(K187:M187)</f>
        <v>9.0205590917421254</v>
      </c>
    </row>
    <row r="188" spans="1:14" x14ac:dyDescent="0.2">
      <c r="A188" s="282" t="s">
        <v>365</v>
      </c>
      <c r="B188" s="302">
        <f>'Ind T6'!V71</f>
        <v>4.2815909192731603</v>
      </c>
      <c r="C188" s="299" t="str">
        <f>CONCATENATE("(",ROUND((B188/$H189)*100,1),")")</f>
        <v>(7.2)</v>
      </c>
      <c r="D188" s="302">
        <f>'Ind T6'!W71</f>
        <v>3.2466287935530231</v>
      </c>
      <c r="E188" s="299" t="str">
        <f>CONCATENATE("(",ROUND((D188/$H189)*100,1),")")</f>
        <v>(5.5)</v>
      </c>
      <c r="F188" s="302">
        <f>'Ind T6'!X71</f>
        <v>2.0589022903238341</v>
      </c>
      <c r="G188" s="299" t="str">
        <f>CONCATENATE("(",ROUND((F188/$H189)*100,1),")")</f>
        <v>(3.5)</v>
      </c>
      <c r="H188" s="302">
        <f t="shared" ref="H188" si="151">SUM(B188,D188,F188)</f>
        <v>9.5871220031500179</v>
      </c>
      <c r="I188" s="299" t="str">
        <f>CONCATENATE("(",ROUND((H188/$H189)*100,1),")")</f>
        <v>(16.1)</v>
      </c>
      <c r="K188" s="302">
        <f t="shared" ref="K188:K189" si="152">B188-B178</f>
        <v>0.86999092464738537</v>
      </c>
      <c r="L188" s="302">
        <f t="shared" ref="L188:L189" si="153">D188-D178</f>
        <v>0.70479176887734152</v>
      </c>
      <c r="M188" s="302">
        <f t="shared" ref="M188:M189" si="154">F188-F178</f>
        <v>0.47065821473320701</v>
      </c>
      <c r="N188" s="302">
        <f t="shared" ref="N188:N189" si="155">SUM(K188:M188)</f>
        <v>2.0454409082579339</v>
      </c>
    </row>
    <row r="189" spans="1:14" x14ac:dyDescent="0.2">
      <c r="A189" s="282" t="s">
        <v>363</v>
      </c>
      <c r="B189" s="302">
        <f>SUM(B187:B188)</f>
        <v>31.314933903545928</v>
      </c>
      <c r="C189" s="299" t="str">
        <f>CONCATENATE("(",ROUND((B189/$H189)*100,1),")")</f>
        <v>(52.7)</v>
      </c>
      <c r="D189" s="302">
        <f>SUM(D187:D188)</f>
        <v>5.1258731217299394</v>
      </c>
      <c r="E189" s="299" t="str">
        <f>CONCATENATE("(",ROUND((D189/$H189)*100,1),")")</f>
        <v>(8.6)</v>
      </c>
      <c r="F189" s="302">
        <f>SUM(F187:F188)</f>
        <v>23.01319297472417</v>
      </c>
      <c r="G189" s="299" t="str">
        <f>CONCATENATE("(",ROUND((F189/$H189)*100,1),")")</f>
        <v>(38.7)</v>
      </c>
      <c r="H189" s="302">
        <f>SUM(H187:H188)</f>
        <v>59.454000000000036</v>
      </c>
      <c r="I189" s="299" t="str">
        <f>CONCATENATE("(",ROUND((H189/$H189)*100,1),")")</f>
        <v>(100)</v>
      </c>
      <c r="K189" s="302">
        <f t="shared" si="152"/>
        <v>4.9679688507424729</v>
      </c>
      <c r="L189" s="302">
        <f t="shared" si="153"/>
        <v>1.1395313428091454</v>
      </c>
      <c r="M189" s="302">
        <f t="shared" si="154"/>
        <v>4.9584998064484438</v>
      </c>
      <c r="N189" s="302">
        <f t="shared" si="155"/>
        <v>11.066000000000063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32.708774100650061</v>
      </c>
      <c r="C198" s="299" t="str">
        <f>CONCATENATE("(",ROUND((B198/$H200)*100,1),")")</f>
        <v>(35.9)</v>
      </c>
      <c r="D198" s="302">
        <f>'Ind T6'!M81</f>
        <v>10.630524363521836</v>
      </c>
      <c r="E198" s="299" t="str">
        <f>CONCATENATE("(",ROUND((D198/$H200)*100,1),")")</f>
        <v>(11.7)</v>
      </c>
      <c r="F198" s="302">
        <f>'Ind T6'!N81</f>
        <v>5.0433156129896517</v>
      </c>
      <c r="G198" s="299" t="str">
        <f>CONCATENATE("(",ROUND((F198/$H200)*100,1),")")</f>
        <v>(5.5)</v>
      </c>
      <c r="H198" s="302">
        <f>SUM(B198,D198,F198)</f>
        <v>48.382614077161548</v>
      </c>
      <c r="I198" s="299" t="str">
        <f>CONCATENATE("(",ROUND((H198/$H200)*100,1),")")</f>
        <v>(53.1)</v>
      </c>
      <c r="K198" s="302">
        <f>B203-B198</f>
        <v>0.42591197837032269</v>
      </c>
      <c r="L198" s="302">
        <f>D203-D198</f>
        <v>4.7971548947602471E-2</v>
      </c>
      <c r="M198" s="302">
        <f>F203-F198</f>
        <v>5.1537900617026899E-2</v>
      </c>
      <c r="N198" s="302">
        <f>SUM(K198:M198)</f>
        <v>0.52542142793495206</v>
      </c>
    </row>
    <row r="199" spans="1:14" x14ac:dyDescent="0.2">
      <c r="A199" s="282" t="s">
        <v>365</v>
      </c>
      <c r="B199" s="302">
        <f>'Ind T6'!L80</f>
        <v>16.2156388008116</v>
      </c>
      <c r="C199" s="299" t="str">
        <f>CONCATENATE("(",ROUND((B199/$H200)*100,1),")")</f>
        <v>(17.8)</v>
      </c>
      <c r="D199" s="302">
        <f>'Ind T6'!M80</f>
        <v>22.851051308196464</v>
      </c>
      <c r="E199" s="299" t="str">
        <f>CONCATENATE("(",ROUND((D199/$H200)*100,1),")")</f>
        <v>(25.1)</v>
      </c>
      <c r="F199" s="302">
        <f>'Ind T6'!N80</f>
        <v>3.6216958138301583</v>
      </c>
      <c r="G199" s="299" t="str">
        <f>CONCATENATE("(",ROUND((F199/$H200)*100,1),")")</f>
        <v>(4)</v>
      </c>
      <c r="H199" s="302">
        <f t="shared" ref="H199" si="156">SUM(B199,D199,F199)</f>
        <v>42.688385922838222</v>
      </c>
      <c r="I199" s="299" t="str">
        <f>CONCATENATE("(",ROUND((H199/$H200)*100,1),")")</f>
        <v>(46.9)</v>
      </c>
      <c r="K199" s="302">
        <f t="shared" ref="K199:K200" si="157">B204-B199</f>
        <v>0.59945373222509701</v>
      </c>
      <c r="L199" s="302">
        <f t="shared" ref="L199:L200" si="158">D204-D199</f>
        <v>-0.75259337381719504</v>
      </c>
      <c r="M199" s="302">
        <f t="shared" ref="M199:M200" si="159">F204-F199</f>
        <v>0.13071821365735081</v>
      </c>
      <c r="N199" s="302">
        <f t="shared" ref="N199:N200" si="160">SUM(K199:M199)</f>
        <v>-2.2421427934747218E-2</v>
      </c>
    </row>
    <row r="200" spans="1:14" x14ac:dyDescent="0.2">
      <c r="A200" s="282" t="s">
        <v>363</v>
      </c>
      <c r="B200" s="302">
        <f>SUM(B198:B199)</f>
        <v>48.924412901461665</v>
      </c>
      <c r="C200" s="299" t="str">
        <f>CONCATENATE("(",ROUND((B200/$H200)*100,1),")")</f>
        <v>(53.7)</v>
      </c>
      <c r="D200" s="302">
        <f>SUM(D198:D199)</f>
        <v>33.481575671718304</v>
      </c>
      <c r="E200" s="299" t="str">
        <f>CONCATENATE("(",ROUND((D200/$H200)*100,1),")")</f>
        <v>(36.8)</v>
      </c>
      <c r="F200" s="302">
        <f>SUM(F198:F199)</f>
        <v>8.6650114268198095</v>
      </c>
      <c r="G200" s="299" t="str">
        <f>CONCATENATE("(",ROUND((F200/$H200)*100,1),")")</f>
        <v>(9.5)</v>
      </c>
      <c r="H200" s="302">
        <f>SUM(H198:H199)</f>
        <v>91.070999999999771</v>
      </c>
      <c r="I200" s="299" t="str">
        <f>CONCATENATE("(",ROUND((H200/$H200)*100,1),")")</f>
        <v>(100)</v>
      </c>
      <c r="K200" s="302">
        <f t="shared" si="157"/>
        <v>1.0253657105954161</v>
      </c>
      <c r="L200" s="302">
        <f t="shared" si="158"/>
        <v>-0.7046218248695979</v>
      </c>
      <c r="M200" s="302">
        <f t="shared" si="159"/>
        <v>0.18225611427437727</v>
      </c>
      <c r="N200" s="302">
        <f t="shared" si="160"/>
        <v>0.50300000000019551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33.134686079020383</v>
      </c>
      <c r="C203" s="299" t="str">
        <f>CONCATENATE("(",ROUND((B203/$H205)*100,1),")")</f>
        <v>(36.2)</v>
      </c>
      <c r="D203" s="302">
        <f>'Ind T6'!R81</f>
        <v>10.678495912469439</v>
      </c>
      <c r="E203" s="299" t="str">
        <f>CONCATENATE("(",ROUND((D203/$H205)*100,1),")")</f>
        <v>(11.7)</v>
      </c>
      <c r="F203" s="302">
        <f>'Ind T6'!S81</f>
        <v>5.0948535136066786</v>
      </c>
      <c r="G203" s="299" t="str">
        <f>CONCATENATE("(",ROUND((F203/$H205)*100,1),")")</f>
        <v>(5.6)</v>
      </c>
      <c r="H203" s="302">
        <f>SUM(B203,D203,F203)</f>
        <v>48.9080355050965</v>
      </c>
      <c r="I203" s="299" t="str">
        <f>CONCATENATE("(",ROUND((H203/$H205)*100,1),")")</f>
        <v>(53.4)</v>
      </c>
      <c r="K203" s="302">
        <f>B208-B203</f>
        <v>0.61329954528537201</v>
      </c>
      <c r="L203" s="302">
        <f>D208-D203</f>
        <v>8.4021299045089037E-2</v>
      </c>
      <c r="M203" s="302">
        <f>F208-F203</f>
        <v>8.3811842423981986E-2</v>
      </c>
      <c r="N203" s="302">
        <f>SUM(K203:M203)</f>
        <v>0.78113268675444303</v>
      </c>
    </row>
    <row r="204" spans="1:14" x14ac:dyDescent="0.2">
      <c r="A204" s="282" t="s">
        <v>365</v>
      </c>
      <c r="B204" s="302">
        <f>'Ind T6'!Q80</f>
        <v>16.815092533036697</v>
      </c>
      <c r="C204" s="299" t="str">
        <f>CONCATENATE("(",ROUND((B204/$H205)*100,1),")")</f>
        <v>(18.4)</v>
      </c>
      <c r="D204" s="302">
        <f>'Ind T6'!R80</f>
        <v>22.098457934379269</v>
      </c>
      <c r="E204" s="299" t="str">
        <f>CONCATENATE("(",ROUND((D204/$H205)*100,1),")")</f>
        <v>(24.1)</v>
      </c>
      <c r="F204" s="302">
        <f>'Ind T6'!S80</f>
        <v>3.7524140274875091</v>
      </c>
      <c r="G204" s="299" t="str">
        <f>CONCATENATE("(",ROUND((F204/$H205)*100,1),")")</f>
        <v>(4.1)</v>
      </c>
      <c r="H204" s="302">
        <f t="shared" ref="H204" si="161">SUM(B204,D204,F204)</f>
        <v>42.665964494903477</v>
      </c>
      <c r="I204" s="299" t="str">
        <f>CONCATENATE("(",ROUND((H204/$H205)*100,1),")")</f>
        <v>(46.6)</v>
      </c>
      <c r="K204" s="302">
        <f t="shared" ref="K204:K205" si="162">B209-B204</f>
        <v>1.1421604048522909</v>
      </c>
      <c r="L204" s="302">
        <f t="shared" ref="L204:L205" si="163">D209-D204</f>
        <v>-1.5371840450307701</v>
      </c>
      <c r="M204" s="302">
        <f t="shared" ref="M204:M205" si="164">F209-F204</f>
        <v>0.2618909534239604</v>
      </c>
      <c r="N204" s="302">
        <f t="shared" ref="N204:N205" si="165">SUM(K204:M204)</f>
        <v>-0.13313268675451884</v>
      </c>
    </row>
    <row r="205" spans="1:14" x14ac:dyDescent="0.2">
      <c r="A205" s="282" t="s">
        <v>363</v>
      </c>
      <c r="B205" s="302">
        <f>SUM(B203:B204)</f>
        <v>49.949778612057081</v>
      </c>
      <c r="C205" s="299" t="str">
        <f>CONCATENATE("(",ROUND((B205/$H205)*100,1),")")</f>
        <v>(54.5)</v>
      </c>
      <c r="D205" s="302">
        <f>SUM(D203:D204)</f>
        <v>32.776953846848706</v>
      </c>
      <c r="E205" s="299" t="str">
        <f>CONCATENATE("(",ROUND((D205/$H205)*100,1),")")</f>
        <v>(35.8)</v>
      </c>
      <c r="F205" s="302">
        <f>SUM(F203:F204)</f>
        <v>8.8472675410941868</v>
      </c>
      <c r="G205" s="299" t="str">
        <f>CONCATENATE("(",ROUND((F205/$H205)*100,1),")")</f>
        <v>(9.7)</v>
      </c>
      <c r="H205" s="302">
        <f>SUM(H203:H204)</f>
        <v>91.573999999999984</v>
      </c>
      <c r="I205" s="299" t="str">
        <f>CONCATENATE("(",ROUND((H205/$H205)*100,1),")")</f>
        <v>(100)</v>
      </c>
      <c r="K205" s="302">
        <f t="shared" si="162"/>
        <v>1.7554599501376629</v>
      </c>
      <c r="L205" s="302">
        <f t="shared" si="163"/>
        <v>-1.4531627459856793</v>
      </c>
      <c r="M205" s="302">
        <f t="shared" si="164"/>
        <v>0.34570279584794328</v>
      </c>
      <c r="N205" s="302">
        <f t="shared" si="165"/>
        <v>0.64799999999992686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33.747985624305755</v>
      </c>
      <c r="C208" s="299" t="str">
        <f>CONCATENATE("(",ROUND((B208/$H210)*100,1),")")</f>
        <v>(36.6)</v>
      </c>
      <c r="D208" s="302">
        <f>'Ind T6'!W81</f>
        <v>10.762517211514528</v>
      </c>
      <c r="E208" s="299" t="str">
        <f>CONCATENATE("(",ROUND((D208/$H210)*100,1),")")</f>
        <v>(11.7)</v>
      </c>
      <c r="F208" s="302">
        <f>'Ind T6'!X81</f>
        <v>5.1786653560306606</v>
      </c>
      <c r="G208" s="299" t="str">
        <f>CONCATENATE("(",ROUND((F208/$H210)*100,1),")")</f>
        <v>(5.6)</v>
      </c>
      <c r="H208" s="302">
        <f>SUM(B208,D208,F208)</f>
        <v>49.689168191850946</v>
      </c>
      <c r="I208" s="299" t="str">
        <f>CONCATENATE("(",ROUND((H208/$H210)*100,1),")")</f>
        <v>(53.9)</v>
      </c>
      <c r="K208" s="302">
        <f>B208-B198</f>
        <v>1.0392115236556947</v>
      </c>
      <c r="L208" s="302">
        <f>D208-D198</f>
        <v>0.13199284799269151</v>
      </c>
      <c r="M208" s="302">
        <f>F208-F198</f>
        <v>0.13534974304100889</v>
      </c>
      <c r="N208" s="302">
        <f>SUM(K208:M208)</f>
        <v>1.3065541146893951</v>
      </c>
    </row>
    <row r="209" spans="1:14" x14ac:dyDescent="0.2">
      <c r="A209" s="282" t="s">
        <v>365</v>
      </c>
      <c r="B209" s="302">
        <f>'Ind T6'!V80</f>
        <v>17.957252937888988</v>
      </c>
      <c r="C209" s="299" t="str">
        <f>CONCATENATE("(",ROUND((B209/$H210)*100,1),")")</f>
        <v>(19.5)</v>
      </c>
      <c r="D209" s="302">
        <f>'Ind T6'!W80</f>
        <v>20.561273889348499</v>
      </c>
      <c r="E209" s="299" t="str">
        <f>CONCATENATE("(",ROUND((D209/$H210)*100,1),")")</f>
        <v>(22.3)</v>
      </c>
      <c r="F209" s="302">
        <f>'Ind T6'!X80</f>
        <v>4.0143049809114695</v>
      </c>
      <c r="G209" s="299" t="str">
        <f>CONCATENATE("(",ROUND((F209/$H210)*100,1),")")</f>
        <v>(4.4)</v>
      </c>
      <c r="H209" s="302">
        <f t="shared" ref="H209" si="166">SUM(B209,D209,F209)</f>
        <v>42.532831808148956</v>
      </c>
      <c r="I209" s="299" t="str">
        <f>CONCATENATE("(",ROUND((H209/$H210)*100,1),")")</f>
        <v>(46.1)</v>
      </c>
      <c r="K209" s="302">
        <f t="shared" ref="K209:K210" si="167">B209-B199</f>
        <v>1.7416141370773879</v>
      </c>
      <c r="L209" s="302">
        <f t="shared" ref="L209:L210" si="168">D209-D199</f>
        <v>-2.2897774188479652</v>
      </c>
      <c r="M209" s="302">
        <f t="shared" ref="M209:M210" si="169">F209-F199</f>
        <v>0.39260916708131122</v>
      </c>
      <c r="N209" s="302">
        <f t="shared" ref="N209:N210" si="170">SUM(K209:M209)</f>
        <v>-0.15555411468926605</v>
      </c>
    </row>
    <row r="210" spans="1:14" x14ac:dyDescent="0.2">
      <c r="A210" s="282" t="s">
        <v>363</v>
      </c>
      <c r="B210" s="302">
        <f>SUM(B208:B209)</f>
        <v>51.705238562194744</v>
      </c>
      <c r="C210" s="299" t="str">
        <f>CONCATENATE("(",ROUND((B210/$H210)*100,1),")")</f>
        <v>(56.1)</v>
      </c>
      <c r="D210" s="302">
        <f>SUM(D208:D209)</f>
        <v>31.323791100863026</v>
      </c>
      <c r="E210" s="299" t="str">
        <f>CONCATENATE("(",ROUND((D210/$H210)*100,1),")")</f>
        <v>(34)</v>
      </c>
      <c r="F210" s="302">
        <f>SUM(F208:F209)</f>
        <v>9.1929703369421301</v>
      </c>
      <c r="G210" s="299" t="str">
        <f>CONCATENATE("(",ROUND((F210/$H210)*100,1),")")</f>
        <v>(10)</v>
      </c>
      <c r="H210" s="302">
        <f>SUM(H208:H209)</f>
        <v>92.221999999999895</v>
      </c>
      <c r="I210" s="299" t="str">
        <f>CONCATENATE("(",ROUND((H210/$H210)*100,1),")")</f>
        <v>(100)</v>
      </c>
      <c r="K210" s="302">
        <f t="shared" si="167"/>
        <v>2.780825660733079</v>
      </c>
      <c r="L210" s="302">
        <f t="shared" si="168"/>
        <v>-2.1577845708552772</v>
      </c>
      <c r="M210" s="302">
        <f t="shared" si="169"/>
        <v>0.52795891012232055</v>
      </c>
      <c r="N210" s="302">
        <f t="shared" si="170"/>
        <v>1.1510000000001224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17.186193653330424</v>
      </c>
      <c r="C219" s="299" t="str">
        <f>CONCATENATE("(",ROUND((B219/$H221)*100,1),")")</f>
        <v>(56.5)</v>
      </c>
      <c r="D219" s="302">
        <f>'Ind T6'!M90</f>
        <v>2.6870885638720421</v>
      </c>
      <c r="E219" s="299" t="str">
        <f>CONCATENATE("(",ROUND((D219/$H221)*100,1),")")</f>
        <v>(8.8)</v>
      </c>
      <c r="F219" s="302">
        <f>'Ind T6'!N90</f>
        <v>3.3218012290237189</v>
      </c>
      <c r="G219" s="299" t="str">
        <f>CONCATENATE("(",ROUND((F219/$H221)*100,1),")")</f>
        <v>(10.9)</v>
      </c>
      <c r="H219" s="302">
        <f>SUM(B219,D219,F219)</f>
        <v>23.195083446226185</v>
      </c>
      <c r="I219" s="299" t="str">
        <f>CONCATENATE("(",ROUND((H219/$H221)*100,1),")")</f>
        <v>(76.2)</v>
      </c>
      <c r="K219" s="302">
        <f>B224-B219</f>
        <v>0.69100547175287019</v>
      </c>
      <c r="L219" s="302">
        <f>D224-D219</f>
        <v>0.12920381582626472</v>
      </c>
      <c r="M219" s="302">
        <f>F224-F219</f>
        <v>0.12843237871193525</v>
      </c>
      <c r="N219" s="302">
        <f>SUM(K219:M219)</f>
        <v>0.94864166629107016</v>
      </c>
    </row>
    <row r="220" spans="1:14" x14ac:dyDescent="0.2">
      <c r="A220" s="282" t="s">
        <v>365</v>
      </c>
      <c r="B220" s="302">
        <f>'Ind T6'!L89</f>
        <v>3.6863115960534847</v>
      </c>
      <c r="C220" s="299" t="str">
        <f>CONCATENATE("(",ROUND((B220/$H221)*100,1),")")</f>
        <v>(12.1)</v>
      </c>
      <c r="D220" s="302">
        <f>'Ind T6'!M89</f>
        <v>3.1489491960286631</v>
      </c>
      <c r="E220" s="299" t="str">
        <f>CONCATENATE("(",ROUND((D220/$H221)*100,1),")")</f>
        <v>(10.3)</v>
      </c>
      <c r="F220" s="302">
        <f>'Ind T6'!N89</f>
        <v>0.39465576169171485</v>
      </c>
      <c r="G220" s="299" t="str">
        <f>CONCATENATE("(",ROUND((F220/$H221)*100,1),")")</f>
        <v>(1.3)</v>
      </c>
      <c r="H220" s="302">
        <f t="shared" ref="H220" si="171">SUM(B220,D220,F220)</f>
        <v>7.2299165537738626</v>
      </c>
      <c r="I220" s="299" t="str">
        <f>CONCATENATE("(",ROUND((H220/$H221)*100,1),")")</f>
        <v>(23.8)</v>
      </c>
      <c r="K220" s="302">
        <f t="shared" ref="K220:K221" si="172">B225-B220</f>
        <v>0.31706680832926981</v>
      </c>
      <c r="L220" s="302">
        <f t="shared" ref="L220:L221" si="173">D225-D220</f>
        <v>0.34761523216248102</v>
      </c>
      <c r="M220" s="302">
        <f t="shared" ref="M220:M221" si="174">F225-F220</f>
        <v>3.6762932170849583E-3</v>
      </c>
      <c r="N220" s="302">
        <f t="shared" ref="N220:N221" si="175">SUM(K220:M220)</f>
        <v>0.66835833370883579</v>
      </c>
    </row>
    <row r="221" spans="1:14" x14ac:dyDescent="0.2">
      <c r="A221" s="282" t="s">
        <v>363</v>
      </c>
      <c r="B221" s="302">
        <f>SUM(B219:B220)</f>
        <v>20.872505249383909</v>
      </c>
      <c r="C221" s="299" t="str">
        <f>CONCATENATE("(",ROUND((B221/$H221)*100,1),")")</f>
        <v>(68.6)</v>
      </c>
      <c r="D221" s="302">
        <f>SUM(D219:D220)</f>
        <v>5.8360377599007052</v>
      </c>
      <c r="E221" s="299" t="str">
        <f>CONCATENATE("(",ROUND((D221/$H221)*100,1),")")</f>
        <v>(19.2)</v>
      </c>
      <c r="F221" s="302">
        <f>SUM(F219:F220)</f>
        <v>3.7164569907154337</v>
      </c>
      <c r="G221" s="299" t="str">
        <f>CONCATENATE("(",ROUND((F221/$H221)*100,1),")")</f>
        <v>(12.2)</v>
      </c>
      <c r="H221" s="302">
        <f>SUM(H219:H220)</f>
        <v>30.425000000000047</v>
      </c>
      <c r="I221" s="299" t="str">
        <f>CONCATENATE("(",ROUND((H221/$H221)*100,1),")")</f>
        <v>(100)</v>
      </c>
      <c r="K221" s="302">
        <f t="shared" si="172"/>
        <v>1.0080722800821391</v>
      </c>
      <c r="L221" s="302">
        <f t="shared" si="173"/>
        <v>0.47681904798874619</v>
      </c>
      <c r="M221" s="302">
        <f t="shared" si="174"/>
        <v>0.13210867192902009</v>
      </c>
      <c r="N221" s="302">
        <f t="shared" si="175"/>
        <v>1.6169999999999054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17.877199125083294</v>
      </c>
      <c r="C224" s="299" t="str">
        <f>CONCATENATE("(",ROUND((B224/$H226)*100,1),")")</f>
        <v>(55.8)</v>
      </c>
      <c r="D224" s="302">
        <f>'Ind T6'!R90</f>
        <v>2.8162923796983068</v>
      </c>
      <c r="E224" s="299" t="str">
        <f>CONCATENATE("(",ROUND((D224/$H226)*100,1),")")</f>
        <v>(8.8)</v>
      </c>
      <c r="F224" s="302">
        <f>'Ind T6'!S90</f>
        <v>3.4502336077356541</v>
      </c>
      <c r="G224" s="299" t="str">
        <f>CONCATENATE("(",ROUND((F224/$H226)*100,1),")")</f>
        <v>(10.8)</v>
      </c>
      <c r="H224" s="302">
        <f>SUM(B224,D224,F224)</f>
        <v>24.143725112517256</v>
      </c>
      <c r="I224" s="299" t="str">
        <f>CONCATENATE("(",ROUND((H224/$H226)*100,1),")")</f>
        <v>(75.4)</v>
      </c>
      <c r="K224" s="302">
        <f>B229-B224</f>
        <v>-0.37793199594392846</v>
      </c>
      <c r="L224" s="302">
        <f>D229-D224</f>
        <v>9.303062026935871E-2</v>
      </c>
      <c r="M224" s="302">
        <f>F229-F224</f>
        <v>0.1264149992706356</v>
      </c>
      <c r="N224" s="302">
        <f>SUM(K224:M224)</f>
        <v>-0.15848637640393415</v>
      </c>
    </row>
    <row r="225" spans="1:14" x14ac:dyDescent="0.2">
      <c r="A225" s="282" t="s">
        <v>365</v>
      </c>
      <c r="B225" s="302">
        <f>'Ind T6'!Q89</f>
        <v>4.0033784043827545</v>
      </c>
      <c r="C225" s="299" t="str">
        <f>CONCATENATE("(",ROUND((B225/$H226)*100,1),")")</f>
        <v>(12.5)</v>
      </c>
      <c r="D225" s="302">
        <f>'Ind T6'!R89</f>
        <v>3.4965644281911441</v>
      </c>
      <c r="E225" s="299" t="str">
        <f>CONCATENATE("(",ROUND((D225/$H226)*100,1),")")</f>
        <v>(10.9)</v>
      </c>
      <c r="F225" s="302">
        <f>'Ind T6'!S89</f>
        <v>0.3983320549087998</v>
      </c>
      <c r="G225" s="299" t="str">
        <f>CONCATENATE("(",ROUND((F225/$H226)*100,1),")")</f>
        <v>(1.2)</v>
      </c>
      <c r="H225" s="302">
        <f t="shared" ref="H225" si="176">SUM(B225,D225,F225)</f>
        <v>7.8982748874826987</v>
      </c>
      <c r="I225" s="299" t="str">
        <f>CONCATENATE("(",ROUND((H225/$H226)*100,1),")")</f>
        <v>(24.6)</v>
      </c>
      <c r="K225" s="302">
        <f t="shared" ref="K225:K226" si="177">B230-B225</f>
        <v>0.17959295574557643</v>
      </c>
      <c r="L225" s="302">
        <f t="shared" ref="L225:L226" si="178">D230-D225</f>
        <v>0.31126788936398597</v>
      </c>
      <c r="M225" s="302">
        <f t="shared" ref="M225:M226" si="179">F230-F225</f>
        <v>-6.3744687056440097E-3</v>
      </c>
      <c r="N225" s="302">
        <f t="shared" ref="N225:N226" si="180">SUM(K225:M225)</f>
        <v>0.4844863764039184</v>
      </c>
    </row>
    <row r="226" spans="1:14" x14ac:dyDescent="0.2">
      <c r="A226" s="282" t="s">
        <v>363</v>
      </c>
      <c r="B226" s="302">
        <f>SUM(B224:B225)</f>
        <v>21.880577529466049</v>
      </c>
      <c r="C226" s="299" t="str">
        <f>CONCATENATE("(",ROUND((B226/$H226)*100,1),")")</f>
        <v>(68.3)</v>
      </c>
      <c r="D226" s="302">
        <f>SUM(D224:D225)</f>
        <v>6.3128568078894514</v>
      </c>
      <c r="E226" s="299" t="str">
        <f>CONCATENATE("(",ROUND((D226/$H226)*100,1),")")</f>
        <v>(19.7)</v>
      </c>
      <c r="F226" s="302">
        <f>SUM(F224:F225)</f>
        <v>3.8485656626444538</v>
      </c>
      <c r="G226" s="299" t="str">
        <f>CONCATENATE("(",ROUND((F226/$H226)*100,1),")")</f>
        <v>(12)</v>
      </c>
      <c r="H226" s="302">
        <f>SUM(H224:H225)</f>
        <v>32.041999999999952</v>
      </c>
      <c r="I226" s="299" t="str">
        <f>CONCATENATE("(",ROUND((H226/$H226)*100,1),")")</f>
        <v>(100)</v>
      </c>
      <c r="K226" s="302">
        <f t="shared" si="177"/>
        <v>-0.19833904019835202</v>
      </c>
      <c r="L226" s="302">
        <f t="shared" si="178"/>
        <v>0.40429850963334424</v>
      </c>
      <c r="M226" s="302">
        <f t="shared" si="179"/>
        <v>0.12004053056499187</v>
      </c>
      <c r="N226" s="302">
        <f t="shared" si="180"/>
        <v>0.32599999999998408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17.499267129139366</v>
      </c>
      <c r="C229" s="299" t="str">
        <f>CONCATENATE("(",ROUND((B229/$H231)*100,1),")")</f>
        <v>(54.1)</v>
      </c>
      <c r="D229" s="302">
        <f>'Ind T6'!W90</f>
        <v>2.9093229999676655</v>
      </c>
      <c r="E229" s="299" t="str">
        <f>CONCATENATE("(",ROUND((D229/$H231)*100,1),")")</f>
        <v>(9)</v>
      </c>
      <c r="F229" s="302">
        <f>'Ind T6'!X90</f>
        <v>3.5766486070062897</v>
      </c>
      <c r="G229" s="299" t="str">
        <f>CONCATENATE("(",ROUND((F229/$H231)*100,1),")")</f>
        <v>(11)</v>
      </c>
      <c r="H229" s="302">
        <f>SUM(B229,D229,F229)</f>
        <v>23.985238736113324</v>
      </c>
      <c r="I229" s="299" t="str">
        <f>CONCATENATE("(",ROUND((H229/$H231)*100,1),")")</f>
        <v>(74.1)</v>
      </c>
      <c r="K229" s="302">
        <f>B229-B219</f>
        <v>0.31307347580894174</v>
      </c>
      <c r="L229" s="302">
        <f>D229-D219</f>
        <v>0.22223443609562343</v>
      </c>
      <c r="M229" s="302">
        <f>F229-F219</f>
        <v>0.25484737798257084</v>
      </c>
      <c r="N229" s="302">
        <f>SUM(K229:M229)</f>
        <v>0.79015528988713601</v>
      </c>
    </row>
    <row r="230" spans="1:14" x14ac:dyDescent="0.2">
      <c r="A230" s="282" t="s">
        <v>365</v>
      </c>
      <c r="B230" s="302">
        <f>'Ind T6'!V89</f>
        <v>4.1829713601283309</v>
      </c>
      <c r="C230" s="299" t="str">
        <f>CONCATENATE("(",ROUND((B230/$H231)*100,1),")")</f>
        <v>(12.9)</v>
      </c>
      <c r="D230" s="302">
        <f>'Ind T6'!W89</f>
        <v>3.8078323175551301</v>
      </c>
      <c r="E230" s="299" t="str">
        <f>CONCATENATE("(",ROUND((D230/$H231)*100,1),")")</f>
        <v>(11.8)</v>
      </c>
      <c r="F230" s="302">
        <f>'Ind T6'!X89</f>
        <v>0.39195758620315579</v>
      </c>
      <c r="G230" s="299" t="str">
        <f>CONCATENATE("(",ROUND((F230/$H231)*100,1),")")</f>
        <v>(1.2)</v>
      </c>
      <c r="H230" s="302">
        <f t="shared" ref="H230" si="181">SUM(B230,D230,F230)</f>
        <v>8.382761263886616</v>
      </c>
      <c r="I230" s="299" t="str">
        <f>CONCATENATE("(",ROUND((H230/$H231)*100,1),")")</f>
        <v>(25.9)</v>
      </c>
      <c r="K230" s="302">
        <f t="shared" ref="K230:K231" si="182">B230-B220</f>
        <v>0.49665976407484624</v>
      </c>
      <c r="L230" s="302">
        <f t="shared" ref="L230:L231" si="183">D230-D220</f>
        <v>0.658883121526467</v>
      </c>
      <c r="M230" s="302">
        <f t="shared" ref="M230:M231" si="184">F230-F220</f>
        <v>-2.6981754885590514E-3</v>
      </c>
      <c r="N230" s="302">
        <f t="shared" ref="N230:N231" si="185">SUM(K230:M230)</f>
        <v>1.1528447101127541</v>
      </c>
    </row>
    <row r="231" spans="1:14" x14ac:dyDescent="0.2">
      <c r="A231" s="282" t="s">
        <v>363</v>
      </c>
      <c r="B231" s="302">
        <f>SUM(B229:B230)</f>
        <v>21.682238489267696</v>
      </c>
      <c r="C231" s="299" t="str">
        <f>CONCATENATE("(",ROUND((B231/$H231)*100,1),")")</f>
        <v>(67)</v>
      </c>
      <c r="D231" s="302">
        <f>SUM(D229:D230)</f>
        <v>6.7171553175227956</v>
      </c>
      <c r="E231" s="299" t="str">
        <f>CONCATENATE("(",ROUND((D231/$H231)*100,1),")")</f>
        <v>(20.8)</v>
      </c>
      <c r="F231" s="302">
        <f>SUM(F229:F230)</f>
        <v>3.9686061932094456</v>
      </c>
      <c r="G231" s="299" t="str">
        <f>CONCATENATE("(",ROUND((F231/$H231)*100,1),")")</f>
        <v>(12.3)</v>
      </c>
      <c r="H231" s="302">
        <f>SUM(H229:H230)</f>
        <v>32.367999999999938</v>
      </c>
      <c r="I231" s="299" t="str">
        <f>CONCATENATE("(",ROUND((H231/$H231)*100,1),")")</f>
        <v>(100)</v>
      </c>
      <c r="K231" s="302">
        <f t="shared" si="182"/>
        <v>0.80973323988378709</v>
      </c>
      <c r="L231" s="302">
        <f t="shared" si="183"/>
        <v>0.88111755762209043</v>
      </c>
      <c r="M231" s="302">
        <f t="shared" si="184"/>
        <v>0.25214920249401196</v>
      </c>
      <c r="N231" s="302">
        <f t="shared" si="185"/>
        <v>1.9429999999998895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9.9080918204978765</v>
      </c>
      <c r="C240" s="299" t="str">
        <f>CONCATENATE("(",ROUND((B240/$H242)*100,1),")")</f>
        <v>(21)</v>
      </c>
      <c r="D240" s="302">
        <f>'Ind T6'!M99</f>
        <v>10.249004901908233</v>
      </c>
      <c r="E240" s="299" t="str">
        <f>CONCATENATE("(",ROUND((D240/$H242)*100,1),")")</f>
        <v>(21.7)</v>
      </c>
      <c r="F240" s="302">
        <f>'Ind T6'!N99</f>
        <v>1.4916356818014578</v>
      </c>
      <c r="G240" s="299" t="str">
        <f>CONCATENATE("(",ROUND((F240/$H242)*100,1),")")</f>
        <v>(3.2)</v>
      </c>
      <c r="H240" s="302">
        <f>SUM(B240,D240,F240)</f>
        <v>21.648732404207568</v>
      </c>
      <c r="I240" s="299" t="str">
        <f>CONCATENATE("(",ROUND((H240/$H242)*100,1),")")</f>
        <v>(45.8)</v>
      </c>
      <c r="K240" s="302">
        <f>B245-B240</f>
        <v>0.65335563968113064</v>
      </c>
      <c r="L240" s="302">
        <f>D245-D240</f>
        <v>0.43629135869440994</v>
      </c>
      <c r="M240" s="302">
        <f>F245-F240</f>
        <v>0.12006734239069017</v>
      </c>
      <c r="N240" s="302">
        <f>SUM(K240:M240)</f>
        <v>1.2097143407662307</v>
      </c>
    </row>
    <row r="241" spans="1:14" x14ac:dyDescent="0.2">
      <c r="A241" s="282" t="s">
        <v>365</v>
      </c>
      <c r="B241" s="302">
        <f>'Ind T6'!L98</f>
        <v>7.27569406383288</v>
      </c>
      <c r="C241" s="299" t="str">
        <f>CONCATENATE("(",ROUND((B241/$H242)*100,1),")")</f>
        <v>(15.4)</v>
      </c>
      <c r="D241" s="302">
        <f>'Ind T6'!M98</f>
        <v>14.873507765132574</v>
      </c>
      <c r="E241" s="299" t="str">
        <f>CONCATENATE("(",ROUND((D241/$H242)*100,1),")")</f>
        <v>(31.5)</v>
      </c>
      <c r="F241" s="302">
        <f>'Ind T6'!N98</f>
        <v>3.4350657668269324</v>
      </c>
      <c r="G241" s="299" t="str">
        <f>CONCATENATE("(",ROUND((F241/$H242)*100,1),")")</f>
        <v>(7.3)</v>
      </c>
      <c r="H241" s="302">
        <f t="shared" ref="H241" si="186">SUM(B241,D241,F241)</f>
        <v>25.584267595792383</v>
      </c>
      <c r="I241" s="299" t="str">
        <f>CONCATENATE("(",ROUND((H241/$H242)*100,1),")")</f>
        <v>(54.2)</v>
      </c>
      <c r="K241" s="302">
        <f t="shared" ref="K241:K242" si="187">B246-B241</f>
        <v>0.48413779811511581</v>
      </c>
      <c r="L241" s="302">
        <f t="shared" ref="L241:L242" si="188">D246-D241</f>
        <v>0.8161699559584612</v>
      </c>
      <c r="M241" s="302">
        <f t="shared" ref="M241:M242" si="189">F246-F241</f>
        <v>0.30097790516020506</v>
      </c>
      <c r="N241" s="302">
        <f t="shared" ref="N241:N242" si="190">SUM(K241:M241)</f>
        <v>1.6012856592337821</v>
      </c>
    </row>
    <row r="242" spans="1:14" x14ac:dyDescent="0.2">
      <c r="A242" s="282" t="s">
        <v>363</v>
      </c>
      <c r="B242" s="302">
        <f>SUM(B240:B241)</f>
        <v>17.183785884330756</v>
      </c>
      <c r="C242" s="299" t="str">
        <f>CONCATENATE("(",ROUND((B242/$H242)*100,1),")")</f>
        <v>(36.4)</v>
      </c>
      <c r="D242" s="302">
        <f>SUM(D240:D241)</f>
        <v>25.122512667040809</v>
      </c>
      <c r="E242" s="299" t="str">
        <f>CONCATENATE("(",ROUND((D242/$H242)*100,1),")")</f>
        <v>(53.2)</v>
      </c>
      <c r="F242" s="302">
        <f>SUM(F240:F241)</f>
        <v>4.92670144862839</v>
      </c>
      <c r="G242" s="299" t="str">
        <f>CONCATENATE("(",ROUND((F242/$H242)*100,1),")")</f>
        <v>(10.4)</v>
      </c>
      <c r="H242" s="302">
        <f>SUM(H240:H241)</f>
        <v>47.232999999999947</v>
      </c>
      <c r="I242" s="299" t="str">
        <f>CONCATENATE("(",ROUND((H242/$H242)*100,1),")")</f>
        <v>(100)</v>
      </c>
      <c r="K242" s="302">
        <f t="shared" si="187"/>
        <v>1.1374934377962482</v>
      </c>
      <c r="L242" s="302">
        <f t="shared" si="188"/>
        <v>1.2524613146528694</v>
      </c>
      <c r="M242" s="302">
        <f t="shared" si="189"/>
        <v>0.42104524755089567</v>
      </c>
      <c r="N242" s="302">
        <f t="shared" si="190"/>
        <v>2.8110000000000133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10.561447460179007</v>
      </c>
      <c r="C245" s="299" t="str">
        <f>CONCATENATE("(",ROUND((B245/$H247)*100,1),")")</f>
        <v>(21.1)</v>
      </c>
      <c r="D245" s="302">
        <f>'Ind T6'!R99</f>
        <v>10.685296260602643</v>
      </c>
      <c r="E245" s="299" t="str">
        <f>CONCATENATE("(",ROUND((D245/$H247)*100,1),")")</f>
        <v>(21.4)</v>
      </c>
      <c r="F245" s="302">
        <f>'Ind T6'!S99</f>
        <v>1.6117030241921479</v>
      </c>
      <c r="G245" s="299" t="str">
        <f>CONCATENATE("(",ROUND((F245/$H247)*100,1),")")</f>
        <v>(3.2)</v>
      </c>
      <c r="H245" s="302">
        <f>SUM(B245,D245,F245)</f>
        <v>22.858446744973801</v>
      </c>
      <c r="I245" s="299" t="str">
        <f>CONCATENATE("(",ROUND((H245/$H247)*100,1),")")</f>
        <v>(45.7)</v>
      </c>
      <c r="K245" s="302">
        <f>B250-B245</f>
        <v>1.59331516763209</v>
      </c>
      <c r="L245" s="302">
        <f>D250-D245</f>
        <v>1.5770273218728459</v>
      </c>
      <c r="M245" s="302">
        <f>F250-F245</f>
        <v>0.24119369610557695</v>
      </c>
      <c r="N245" s="302">
        <f>SUM(K245:M245)</f>
        <v>3.4115361856105126</v>
      </c>
    </row>
    <row r="246" spans="1:14" x14ac:dyDescent="0.2">
      <c r="A246" s="282" t="s">
        <v>365</v>
      </c>
      <c r="B246" s="302">
        <f>'Ind T6'!Q98</f>
        <v>7.7598318619479958</v>
      </c>
      <c r="C246" s="299" t="str">
        <f>CONCATENATE("(",ROUND((B246/$H247)*100,1),")")</f>
        <v>(15.5)</v>
      </c>
      <c r="D246" s="302">
        <f>'Ind T6'!R98</f>
        <v>15.689677721091035</v>
      </c>
      <c r="E246" s="299" t="str">
        <f>CONCATENATE("(",ROUND((D246/$H247)*100,1),")")</f>
        <v>(31.4)</v>
      </c>
      <c r="F246" s="302">
        <f>'Ind T6'!S98</f>
        <v>3.7360436719871375</v>
      </c>
      <c r="G246" s="299" t="str">
        <f>CONCATENATE("(",ROUND((F246/$H247)*100,1),")")</f>
        <v>(7.5)</v>
      </c>
      <c r="H246" s="302">
        <f t="shared" ref="H246" si="191">SUM(B246,D246,F246)</f>
        <v>27.185553255026168</v>
      </c>
      <c r="I246" s="299" t="str">
        <f>CONCATENATE("(",ROUND((H246/$H247)*100,1),")")</f>
        <v>(54.3)</v>
      </c>
      <c r="K246" s="302">
        <f t="shared" ref="K246:K247" si="192">B251-B246</f>
        <v>1.0974566978208387</v>
      </c>
      <c r="L246" s="302">
        <f t="shared" ref="L246:L247" si="193">D251-D246</f>
        <v>2.3129154040003659</v>
      </c>
      <c r="M246" s="302">
        <f t="shared" ref="M246:M247" si="194">F251-F246</f>
        <v>0.55009171256832445</v>
      </c>
      <c r="N246" s="302">
        <f t="shared" ref="N246:N247" si="195">SUM(K246:M246)</f>
        <v>3.960463814389529</v>
      </c>
    </row>
    <row r="247" spans="1:14" x14ac:dyDescent="0.2">
      <c r="A247" s="282" t="s">
        <v>363</v>
      </c>
      <c r="B247" s="302">
        <f>SUM(B245:B246)</f>
        <v>18.321279322127005</v>
      </c>
      <c r="C247" s="299" t="str">
        <f>CONCATENATE("(",ROUND((B247/$H247)*100,1),")")</f>
        <v>(36.6)</v>
      </c>
      <c r="D247" s="302">
        <f>SUM(D245:D246)</f>
        <v>26.374973981693678</v>
      </c>
      <c r="E247" s="299" t="str">
        <f>CONCATENATE("(",ROUND((D247/$H247)*100,1),")")</f>
        <v>(52.7)</v>
      </c>
      <c r="F247" s="302">
        <f>SUM(F245:F246)</f>
        <v>5.3477466961792857</v>
      </c>
      <c r="G247" s="299" t="str">
        <f>CONCATENATE("(",ROUND((F247/$H247)*100,1),")")</f>
        <v>(10.7)</v>
      </c>
      <c r="H247" s="302">
        <f>SUM(H245:H246)</f>
        <v>50.043999999999969</v>
      </c>
      <c r="I247" s="299" t="str">
        <f>CONCATENATE("(",ROUND((H247/$H247)*100,1),")")</f>
        <v>(100)</v>
      </c>
      <c r="K247" s="302">
        <f t="shared" si="192"/>
        <v>2.6907718654529269</v>
      </c>
      <c r="L247" s="302">
        <f t="shared" si="193"/>
        <v>3.8899427258732118</v>
      </c>
      <c r="M247" s="302">
        <f t="shared" si="194"/>
        <v>0.79128540867390118</v>
      </c>
      <c r="N247" s="302">
        <f t="shared" si="195"/>
        <v>7.3720000000000399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12.154762627811097</v>
      </c>
      <c r="C250" s="299" t="str">
        <f>CONCATENATE("(",ROUND((B250/$H252)*100,1),")")</f>
        <v>(21.2)</v>
      </c>
      <c r="D250" s="302">
        <f>'Ind T6'!W99</f>
        <v>12.262323582475489</v>
      </c>
      <c r="E250" s="299" t="str">
        <f>CONCATENATE("(",ROUND((D250/$H252)*100,1),")")</f>
        <v>(21.4)</v>
      </c>
      <c r="F250" s="302">
        <f>'Ind T6'!X99</f>
        <v>1.8528967202977249</v>
      </c>
      <c r="G250" s="299" t="str">
        <f>CONCATENATE("(",ROUND((F250/$H252)*100,1),")")</f>
        <v>(3.2)</v>
      </c>
      <c r="H250" s="302">
        <f>SUM(B250,D250,F250)</f>
        <v>26.269982930584309</v>
      </c>
      <c r="I250" s="299" t="str">
        <f>CONCATENATE("(",ROUND((H250/$H252)*100,1),")")</f>
        <v>(45.8)</v>
      </c>
      <c r="K250" s="302">
        <f>B250-B240</f>
        <v>2.2466708073132207</v>
      </c>
      <c r="L250" s="302">
        <f>D250-D240</f>
        <v>2.0133186805672558</v>
      </c>
      <c r="M250" s="302">
        <f>F250-F240</f>
        <v>0.36126103849626712</v>
      </c>
      <c r="N250" s="302">
        <f>SUM(K250:M250)</f>
        <v>4.6212505263767438</v>
      </c>
    </row>
    <row r="251" spans="1:14" x14ac:dyDescent="0.2">
      <c r="A251" s="282" t="s">
        <v>365</v>
      </c>
      <c r="B251" s="302">
        <f>'Ind T6'!V98</f>
        <v>8.8572885597688344</v>
      </c>
      <c r="C251" s="299" t="str">
        <f>CONCATENATE("(",ROUND((B251/$H252)*100,1),")")</f>
        <v>(15.4)</v>
      </c>
      <c r="D251" s="302">
        <f>'Ind T6'!W98</f>
        <v>18.002593125091401</v>
      </c>
      <c r="E251" s="299" t="str">
        <f>CONCATENATE("(",ROUND((D251/$H252)*100,1),")")</f>
        <v>(31.4)</v>
      </c>
      <c r="F251" s="302">
        <f>'Ind T6'!X98</f>
        <v>4.2861353845554619</v>
      </c>
      <c r="G251" s="299" t="str">
        <f>CONCATENATE("(",ROUND((F251/$H252)*100,1),")")</f>
        <v>(7.5)</v>
      </c>
      <c r="H251" s="302">
        <f t="shared" ref="H251" si="196">SUM(B251,D251,F251)</f>
        <v>31.146017069415695</v>
      </c>
      <c r="I251" s="299" t="str">
        <f>CONCATENATE("(",ROUND((H251/$H252)*100,1),")")</f>
        <v>(54.2)</v>
      </c>
      <c r="K251" s="302">
        <f t="shared" ref="K251:K252" si="197">B251-B241</f>
        <v>1.5815944959359545</v>
      </c>
      <c r="L251" s="302">
        <f t="shared" ref="L251:L252" si="198">D251-D241</f>
        <v>3.1290853599588271</v>
      </c>
      <c r="M251" s="302">
        <f t="shared" ref="M251:M252" si="199">F251-F241</f>
        <v>0.85106961772852951</v>
      </c>
      <c r="N251" s="302">
        <f t="shared" ref="N251:N252" si="200">SUM(K251:M251)</f>
        <v>5.5617494736233111</v>
      </c>
    </row>
    <row r="252" spans="1:14" x14ac:dyDescent="0.2">
      <c r="A252" s="282" t="s">
        <v>363</v>
      </c>
      <c r="B252" s="302">
        <f>SUM(B250:B251)</f>
        <v>21.012051187579932</v>
      </c>
      <c r="C252" s="299" t="str">
        <f>CONCATENATE("(",ROUND((B252/$H252)*100,1),")")</f>
        <v>(36.6)</v>
      </c>
      <c r="D252" s="302">
        <f>SUM(D250:D251)</f>
        <v>30.26491670756689</v>
      </c>
      <c r="E252" s="299" t="str">
        <f>CONCATENATE("(",ROUND((D252/$H252)*100,1),")")</f>
        <v>(52.7)</v>
      </c>
      <c r="F252" s="302">
        <f>SUM(F250:F251)</f>
        <v>6.1390321048531868</v>
      </c>
      <c r="G252" s="299" t="str">
        <f>CONCATENATE("(",ROUND((F252/$H252)*100,1),")")</f>
        <v>(10.7)</v>
      </c>
      <c r="H252" s="302">
        <f>SUM(H250:H251)</f>
        <v>57.416000000000004</v>
      </c>
      <c r="I252" s="299" t="str">
        <f>CONCATENATE("(",ROUND((H252/$H252)*100,1),")")</f>
        <v>(100)</v>
      </c>
      <c r="K252" s="302">
        <f t="shared" si="197"/>
        <v>3.8282653032491751</v>
      </c>
      <c r="L252" s="302">
        <f t="shared" si="198"/>
        <v>5.1424040405260811</v>
      </c>
      <c r="M252" s="302">
        <f t="shared" si="199"/>
        <v>1.2123306562247969</v>
      </c>
      <c r="N252" s="302">
        <f t="shared" si="200"/>
        <v>10.183000000000053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2.560611493398179</v>
      </c>
      <c r="C261" s="299" t="str">
        <f>CONCATENATE("(",ROUND((B261/$H263)*100,1),")")</f>
        <v>(32.1)</v>
      </c>
      <c r="D261" s="302">
        <f>'Ind T6'!M108</f>
        <v>1.0379051515825646</v>
      </c>
      <c r="E261" s="299" t="str">
        <f>CONCATENATE("(",ROUND((D261/$H263)*100,1),")")</f>
        <v>(13)</v>
      </c>
      <c r="F261" s="302">
        <f>'Ind T6'!N108</f>
        <v>0.78808034221386492</v>
      </c>
      <c r="G261" s="299" t="str">
        <f>CONCATENATE("(",ROUND((F261/$H263)*100,1),")")</f>
        <v>(9.9)</v>
      </c>
      <c r="H261" s="302">
        <f>SUM(B261,D261,F261)</f>
        <v>4.3865969871946087</v>
      </c>
      <c r="I261" s="299" t="str">
        <f>CONCATENATE("(",ROUND((H261/$H263)*100,1),")")</f>
        <v>(54.9)</v>
      </c>
      <c r="K261" s="302">
        <f>B266-B261</f>
        <v>-0.11259315270831793</v>
      </c>
      <c r="L261" s="302">
        <f>D266-D261</f>
        <v>7.3327973370689303E-3</v>
      </c>
      <c r="M261" s="302">
        <f>F266-F261</f>
        <v>-2.5619232136587455E-2</v>
      </c>
      <c r="N261" s="302">
        <f>SUM(K261:M261)</f>
        <v>-0.13087958750783646</v>
      </c>
    </row>
    <row r="262" spans="1:14" x14ac:dyDescent="0.2">
      <c r="A262" s="282" t="s">
        <v>365</v>
      </c>
      <c r="B262" s="302">
        <f>'Ind T6'!L107</f>
        <v>1.6971753766009077</v>
      </c>
      <c r="C262" s="299" t="str">
        <f>CONCATENATE("(",ROUND((B262/$H263)*100,1),")")</f>
        <v>(21.3)</v>
      </c>
      <c r="D262" s="302">
        <f>'Ind T6'!M107</f>
        <v>0.74056537103336939</v>
      </c>
      <c r="E262" s="299" t="str">
        <f>CONCATENATE("(",ROUND((D262/$H263)*100,1),")")</f>
        <v>(9.3)</v>
      </c>
      <c r="F262" s="302">
        <f>'Ind T6'!N107</f>
        <v>1.1596622651711259</v>
      </c>
      <c r="G262" s="299" t="str">
        <f>CONCATENATE("(",ROUND((F262/$H263)*100,1),")")</f>
        <v>(14.5)</v>
      </c>
      <c r="H262" s="302">
        <f t="shared" ref="H262" si="201">SUM(B262,D262,F262)</f>
        <v>3.5974030128054029</v>
      </c>
      <c r="I262" s="299" t="str">
        <f>CONCATENATE("(",ROUND((H262/$H263)*100,1),")")</f>
        <v>(45.1)</v>
      </c>
      <c r="K262" s="302">
        <f t="shared" ref="K262:K263" si="202">B267-B262</f>
        <v>-6.7877412323230413E-2</v>
      </c>
      <c r="L262" s="302">
        <f t="shared" ref="L262:L263" si="203">D267-D262</f>
        <v>-1.9188330504760875E-2</v>
      </c>
      <c r="M262" s="302">
        <f t="shared" ref="M262:M263" si="204">F267-F262</f>
        <v>-5.7054669664193369E-2</v>
      </c>
      <c r="N262" s="302">
        <f t="shared" ref="N262:N263" si="205">SUM(K262:M262)</f>
        <v>-0.14412041249218466</v>
      </c>
    </row>
    <row r="263" spans="1:14" x14ac:dyDescent="0.2">
      <c r="A263" s="282" t="s">
        <v>363</v>
      </c>
      <c r="B263" s="302">
        <f>SUM(B261:B262)</f>
        <v>4.2577868699990864</v>
      </c>
      <c r="C263" s="299" t="str">
        <f>CONCATENATE("(",ROUND((B263/$H263)*100,1),")")</f>
        <v>(53.3)</v>
      </c>
      <c r="D263" s="302">
        <f>SUM(D261:D262)</f>
        <v>1.7784705226159341</v>
      </c>
      <c r="E263" s="299" t="str">
        <f>CONCATENATE("(",ROUND((D263/$H263)*100,1),")")</f>
        <v>(22.3)</v>
      </c>
      <c r="F263" s="302">
        <f>SUM(F261:F262)</f>
        <v>1.9477426073849908</v>
      </c>
      <c r="G263" s="299" t="str">
        <f>CONCATENATE("(",ROUND((F263/$H263)*100,1),")")</f>
        <v>(24.4)</v>
      </c>
      <c r="H263" s="302">
        <f>SUM(H261:H262)</f>
        <v>7.9840000000000115</v>
      </c>
      <c r="I263" s="299" t="str">
        <f>CONCATENATE("(",ROUND((H263/$H263)*100,1),")")</f>
        <v>(100)</v>
      </c>
      <c r="K263" s="302">
        <f t="shared" si="202"/>
        <v>-0.18047056503154835</v>
      </c>
      <c r="L263" s="302">
        <f t="shared" si="203"/>
        <v>-1.1855533167691945E-2</v>
      </c>
      <c r="M263" s="302">
        <f t="shared" si="204"/>
        <v>-8.2673901800780714E-2</v>
      </c>
      <c r="N263" s="302">
        <f t="shared" si="205"/>
        <v>-0.27500000000002101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2.448018340689861</v>
      </c>
      <c r="C266" s="299" t="str">
        <f>CONCATENATE("(",ROUND((B266/$H268)*100,1),")")</f>
        <v>(31.8)</v>
      </c>
      <c r="D266" s="302">
        <f>'Ind T6'!R108</f>
        <v>1.0452379489196335</v>
      </c>
      <c r="E266" s="299" t="str">
        <f>CONCATENATE("(",ROUND((D266/$H268)*100,1),")")</f>
        <v>(13.6)</v>
      </c>
      <c r="F266" s="302">
        <f>'Ind T6'!S108</f>
        <v>0.76246111007727746</v>
      </c>
      <c r="G266" s="299" t="str">
        <f>CONCATENATE("(",ROUND((F266/$H268)*100,1),")")</f>
        <v>(9.9)</v>
      </c>
      <c r="H266" s="302">
        <f>SUM(B266,D266,F266)</f>
        <v>4.2557173996867714</v>
      </c>
      <c r="I266" s="299" t="str">
        <f>CONCATENATE("(",ROUND((H266/$H268)*100,1),")")</f>
        <v>(55.2)</v>
      </c>
      <c r="K266" s="302">
        <f>B271-B266</f>
        <v>-9.8608967882207299E-2</v>
      </c>
      <c r="L266" s="302">
        <f>D271-D266</f>
        <v>3.5726558309159051E-2</v>
      </c>
      <c r="M266" s="302">
        <f>F271-F266</f>
        <v>-1.5492123150685599E-2</v>
      </c>
      <c r="N266" s="302">
        <f>SUM(K266:M266)</f>
        <v>-7.8374532723733847E-2</v>
      </c>
    </row>
    <row r="267" spans="1:14" x14ac:dyDescent="0.2">
      <c r="A267" s="282" t="s">
        <v>365</v>
      </c>
      <c r="B267" s="302">
        <f>'Ind T6'!Q107</f>
        <v>1.6292979642776773</v>
      </c>
      <c r="C267" s="299" t="str">
        <f>CONCATENATE("(",ROUND((B267/$H268)*100,1),")")</f>
        <v>(21.1)</v>
      </c>
      <c r="D267" s="302">
        <f>'Ind T6'!R107</f>
        <v>0.72137704052860852</v>
      </c>
      <c r="E267" s="299" t="str">
        <f>CONCATENATE("(",ROUND((D267/$H268)*100,1),")")</f>
        <v>(9.4)</v>
      </c>
      <c r="F267" s="302">
        <f>'Ind T6'!S107</f>
        <v>1.1026075955069325</v>
      </c>
      <c r="G267" s="299" t="str">
        <f>CONCATENATE("(",ROUND((F267/$H268)*100,1),")")</f>
        <v>(14.3)</v>
      </c>
      <c r="H267" s="302">
        <f t="shared" ref="H267" si="206">SUM(B267,D267,F267)</f>
        <v>3.4532826003132184</v>
      </c>
      <c r="I267" s="299" t="str">
        <f>CONCATENATE("(",ROUND((H267/$H268)*100,1),")")</f>
        <v>(44.8)</v>
      </c>
      <c r="K267" s="302">
        <f t="shared" ref="K267:K268" si="207">B272-B267</f>
        <v>-3.5345862257602167E-2</v>
      </c>
      <c r="L267" s="302">
        <f t="shared" ref="L267:L268" si="208">D272-D267</f>
        <v>-1.9432864103950731E-2</v>
      </c>
      <c r="M267" s="302">
        <f t="shared" ref="M267:M268" si="209">F272-F267</f>
        <v>-7.8846740914694902E-2</v>
      </c>
      <c r="N267" s="302">
        <f t="shared" ref="N267:N268" si="210">SUM(K267:M267)</f>
        <v>-0.1336254672762478</v>
      </c>
    </row>
    <row r="268" spans="1:14" x14ac:dyDescent="0.2">
      <c r="A268" s="282" t="s">
        <v>363</v>
      </c>
      <c r="B268" s="302">
        <f>SUM(B266:B267)</f>
        <v>4.0773163049675381</v>
      </c>
      <c r="C268" s="299" t="str">
        <f>CONCATENATE("(",ROUND((B268/$H268)*100,1),")")</f>
        <v>(52.9)</v>
      </c>
      <c r="D268" s="302">
        <f>SUM(D266:D267)</f>
        <v>1.7666149894482421</v>
      </c>
      <c r="E268" s="299" t="str">
        <f>CONCATENATE("(",ROUND((D268/$H268)*100,1),")")</f>
        <v>(22.9)</v>
      </c>
      <c r="F268" s="302">
        <f>SUM(F266:F267)</f>
        <v>1.8650687055842101</v>
      </c>
      <c r="G268" s="299" t="str">
        <f>CONCATENATE("(",ROUND((F268/$H268)*100,1),")")</f>
        <v>(24.2)</v>
      </c>
      <c r="H268" s="302">
        <f>SUM(H266:H267)</f>
        <v>7.7089999999999899</v>
      </c>
      <c r="I268" s="299" t="str">
        <f>CONCATENATE("(",ROUND((H268/$H268)*100,1),")")</f>
        <v>(100)</v>
      </c>
      <c r="K268" s="302">
        <f t="shared" si="207"/>
        <v>-0.13395483013980947</v>
      </c>
      <c r="L268" s="302">
        <f t="shared" si="208"/>
        <v>1.6293694205208098E-2</v>
      </c>
      <c r="M268" s="302">
        <f t="shared" si="209"/>
        <v>-9.4338864065380612E-2</v>
      </c>
      <c r="N268" s="302">
        <f t="shared" si="210"/>
        <v>-0.21199999999998198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2.3494093728076537</v>
      </c>
      <c r="C271" s="299" t="str">
        <f>CONCATENATE("(",ROUND((B271/$H273)*100,1),")")</f>
        <v>(31.3)</v>
      </c>
      <c r="D271" s="302">
        <f>'Ind T6'!W108</f>
        <v>1.0809645072287926</v>
      </c>
      <c r="E271" s="299" t="str">
        <f>CONCATENATE("(",ROUND((D271/$H273)*100,1),")")</f>
        <v>(14.4)</v>
      </c>
      <c r="F271" s="302">
        <f>'Ind T6'!X108</f>
        <v>0.74696898692659186</v>
      </c>
      <c r="G271" s="299" t="str">
        <f>CONCATENATE("(",ROUND((F271/$H273)*100,1),")")</f>
        <v>(10)</v>
      </c>
      <c r="H271" s="302">
        <f>SUM(B271,D271,F271)</f>
        <v>4.1773428669630377</v>
      </c>
      <c r="I271" s="299" t="str">
        <f>CONCATENATE("(",ROUND((H271/$H273)*100,1),")")</f>
        <v>(55.7)</v>
      </c>
      <c r="K271" s="302">
        <f>B271-B261</f>
        <v>-0.21120212059052523</v>
      </c>
      <c r="L271" s="302">
        <f>D271-D261</f>
        <v>4.3059355646227981E-2</v>
      </c>
      <c r="M271" s="302">
        <f>F271-F261</f>
        <v>-4.1111355287273055E-2</v>
      </c>
      <c r="N271" s="302">
        <f>SUM(K271:M271)</f>
        <v>-0.20925412023157031</v>
      </c>
    </row>
    <row r="272" spans="1:14" x14ac:dyDescent="0.2">
      <c r="A272" s="282" t="s">
        <v>365</v>
      </c>
      <c r="B272" s="302">
        <f>'Ind T6'!V107</f>
        <v>1.5939521020200751</v>
      </c>
      <c r="C272" s="299" t="str">
        <f>CONCATENATE("(",ROUND((B272/$H273)*100,1),")")</f>
        <v>(21.3)</v>
      </c>
      <c r="D272" s="302">
        <f>'Ind T6'!W107</f>
        <v>0.70194417642465778</v>
      </c>
      <c r="E272" s="299" t="str">
        <f>CONCATENATE("(",ROUND((D272/$H273)*100,1),")")</f>
        <v>(9.4)</v>
      </c>
      <c r="F272" s="302">
        <f>'Ind T6'!X107</f>
        <v>1.0237608545922376</v>
      </c>
      <c r="G272" s="299" t="str">
        <f>CONCATENATE("(",ROUND((F272/$H273)*100,1),")")</f>
        <v>(13.7)</v>
      </c>
      <c r="H272" s="302">
        <f t="shared" ref="H272" si="211">SUM(B272,D272,F272)</f>
        <v>3.3196571330369706</v>
      </c>
      <c r="I272" s="299" t="str">
        <f>CONCATENATE("(",ROUND((H272/$H273)*100,1),")")</f>
        <v>(44.3)</v>
      </c>
      <c r="K272" s="302">
        <f t="shared" ref="K272:K273" si="212">B272-B262</f>
        <v>-0.10322327458083258</v>
      </c>
      <c r="L272" s="302">
        <f t="shared" ref="L272:L273" si="213">D272-D262</f>
        <v>-3.8621194608711606E-2</v>
      </c>
      <c r="M272" s="302">
        <f t="shared" ref="M272:M273" si="214">F272-F262</f>
        <v>-0.13590141057888827</v>
      </c>
      <c r="N272" s="302">
        <f t="shared" ref="N272:N273" si="215">SUM(K272:M272)</f>
        <v>-0.27774587976843246</v>
      </c>
    </row>
    <row r="273" spans="1:14" x14ac:dyDescent="0.2">
      <c r="A273" s="282" t="s">
        <v>363</v>
      </c>
      <c r="B273" s="302">
        <f>SUM(B271:B272)</f>
        <v>3.9433614748277286</v>
      </c>
      <c r="C273" s="299" t="str">
        <f>CONCATENATE("(",ROUND((B273/$H273)*100,1),")")</f>
        <v>(52.6)</v>
      </c>
      <c r="D273" s="302">
        <f>SUM(D271:D272)</f>
        <v>1.7829086836534502</v>
      </c>
      <c r="E273" s="299" t="str">
        <f>CONCATENATE("(",ROUND((D273/$H273)*100,1),")")</f>
        <v>(23.8)</v>
      </c>
      <c r="F273" s="302">
        <f>SUM(F271:F272)</f>
        <v>1.7707298415188295</v>
      </c>
      <c r="G273" s="299" t="str">
        <f>CONCATENATE("(",ROUND((F273/$H273)*100,1),")")</f>
        <v>(23.6)</v>
      </c>
      <c r="H273" s="302">
        <f>SUM(H271:H272)</f>
        <v>7.4970000000000088</v>
      </c>
      <c r="I273" s="299" t="str">
        <f>CONCATENATE("(",ROUND((H273/$H273)*100,1),")")</f>
        <v>(100)</v>
      </c>
      <c r="K273" s="302">
        <f t="shared" si="212"/>
        <v>-0.31442539517135781</v>
      </c>
      <c r="L273" s="302">
        <f t="shared" si="213"/>
        <v>4.4381610375161529E-3</v>
      </c>
      <c r="M273" s="302">
        <f t="shared" si="214"/>
        <v>-0.17701276586616133</v>
      </c>
      <c r="N273" s="302">
        <f t="shared" si="215"/>
        <v>-0.48700000000000299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13.022081816344201</v>
      </c>
      <c r="C282" s="299" t="str">
        <f>CONCATENATE("(",ROUND((B282/$H284)*100,1),")")</f>
        <v>(58.3)</v>
      </c>
      <c r="D282" s="302">
        <f>'Ind T6'!M117</f>
        <v>1.6066701850329668</v>
      </c>
      <c r="E282" s="299" t="str">
        <f>CONCATENATE("(",ROUND((D282/$H284)*100,1),")")</f>
        <v>(7.2)</v>
      </c>
      <c r="F282" s="302">
        <f>'Ind T6'!N117</f>
        <v>1.6865377998641093</v>
      </c>
      <c r="G282" s="299" t="str">
        <f>CONCATENATE("(",ROUND((F282/$H284)*100,1),")")</f>
        <v>(7.6)</v>
      </c>
      <c r="H282" s="302">
        <f>SUM(B282,D282,F282)</f>
        <v>16.315289801241278</v>
      </c>
      <c r="I282" s="299" t="str">
        <f>CONCATENATE("(",ROUND((H282/$H284)*100,1),")")</f>
        <v>(73.1)</v>
      </c>
      <c r="K282" s="302">
        <f>B287-B282</f>
        <v>0.48531640864438685</v>
      </c>
      <c r="L282" s="302">
        <f>D287-D282</f>
        <v>8.4969698146799555E-2</v>
      </c>
      <c r="M282" s="302">
        <f>F287-F282</f>
        <v>0.11622930376224638</v>
      </c>
      <c r="N282" s="302">
        <f>SUM(K282:M282)</f>
        <v>0.68651541055343279</v>
      </c>
    </row>
    <row r="283" spans="1:14" x14ac:dyDescent="0.2">
      <c r="A283" s="282" t="s">
        <v>365</v>
      </c>
      <c r="B283" s="302">
        <f>'Ind T6'!L116</f>
        <v>3.9028641114216662</v>
      </c>
      <c r="C283" s="299" t="str">
        <f>CONCATENATE("(",ROUND((B283/$H284)*100,1),")")</f>
        <v>(17.5)</v>
      </c>
      <c r="D283" s="302">
        <f>'Ind T6'!M116</f>
        <v>1.1843701716014792</v>
      </c>
      <c r="E283" s="299" t="str">
        <f>CONCATENATE("(",ROUND((D283/$H284)*100,1),")")</f>
        <v>(5.3)</v>
      </c>
      <c r="F283" s="302">
        <f>'Ind T6'!N116</f>
        <v>0.91947591573553289</v>
      </c>
      <c r="G283" s="299" t="str">
        <f>CONCATENATE("(",ROUND((F283/$H284)*100,1),")")</f>
        <v>(4.1)</v>
      </c>
      <c r="H283" s="302">
        <f t="shared" ref="H283" si="216">SUM(B283,D283,F283)</f>
        <v>6.006710198758678</v>
      </c>
      <c r="I283" s="299" t="str">
        <f>CONCATENATE("(",ROUND((H283/$H284)*100,1),")")</f>
        <v>(26.9)</v>
      </c>
      <c r="K283" s="302">
        <f t="shared" ref="K283:K284" si="217">B288-B283</f>
        <v>0.27050710922272048</v>
      </c>
      <c r="L283" s="302">
        <f t="shared" ref="L283:L284" si="218">D288-D283</f>
        <v>3.6380480917747482E-2</v>
      </c>
      <c r="M283" s="302">
        <f t="shared" ref="M283:M284" si="219">F288-F283</f>
        <v>5.6596999306128493E-2</v>
      </c>
      <c r="N283" s="302">
        <f t="shared" ref="N283:N284" si="220">SUM(K283:M283)</f>
        <v>0.36348458944659645</v>
      </c>
    </row>
    <row r="284" spans="1:14" x14ac:dyDescent="0.2">
      <c r="A284" s="282" t="s">
        <v>363</v>
      </c>
      <c r="B284" s="302">
        <f>SUM(B282:B283)</f>
        <v>16.924945927765869</v>
      </c>
      <c r="C284" s="299" t="str">
        <f>CONCATENATE("(",ROUND((B284/$H284)*100,1),")")</f>
        <v>(75.8)</v>
      </c>
      <c r="D284" s="302">
        <f>SUM(D282:D283)</f>
        <v>2.7910403566344462</v>
      </c>
      <c r="E284" s="299" t="str">
        <f>CONCATENATE("(",ROUND((D284/$H284)*100,1),")")</f>
        <v>(12.5)</v>
      </c>
      <c r="F284" s="302">
        <f>SUM(F282:F283)</f>
        <v>2.6060137155996421</v>
      </c>
      <c r="G284" s="299" t="str">
        <f>CONCATENATE("(",ROUND((F284/$H284)*100,1),")")</f>
        <v>(11.7)</v>
      </c>
      <c r="H284" s="302">
        <f>SUM(H282:H283)</f>
        <v>22.321999999999957</v>
      </c>
      <c r="I284" s="299" t="str">
        <f>CONCATENATE("(",ROUND((H284/$H284)*100,1),")")</f>
        <v>(100)</v>
      </c>
      <c r="K284" s="302">
        <f t="shared" si="217"/>
        <v>0.75582351786710689</v>
      </c>
      <c r="L284" s="302">
        <f t="shared" si="218"/>
        <v>0.12135017906454681</v>
      </c>
      <c r="M284" s="302">
        <f t="shared" si="219"/>
        <v>0.17282630306837499</v>
      </c>
      <c r="N284" s="302">
        <f t="shared" si="220"/>
        <v>1.0500000000000287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13.507398224988588</v>
      </c>
      <c r="C287" s="299" t="str">
        <f>CONCATENATE("(",ROUND((B287/$H289)*100,1),")")</f>
        <v>(57.8)</v>
      </c>
      <c r="D287" s="302">
        <f>'Ind T6'!R117</f>
        <v>1.6916398831797663</v>
      </c>
      <c r="E287" s="299" t="str">
        <f>CONCATENATE("(",ROUND((D287/$H289)*100,1),")")</f>
        <v>(7.2)</v>
      </c>
      <c r="F287" s="302">
        <f>'Ind T6'!S117</f>
        <v>1.8027671036263557</v>
      </c>
      <c r="G287" s="299" t="str">
        <f>CONCATENATE("(",ROUND((F287/$H289)*100,1),")")</f>
        <v>(7.7)</v>
      </c>
      <c r="H287" s="302">
        <f>SUM(B287,D287,F287)</f>
        <v>17.001805211794711</v>
      </c>
      <c r="I287" s="299" t="str">
        <f>CONCATENATE("(",ROUND((H287/$H289)*100,1),")")</f>
        <v>(72.7)</v>
      </c>
      <c r="K287" s="302">
        <f>B292-B287</f>
        <v>0.4572586378097423</v>
      </c>
      <c r="L287" s="302">
        <f>D292-D287</f>
        <v>9.0526280852615493E-2</v>
      </c>
      <c r="M287" s="302">
        <f>F292-F287</f>
        <v>0.12377542489033644</v>
      </c>
      <c r="N287" s="302">
        <f>SUM(K287:M287)</f>
        <v>0.67156034355269423</v>
      </c>
    </row>
    <row r="288" spans="1:14" x14ac:dyDescent="0.2">
      <c r="A288" s="282" t="s">
        <v>365</v>
      </c>
      <c r="B288" s="302">
        <f>'Ind T6'!Q116</f>
        <v>4.1733712206443867</v>
      </c>
      <c r="C288" s="299" t="str">
        <f>CONCATENATE("(",ROUND((B288/$H289)*100,1),")")</f>
        <v>(17.9)</v>
      </c>
      <c r="D288" s="302">
        <f>'Ind T6'!R116</f>
        <v>1.2207506525192267</v>
      </c>
      <c r="E288" s="299" t="str">
        <f>CONCATENATE("(",ROUND((D288/$H289)*100,1),")")</f>
        <v>(5.2)</v>
      </c>
      <c r="F288" s="302">
        <f>'Ind T6'!S116</f>
        <v>0.97607291504166138</v>
      </c>
      <c r="G288" s="299" t="str">
        <f>CONCATENATE("(",ROUND((F288/$H289)*100,1),")")</f>
        <v>(4.2)</v>
      </c>
      <c r="H288" s="302">
        <f t="shared" ref="H288" si="221">SUM(B288,D288,F288)</f>
        <v>6.370194788205275</v>
      </c>
      <c r="I288" s="299" t="str">
        <f>CONCATENATE("(",ROUND((H288/$H289)*100,1),")")</f>
        <v>(27.3)</v>
      </c>
      <c r="K288" s="302">
        <f t="shared" ref="K288:K289" si="222">B293-B288</f>
        <v>0.37579083346852826</v>
      </c>
      <c r="L288" s="302">
        <f t="shared" ref="L288:L289" si="223">D293-D288</f>
        <v>1.1021452438271018E-2</v>
      </c>
      <c r="M288" s="302">
        <f t="shared" ref="M288:M289" si="224">F293-F288</f>
        <v>4.7627370540488601E-2</v>
      </c>
      <c r="N288" s="302">
        <f t="shared" ref="N288:N289" si="225">SUM(K288:M288)</f>
        <v>0.43443965644728788</v>
      </c>
    </row>
    <row r="289" spans="1:14" x14ac:dyDescent="0.2">
      <c r="A289" s="282" t="s">
        <v>363</v>
      </c>
      <c r="B289" s="302">
        <f>SUM(B287:B288)</f>
        <v>17.680769445632976</v>
      </c>
      <c r="C289" s="299" t="str">
        <f>CONCATENATE("(",ROUND((B289/$H289)*100,1),")")</f>
        <v>(75.6)</v>
      </c>
      <c r="D289" s="302">
        <f>SUM(D287:D288)</f>
        <v>2.912390535698993</v>
      </c>
      <c r="E289" s="299" t="str">
        <f>CONCATENATE("(",ROUND((D289/$H289)*100,1),")")</f>
        <v>(12.5)</v>
      </c>
      <c r="F289" s="302">
        <f>SUM(F287:F288)</f>
        <v>2.7788400186680171</v>
      </c>
      <c r="G289" s="299" t="str">
        <f>CONCATENATE("(",ROUND((F289/$H289)*100,1),")")</f>
        <v>(11.9)</v>
      </c>
      <c r="H289" s="302">
        <f>SUM(H287:H288)</f>
        <v>23.371999999999986</v>
      </c>
      <c r="I289" s="299" t="str">
        <f>CONCATENATE("(",ROUND((H289/$H289)*100,1),")")</f>
        <v>(100)</v>
      </c>
      <c r="K289" s="302">
        <f t="shared" si="222"/>
        <v>0.83304947127826878</v>
      </c>
      <c r="L289" s="302">
        <f t="shared" si="223"/>
        <v>0.10154773329088673</v>
      </c>
      <c r="M289" s="302">
        <f t="shared" si="224"/>
        <v>0.17140279543082482</v>
      </c>
      <c r="N289" s="302">
        <f t="shared" si="225"/>
        <v>1.1059999999999803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13.96465686279833</v>
      </c>
      <c r="C292" s="299" t="str">
        <f>CONCATENATE("(",ROUND((B292/$H294)*100,1),")")</f>
        <v>(57)</v>
      </c>
      <c r="D292" s="302">
        <f>'Ind T6'!W117</f>
        <v>1.7821661640323818</v>
      </c>
      <c r="E292" s="299" t="str">
        <f>CONCATENATE("(",ROUND((D292/$H294)*100,1),")")</f>
        <v>(7.3)</v>
      </c>
      <c r="F292" s="302">
        <f>'Ind T6'!X117</f>
        <v>1.9265425285166922</v>
      </c>
      <c r="G292" s="299" t="str">
        <f>CONCATENATE("(",ROUND((F292/$H294)*100,1),")")</f>
        <v>(7.9)</v>
      </c>
      <c r="H292" s="302">
        <f>SUM(B292,D292,F292)</f>
        <v>17.673365555347406</v>
      </c>
      <c r="I292" s="299" t="str">
        <f>CONCATENATE("(",ROUND((H292/$H294)*100,1),")")</f>
        <v>(72.2)</v>
      </c>
      <c r="K292" s="302">
        <f>B292-B282</f>
        <v>0.94257504645412915</v>
      </c>
      <c r="L292" s="302">
        <f>D292-D282</f>
        <v>0.17549597899941505</v>
      </c>
      <c r="M292" s="302">
        <f>F292-F282</f>
        <v>0.24000472865258282</v>
      </c>
      <c r="N292" s="302">
        <f>SUM(K292:M292)</f>
        <v>1.358075754106127</v>
      </c>
    </row>
    <row r="293" spans="1:14" x14ac:dyDescent="0.2">
      <c r="A293" s="282" t="s">
        <v>365</v>
      </c>
      <c r="B293" s="302">
        <f>'Ind T6'!V116</f>
        <v>4.549162054112915</v>
      </c>
      <c r="C293" s="299" t="str">
        <f>CONCATENATE("(",ROUND((B293/$H294)*100,1),")")</f>
        <v>(18.6)</v>
      </c>
      <c r="D293" s="302">
        <f>'Ind T6'!W116</f>
        <v>1.2317721049574977</v>
      </c>
      <c r="E293" s="299" t="str">
        <f>CONCATENATE("(",ROUND((D293/$H294)*100,1),")")</f>
        <v>(5)</v>
      </c>
      <c r="F293" s="302">
        <f>'Ind T6'!X116</f>
        <v>1.02370028558215</v>
      </c>
      <c r="G293" s="299" t="str">
        <f>CONCATENATE("(",ROUND((F293/$H294)*100,1),")")</f>
        <v>(4.2)</v>
      </c>
      <c r="H293" s="302">
        <f t="shared" ref="H293" si="226">SUM(B293,D293,F293)</f>
        <v>6.804634444652562</v>
      </c>
      <c r="I293" s="299" t="str">
        <f>CONCATENATE("(",ROUND((H293/$H294)*100,1),")")</f>
        <v>(27.8)</v>
      </c>
      <c r="K293" s="302">
        <f t="shared" ref="K293:K294" si="227">B293-B283</f>
        <v>0.64629794269124874</v>
      </c>
      <c r="L293" s="302">
        <f t="shared" ref="L293:L294" si="228">D293-D283</f>
        <v>4.74019333560185E-2</v>
      </c>
      <c r="M293" s="302">
        <f t="shared" ref="M293:M294" si="229">F293-F283</f>
        <v>0.10422436984661709</v>
      </c>
      <c r="N293" s="302">
        <f t="shared" ref="N293:N294" si="230">SUM(K293:M293)</f>
        <v>0.79792424589388433</v>
      </c>
    </row>
    <row r="294" spans="1:14" x14ac:dyDescent="0.2">
      <c r="A294" s="282" t="s">
        <v>363</v>
      </c>
      <c r="B294" s="302">
        <f>SUM(B292:B293)</f>
        <v>18.513818916911244</v>
      </c>
      <c r="C294" s="299" t="str">
        <f>CONCATENATE("(",ROUND((B294/$H294)*100,1),")")</f>
        <v>(75.6)</v>
      </c>
      <c r="D294" s="302">
        <f>SUM(D292:D293)</f>
        <v>3.0139382689898797</v>
      </c>
      <c r="E294" s="299" t="str">
        <f>CONCATENATE("(",ROUND((D294/$H294)*100,1),")")</f>
        <v>(12.3)</v>
      </c>
      <c r="F294" s="302">
        <f>SUM(F292:F293)</f>
        <v>2.9502428140988419</v>
      </c>
      <c r="G294" s="299" t="str">
        <f>CONCATENATE("(",ROUND((F294/$H294)*100,1),")")</f>
        <v>(12.1)</v>
      </c>
      <c r="H294" s="302">
        <f>SUM(H292:H293)</f>
        <v>24.477999999999966</v>
      </c>
      <c r="I294" s="299" t="str">
        <f>CONCATENATE("(",ROUND((H294/$H294)*100,1),")")</f>
        <v>(100)</v>
      </c>
      <c r="K294" s="302">
        <f t="shared" si="227"/>
        <v>1.5888729891453757</v>
      </c>
      <c r="L294" s="302">
        <f t="shared" si="228"/>
        <v>0.22289791235543355</v>
      </c>
      <c r="M294" s="302">
        <f t="shared" si="229"/>
        <v>0.3442290984991998</v>
      </c>
      <c r="N294" s="302">
        <f t="shared" si="230"/>
        <v>2.156000000000009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12.625583919616842</v>
      </c>
      <c r="C303" s="299" t="str">
        <f>CONCATENATE("(",ROUND((B303/$H305)*100,1),")")</f>
        <v>(45.5)</v>
      </c>
      <c r="D303" s="302">
        <f>'Ind T6'!M126</f>
        <v>0.41336820569410282</v>
      </c>
      <c r="E303" s="299" t="str">
        <f>CONCATENATE("(",ROUND((D303/$H305)*100,1),")")</f>
        <v>(1.5)</v>
      </c>
      <c r="F303" s="302">
        <f>'Ind T6'!N126</f>
        <v>0.66171081643001239</v>
      </c>
      <c r="G303" s="299" t="str">
        <f>CONCATENATE("(",ROUND((F303/$H305)*100,1),")")</f>
        <v>(2.4)</v>
      </c>
      <c r="H303" s="302">
        <f>SUM(B303,D303,F303)</f>
        <v>13.700662941740958</v>
      </c>
      <c r="I303" s="299" t="str">
        <f>CONCATENATE("(",ROUND((H303/$H305)*100,1),")")</f>
        <v>(49.4)</v>
      </c>
      <c r="K303" s="302">
        <f>B308-B303</f>
        <v>2.06930229582305E-2</v>
      </c>
      <c r="L303" s="302">
        <f>D308-D303</f>
        <v>1.7714628919494046E-2</v>
      </c>
      <c r="M303" s="302">
        <f>F308-F303</f>
        <v>3.4653762582384173E-2</v>
      </c>
      <c r="N303" s="302">
        <f>SUM(K303:M303)</f>
        <v>7.306141446010872E-2</v>
      </c>
    </row>
    <row r="304" spans="1:14" x14ac:dyDescent="0.2">
      <c r="A304" s="282" t="s">
        <v>365</v>
      </c>
      <c r="B304" s="302">
        <f>'Ind T6'!L125</f>
        <v>10.052728737506397</v>
      </c>
      <c r="C304" s="299" t="str">
        <f>CONCATENATE("(",ROUND((B304/$H305)*100,1),")")</f>
        <v>(36.2)</v>
      </c>
      <c r="D304" s="302">
        <f>'Ind T6'!M125</f>
        <v>3.7692103238360706</v>
      </c>
      <c r="E304" s="299" t="str">
        <f>CONCATENATE("(",ROUND((D304/$H305)*100,1),")")</f>
        <v>(13.6)</v>
      </c>
      <c r="F304" s="302">
        <f>'Ind T6'!N125</f>
        <v>0.22839799691658474</v>
      </c>
      <c r="G304" s="299" t="str">
        <f>CONCATENATE("(",ROUND((F304/$H305)*100,1),")")</f>
        <v>(0.8)</v>
      </c>
      <c r="H304" s="302">
        <f t="shared" ref="H304" si="231">SUM(B304,D304,F304)</f>
        <v>14.050337058259052</v>
      </c>
      <c r="I304" s="299" t="str">
        <f>CONCATENATE("(",ROUND((H304/$H305)*100,1),")")</f>
        <v>(50.6)</v>
      </c>
      <c r="K304" s="302">
        <f t="shared" ref="K304:K305" si="232">B309-B304</f>
        <v>-2.5787076584453672E-2</v>
      </c>
      <c r="L304" s="302">
        <f t="shared" ref="L304:L305" si="233">D309-D304</f>
        <v>-5.0114800713260355E-2</v>
      </c>
      <c r="M304" s="302">
        <f t="shared" ref="M304:M305" si="234">F309-F304</f>
        <v>9.8404628376178305E-3</v>
      </c>
      <c r="N304" s="302">
        <f t="shared" ref="N304:N305" si="235">SUM(K304:M304)</f>
        <v>-6.6061414460096196E-2</v>
      </c>
    </row>
    <row r="305" spans="1:14" x14ac:dyDescent="0.2">
      <c r="A305" s="282" t="s">
        <v>363</v>
      </c>
      <c r="B305" s="302">
        <f>SUM(B303:B304)</f>
        <v>22.678312657123239</v>
      </c>
      <c r="C305" s="299" t="str">
        <f>CONCATENATE("(",ROUND((B305/$H305)*100,1),")")</f>
        <v>(81.7)</v>
      </c>
      <c r="D305" s="302">
        <f>SUM(D303:D304)</f>
        <v>4.1825785295301738</v>
      </c>
      <c r="E305" s="299" t="str">
        <f>CONCATENATE("(",ROUND((D305/$H305)*100,1),")")</f>
        <v>(15.1)</v>
      </c>
      <c r="F305" s="302">
        <f>SUM(F303:F304)</f>
        <v>0.89010881334659708</v>
      </c>
      <c r="G305" s="299" t="str">
        <f>CONCATENATE("(",ROUND((F305/$H305)*100,1),")")</f>
        <v>(3.2)</v>
      </c>
      <c r="H305" s="302">
        <f>SUM(H303:H304)</f>
        <v>27.751000000000012</v>
      </c>
      <c r="I305" s="299" t="str">
        <f>CONCATENATE("(",ROUND((H305/$H305)*100,1),")")</f>
        <v>(100)</v>
      </c>
      <c r="K305" s="302">
        <f t="shared" si="232"/>
        <v>-5.0940536262231717E-3</v>
      </c>
      <c r="L305" s="302">
        <f t="shared" si="233"/>
        <v>-3.2400171793766752E-2</v>
      </c>
      <c r="M305" s="302">
        <f t="shared" si="234"/>
        <v>4.4494225420002032E-2</v>
      </c>
      <c r="N305" s="302">
        <f t="shared" si="235"/>
        <v>7.0000000000121076E-3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12.646276942575073</v>
      </c>
      <c r="C308" s="299" t="str">
        <f>CONCATENATE("(",ROUND((B308/$H310)*100,1),")")</f>
        <v>(45.6)</v>
      </c>
      <c r="D308" s="302">
        <f>'Ind T6'!R126</f>
        <v>0.43108283461359687</v>
      </c>
      <c r="E308" s="299" t="str">
        <f>CONCATENATE("(",ROUND((D308/$H310)*100,1),")")</f>
        <v>(1.6)</v>
      </c>
      <c r="F308" s="302">
        <f>'Ind T6'!S126</f>
        <v>0.69636457901239657</v>
      </c>
      <c r="G308" s="299" t="str">
        <f>CONCATENATE("(",ROUND((F308/$H310)*100,1),")")</f>
        <v>(2.5)</v>
      </c>
      <c r="H308" s="302">
        <f>SUM(B308,D308,F308)</f>
        <v>13.773724356201065</v>
      </c>
      <c r="I308" s="299" t="str">
        <f>CONCATENATE("(",ROUND((H308/$H310)*100,1),")")</f>
        <v>(49.6)</v>
      </c>
      <c r="K308" s="302">
        <f>B313-B308</f>
        <v>-0.39699474617866137</v>
      </c>
      <c r="L308" s="302">
        <f>D313-D308</f>
        <v>1.5507267985647943E-2</v>
      </c>
      <c r="M308" s="302">
        <f>F313-F308</f>
        <v>5.1418784571384268E-3</v>
      </c>
      <c r="N308" s="302">
        <f>SUM(K308:M308)</f>
        <v>-0.376345599735875</v>
      </c>
    </row>
    <row r="309" spans="1:14" x14ac:dyDescent="0.2">
      <c r="A309" s="282" t="s">
        <v>365</v>
      </c>
      <c r="B309" s="302">
        <f>'Ind T6'!Q125</f>
        <v>10.026941660921944</v>
      </c>
      <c r="C309" s="299" t="str">
        <f>CONCATENATE("(",ROUND((B309/$H310)*100,1),")")</f>
        <v>(36.1)</v>
      </c>
      <c r="D309" s="302">
        <f>'Ind T6'!R125</f>
        <v>3.7190955231228102</v>
      </c>
      <c r="E309" s="299" t="str">
        <f>CONCATENATE("(",ROUND((D309/$H310)*100,1),")")</f>
        <v>(13.4)</v>
      </c>
      <c r="F309" s="302">
        <f>'Ind T6'!S125</f>
        <v>0.23823845975420258</v>
      </c>
      <c r="G309" s="299" t="str">
        <f>CONCATENATE("(",ROUND((F309/$H310)*100,1),")")</f>
        <v>(0.9)</v>
      </c>
      <c r="H309" s="302">
        <f t="shared" ref="H309" si="236">SUM(B309,D309,F309)</f>
        <v>13.984275643798956</v>
      </c>
      <c r="I309" s="299" t="str">
        <f>CONCATENATE("(",ROUND((H309/$H310)*100,1),")")</f>
        <v>(50.4)</v>
      </c>
      <c r="K309" s="302">
        <f t="shared" ref="K309:K310" si="237">B314-B309</f>
        <v>-0.34628227619080754</v>
      </c>
      <c r="L309" s="302">
        <f t="shared" ref="L309:L310" si="238">D314-D309</f>
        <v>-0.16161779225961892</v>
      </c>
      <c r="M309" s="302">
        <f t="shared" ref="M309:M310" si="239">F314-F309</f>
        <v>-3.754331813717704E-3</v>
      </c>
      <c r="N309" s="302">
        <f t="shared" ref="N309:N310" si="240">SUM(K309:M309)</f>
        <v>-0.5116544002641441</v>
      </c>
    </row>
    <row r="310" spans="1:14" x14ac:dyDescent="0.2">
      <c r="A310" s="282" t="s">
        <v>363</v>
      </c>
      <c r="B310" s="302">
        <f>SUM(B308:B309)</f>
        <v>22.673218603497016</v>
      </c>
      <c r="C310" s="299" t="str">
        <f>CONCATENATE("(",ROUND((B310/$H310)*100,1),")")</f>
        <v>(81.7)</v>
      </c>
      <c r="D310" s="302">
        <f>SUM(D308:D309)</f>
        <v>4.1501783577364071</v>
      </c>
      <c r="E310" s="299" t="str">
        <f>CONCATENATE("(",ROUND((D310/$H310)*100,1),")")</f>
        <v>(15)</v>
      </c>
      <c r="F310" s="302">
        <f>SUM(F308:F309)</f>
        <v>0.93460303876659911</v>
      </c>
      <c r="G310" s="299" t="str">
        <f>CONCATENATE("(",ROUND((F310/$H310)*100,1),")")</f>
        <v>(3.4)</v>
      </c>
      <c r="H310" s="302">
        <f>SUM(H308:H309)</f>
        <v>27.75800000000002</v>
      </c>
      <c r="I310" s="299" t="str">
        <f>CONCATENATE("(",ROUND((H310/$H310)*100,1),")")</f>
        <v>(100)</v>
      </c>
      <c r="K310" s="302">
        <f t="shared" si="237"/>
        <v>-0.74327702236946891</v>
      </c>
      <c r="L310" s="302">
        <f t="shared" si="238"/>
        <v>-0.14611052427397109</v>
      </c>
      <c r="M310" s="302">
        <f t="shared" si="239"/>
        <v>1.3875466434207784E-3</v>
      </c>
      <c r="N310" s="302">
        <f t="shared" si="240"/>
        <v>-0.88800000000001922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12.249282196396411</v>
      </c>
      <c r="C313" s="299" t="str">
        <f>CONCATENATE("(",ROUND((B313/$H315)*100,1),")")</f>
        <v>(45.6)</v>
      </c>
      <c r="D313" s="302">
        <f>'Ind T6'!W126</f>
        <v>0.44659010259924481</v>
      </c>
      <c r="E313" s="299" t="str">
        <f>CONCATENATE("(",ROUND((D313/$H315)*100,1),")")</f>
        <v>(1.7)</v>
      </c>
      <c r="F313" s="302">
        <f>'Ind T6'!X126</f>
        <v>0.70150645746953499</v>
      </c>
      <c r="G313" s="299" t="str">
        <f>CONCATENATE("(",ROUND((F313/$H315)*100,1),")")</f>
        <v>(2.6)</v>
      </c>
      <c r="H313" s="302">
        <f>SUM(B313,D313,F313)</f>
        <v>13.397378756465191</v>
      </c>
      <c r="I313" s="299" t="str">
        <f>CONCATENATE("(",ROUND((H313/$H315)*100,1),")")</f>
        <v>(49.9)</v>
      </c>
      <c r="K313" s="302">
        <f>B313-B303</f>
        <v>-0.37630172322043087</v>
      </c>
      <c r="L313" s="302">
        <f>D313-D303</f>
        <v>3.322189690514199E-2</v>
      </c>
      <c r="M313" s="302">
        <f>F313-F303</f>
        <v>3.97956410395226E-2</v>
      </c>
      <c r="N313" s="302">
        <f>SUM(K313:M313)</f>
        <v>-0.30328418527576628</v>
      </c>
    </row>
    <row r="314" spans="1:14" x14ac:dyDescent="0.2">
      <c r="A314" s="282" t="s">
        <v>365</v>
      </c>
      <c r="B314" s="302">
        <f>'Ind T6'!V125</f>
        <v>9.6806593847311362</v>
      </c>
      <c r="C314" s="299" t="str">
        <f>CONCATENATE("(",ROUND((B314/$H315)*100,1),")")</f>
        <v>(36)</v>
      </c>
      <c r="D314" s="302">
        <f>'Ind T6'!W125</f>
        <v>3.5574777308631913</v>
      </c>
      <c r="E314" s="299" t="str">
        <f>CONCATENATE("(",ROUND((D314/$H315)*100,1),")")</f>
        <v>(13.2)</v>
      </c>
      <c r="F314" s="302">
        <f>'Ind T6'!X125</f>
        <v>0.23448412794048487</v>
      </c>
      <c r="G314" s="299" t="str">
        <f>CONCATENATE("(",ROUND((F314/$H315)*100,1),")")</f>
        <v>(0.9)</v>
      </c>
      <c r="H314" s="302">
        <f t="shared" ref="H314" si="241">SUM(B314,D314,F314)</f>
        <v>13.472621243534812</v>
      </c>
      <c r="I314" s="299" t="str">
        <f>CONCATENATE("(",ROUND((H314/$H315)*100,1),")")</f>
        <v>(50.1)</v>
      </c>
      <c r="K314" s="302">
        <f t="shared" ref="K314:K315" si="242">B314-B304</f>
        <v>-0.37206935277526121</v>
      </c>
      <c r="L314" s="302">
        <f t="shared" ref="L314:L315" si="243">D314-D304</f>
        <v>-0.21173259297287927</v>
      </c>
      <c r="M314" s="302">
        <f t="shared" ref="M314:M315" si="244">F314-F304</f>
        <v>6.0861310239001265E-3</v>
      </c>
      <c r="N314" s="302">
        <f t="shared" ref="N314:N315" si="245">SUM(K314:M314)</f>
        <v>-0.57771581472424038</v>
      </c>
    </row>
    <row r="315" spans="1:14" x14ac:dyDescent="0.2">
      <c r="A315" s="282" t="s">
        <v>363</v>
      </c>
      <c r="B315" s="302">
        <f>SUM(B313:B314)</f>
        <v>21.929941581127547</v>
      </c>
      <c r="C315" s="299" t="str">
        <f>CONCATENATE("(",ROUND((B315/$H315)*100,1),")")</f>
        <v>(81.6)</v>
      </c>
      <c r="D315" s="302">
        <f>SUM(D313:D314)</f>
        <v>4.004067833462436</v>
      </c>
      <c r="E315" s="299" t="str">
        <f>CONCATENATE("(",ROUND((D315/$H315)*100,1),")")</f>
        <v>(14.9)</v>
      </c>
      <c r="F315" s="302">
        <f>SUM(F313:F314)</f>
        <v>0.93599058541001989</v>
      </c>
      <c r="G315" s="299" t="str">
        <f>CONCATENATE("(",ROUND((F315/$H315)*100,1),")")</f>
        <v>(3.5)</v>
      </c>
      <c r="H315" s="302">
        <f>SUM(H313:H314)</f>
        <v>26.870000000000005</v>
      </c>
      <c r="I315" s="299" t="str">
        <f>CONCATENATE("(",ROUND((H315/$H315)*100,1),")")</f>
        <v>(100)</v>
      </c>
      <c r="K315" s="302">
        <f t="shared" si="242"/>
        <v>-0.74837107599569208</v>
      </c>
      <c r="L315" s="302">
        <f t="shared" si="243"/>
        <v>-0.17851069606773784</v>
      </c>
      <c r="M315" s="302">
        <f t="shared" si="244"/>
        <v>4.588177206342281E-2</v>
      </c>
      <c r="N315" s="302">
        <f t="shared" si="245"/>
        <v>-0.88100000000000711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3.9635678883602159</v>
      </c>
      <c r="C324" s="299" t="str">
        <f>CONCATENATE("(",ROUND((B324/$H326)*100,1),")")</f>
        <v>(31.7)</v>
      </c>
      <c r="D324" s="302">
        <f>'Ind T6'!M135</f>
        <v>0.38280018742085364</v>
      </c>
      <c r="E324" s="299" t="str">
        <f>CONCATENATE("(",ROUND((D324/$H326)*100,1),")")</f>
        <v>(3.1)</v>
      </c>
      <c r="F324" s="302">
        <f>'Ind T6'!N135</f>
        <v>1.1801195335385735</v>
      </c>
      <c r="G324" s="299" t="str">
        <f>CONCATENATE("(",ROUND((F324/$H326)*100,1),")")</f>
        <v>(9.4)</v>
      </c>
      <c r="H324" s="302">
        <f>SUM(B324,D324,F324)</f>
        <v>5.5264876093196431</v>
      </c>
      <c r="I324" s="299" t="str">
        <f>CONCATENATE("(",ROUND((H324/$H326)*100,1),")")</f>
        <v>(44.1)</v>
      </c>
      <c r="K324" s="302">
        <f>B329-B324</f>
        <v>-0.52834512759188623</v>
      </c>
      <c r="L324" s="302">
        <f>D329-D324</f>
        <v>-5.0228946452169576E-2</v>
      </c>
      <c r="M324" s="302">
        <f>F329-F324</f>
        <v>-0.10372847101999771</v>
      </c>
      <c r="N324" s="302">
        <f>SUM(K324:M324)</f>
        <v>-0.68230254506405352</v>
      </c>
    </row>
    <row r="325" spans="1:14" x14ac:dyDescent="0.2">
      <c r="A325" s="282" t="s">
        <v>365</v>
      </c>
      <c r="B325" s="302">
        <f>'Ind T6'!L134</f>
        <v>4.9183958246507933</v>
      </c>
      <c r="C325" s="299" t="str">
        <f>CONCATENATE("(",ROUND((B325/$H326)*100,1),")")</f>
        <v>(39.3)</v>
      </c>
      <c r="D325" s="302">
        <f>'Ind T6'!M134</f>
        <v>1.506433881738259</v>
      </c>
      <c r="E325" s="299" t="str">
        <f>CONCATENATE("(",ROUND((D325/$H326)*100,1),")")</f>
        <v>(12)</v>
      </c>
      <c r="F325" s="302">
        <f>'Ind T6'!N134</f>
        <v>0.56768268429129587</v>
      </c>
      <c r="G325" s="299" t="str">
        <f>CONCATENATE("(",ROUND((F325/$H326)*100,1),")")</f>
        <v>(4.5)</v>
      </c>
      <c r="H325" s="302">
        <f t="shared" ref="H325" si="246">SUM(B325,D325,F325)</f>
        <v>6.9925123906803481</v>
      </c>
      <c r="I325" s="299" t="str">
        <f>CONCATENATE("(",ROUND((H325/$H326)*100,1),")")</f>
        <v>(55.9)</v>
      </c>
      <c r="K325" s="302">
        <f t="shared" ref="K325:K326" si="247">B330-B325</f>
        <v>-0.50055688444040047</v>
      </c>
      <c r="L325" s="302">
        <f t="shared" ref="L325:L326" si="248">D330-D325</f>
        <v>-0.25674003057373507</v>
      </c>
      <c r="M325" s="302">
        <f t="shared" ref="M325:M326" si="249">F330-F325</f>
        <v>-6.8400539921810111E-2</v>
      </c>
      <c r="N325" s="302">
        <f t="shared" ref="N325:N326" si="250">SUM(K325:M325)</f>
        <v>-0.82569745493594571</v>
      </c>
    </row>
    <row r="326" spans="1:14" x14ac:dyDescent="0.2">
      <c r="A326" s="282" t="s">
        <v>363</v>
      </c>
      <c r="B326" s="302">
        <f>SUM(B324:B325)</f>
        <v>8.8819637130110092</v>
      </c>
      <c r="C326" s="299" t="str">
        <f>CONCATENATE("(",ROUND((B326/$H326)*100,1),")")</f>
        <v>(70.9)</v>
      </c>
      <c r="D326" s="302">
        <f>SUM(D324:D325)</f>
        <v>1.8892340691591127</v>
      </c>
      <c r="E326" s="299" t="str">
        <f>CONCATENATE("(",ROUND((D326/$H326)*100,1),")")</f>
        <v>(15.1)</v>
      </c>
      <c r="F326" s="302">
        <f>SUM(F324:F325)</f>
        <v>1.7478022178298693</v>
      </c>
      <c r="G326" s="299" t="str">
        <f>CONCATENATE("(",ROUND((F326/$H326)*100,1),")")</f>
        <v>(14)</v>
      </c>
      <c r="H326" s="302">
        <f>SUM(H324:H325)</f>
        <v>12.518999999999991</v>
      </c>
      <c r="I326" s="299" t="str">
        <f>CONCATENATE("(",ROUND((H326/$H326)*100,1),")")</f>
        <v>(100)</v>
      </c>
      <c r="K326" s="302">
        <f t="shared" si="247"/>
        <v>-1.0289020120322867</v>
      </c>
      <c r="L326" s="302">
        <f t="shared" si="248"/>
        <v>-0.30696897702590475</v>
      </c>
      <c r="M326" s="302">
        <f t="shared" si="249"/>
        <v>-0.17212901094180788</v>
      </c>
      <c r="N326" s="302">
        <f t="shared" si="250"/>
        <v>-1.5079999999999993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3.4352227607683297</v>
      </c>
      <c r="C329" s="299" t="str">
        <f>CONCATENATE("(",ROUND((B329/$H331)*100,1),")")</f>
        <v>(31.2)</v>
      </c>
      <c r="D329" s="302">
        <f>'Ind T6'!R135</f>
        <v>0.33257124096868407</v>
      </c>
      <c r="E329" s="299" t="str">
        <f>CONCATENATE("(",ROUND((D329/$H331)*100,1),")")</f>
        <v>(3)</v>
      </c>
      <c r="F329" s="302">
        <f>'Ind T6'!S135</f>
        <v>1.0763910625185757</v>
      </c>
      <c r="G329" s="299" t="str">
        <f>CONCATENATE("(",ROUND((F329/$H331)*100,1),")")</f>
        <v>(9.8)</v>
      </c>
      <c r="H329" s="302">
        <f>SUM(B329,D329,F329)</f>
        <v>4.8441850642555888</v>
      </c>
      <c r="I329" s="299" t="str">
        <f>CONCATENATE("(",ROUND((H329/$H331)*100,1),")")</f>
        <v>(44)</v>
      </c>
      <c r="K329" s="302">
        <f>B334-B329</f>
        <v>-6.8327647328217278E-2</v>
      </c>
      <c r="L329" s="302">
        <f>D334-D329</f>
        <v>-6.2983314904069276E-4</v>
      </c>
      <c r="M329" s="302">
        <f>F334-F329</f>
        <v>6.9967205414498412E-2</v>
      </c>
      <c r="N329" s="302">
        <f>SUM(K329:M329)</f>
        <v>1.0097249372404415E-3</v>
      </c>
    </row>
    <row r="330" spans="1:14" x14ac:dyDescent="0.2">
      <c r="A330" s="282" t="s">
        <v>365</v>
      </c>
      <c r="B330" s="302">
        <f>'Ind T6'!Q134</f>
        <v>4.4178389402103928</v>
      </c>
      <c r="C330" s="299" t="str">
        <f>CONCATENATE("(",ROUND((B330/$H331)*100,1),")")</f>
        <v>(40.1)</v>
      </c>
      <c r="D330" s="302">
        <f>'Ind T6'!R134</f>
        <v>1.2496938511645239</v>
      </c>
      <c r="E330" s="299" t="str">
        <f>CONCATENATE("(",ROUND((D330/$H331)*100,1),")")</f>
        <v>(11.3)</v>
      </c>
      <c r="F330" s="302">
        <f>'Ind T6'!S134</f>
        <v>0.49928214436948576</v>
      </c>
      <c r="G330" s="299" t="str">
        <f>CONCATENATE("(",ROUND((F330/$H331)*100,1),")")</f>
        <v>(4.5)</v>
      </c>
      <c r="H330" s="302">
        <f t="shared" ref="H330" si="251">SUM(B330,D330,F330)</f>
        <v>6.1668149357444033</v>
      </c>
      <c r="I330" s="299" t="str">
        <f>CONCATENATE("(",ROUND((H330/$H331)*100,1),")")</f>
        <v>(56)</v>
      </c>
      <c r="K330" s="302">
        <f t="shared" ref="K330:K331" si="252">B335-B330</f>
        <v>0.22018523343513596</v>
      </c>
      <c r="L330" s="302">
        <f t="shared" ref="L330:L331" si="253">D335-D330</f>
        <v>-0.12803423832285321</v>
      </c>
      <c r="M330" s="302">
        <f t="shared" ref="M330:M331" si="254">F335-F330</f>
        <v>-6.1607200495250036E-3</v>
      </c>
      <c r="N330" s="302">
        <f t="shared" ref="N330:N331" si="255">SUM(K330:M330)</f>
        <v>8.5990275062757748E-2</v>
      </c>
    </row>
    <row r="331" spans="1:14" x14ac:dyDescent="0.2">
      <c r="A331" s="282" t="s">
        <v>363</v>
      </c>
      <c r="B331" s="302">
        <f>SUM(B329:B330)</f>
        <v>7.8530617009787225</v>
      </c>
      <c r="C331" s="299" t="str">
        <f>CONCATENATE("(",ROUND((B331/$H331)*100,1),")")</f>
        <v>(71.3)</v>
      </c>
      <c r="D331" s="302">
        <f>SUM(D329:D330)</f>
        <v>1.582265092133208</v>
      </c>
      <c r="E331" s="299" t="str">
        <f>CONCATENATE("(",ROUND((D331/$H331)*100,1),")")</f>
        <v>(14.4)</v>
      </c>
      <c r="F331" s="302">
        <f>SUM(F329:F330)</f>
        <v>1.5756732068880615</v>
      </c>
      <c r="G331" s="299" t="str">
        <f>CONCATENATE("(",ROUND((F331/$H331)*100,1),")")</f>
        <v>(14.3)</v>
      </c>
      <c r="H331" s="302">
        <f>SUM(H329:H330)</f>
        <v>11.010999999999992</v>
      </c>
      <c r="I331" s="299" t="str">
        <f>CONCATENATE("(",ROUND((H331/$H331)*100,1),")")</f>
        <v>(100)</v>
      </c>
      <c r="K331" s="302">
        <f t="shared" si="252"/>
        <v>0.15185758610691913</v>
      </c>
      <c r="L331" s="302">
        <f t="shared" si="253"/>
        <v>-0.12866407147189385</v>
      </c>
      <c r="M331" s="302">
        <f t="shared" si="254"/>
        <v>6.3806485364973575E-2</v>
      </c>
      <c r="N331" s="302">
        <f t="shared" si="255"/>
        <v>8.6999999999998856E-2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3.3668951134401124</v>
      </c>
      <c r="C334" s="299" t="str">
        <f>CONCATENATE("(",ROUND((B334/$H336)*100,1),")")</f>
        <v>(30.3)</v>
      </c>
      <c r="D334" s="302">
        <f>'Ind T6'!W135</f>
        <v>0.33194140781964337</v>
      </c>
      <c r="E334" s="299" t="str">
        <f>CONCATENATE("(",ROUND((D334/$H336)*100,1),")")</f>
        <v>(3)</v>
      </c>
      <c r="F334" s="302">
        <f>'Ind T6'!X135</f>
        <v>1.1463582679330742</v>
      </c>
      <c r="G334" s="299" t="str">
        <f>CONCATENATE("(",ROUND((F334/$H336)*100,1),")")</f>
        <v>(10.3)</v>
      </c>
      <c r="H334" s="302">
        <f>SUM(B334,D334,F334)</f>
        <v>4.8451947891928295</v>
      </c>
      <c r="I334" s="299" t="str">
        <f>CONCATENATE("(",ROUND((H334/$H336)*100,1),")")</f>
        <v>(43.7)</v>
      </c>
      <c r="K334" s="302">
        <f>B334-B324</f>
        <v>-0.59667277492010351</v>
      </c>
      <c r="L334" s="302">
        <f>D334-D324</f>
        <v>-5.0858779601210269E-2</v>
      </c>
      <c r="M334" s="302">
        <f>F334-F324</f>
        <v>-3.3761265605499302E-2</v>
      </c>
      <c r="N334" s="302">
        <f>SUM(K334:M334)</f>
        <v>-0.68129282012681314</v>
      </c>
    </row>
    <row r="335" spans="1:14" x14ac:dyDescent="0.2">
      <c r="A335" s="282" t="s">
        <v>365</v>
      </c>
      <c r="B335" s="302">
        <f>'Ind T6'!V134</f>
        <v>4.6380241736455288</v>
      </c>
      <c r="C335" s="299" t="str">
        <f>CONCATENATE("(",ROUND((B335/$H336)*100,1),")")</f>
        <v>(41.8)</v>
      </c>
      <c r="D335" s="302">
        <f>'Ind T6'!W134</f>
        <v>1.1216596128416707</v>
      </c>
      <c r="E335" s="299" t="str">
        <f>CONCATENATE("(",ROUND((D335/$H336)*100,1),")")</f>
        <v>(10.1)</v>
      </c>
      <c r="F335" s="302">
        <f>'Ind T6'!X134</f>
        <v>0.49312142431996075</v>
      </c>
      <c r="G335" s="299" t="str">
        <f>CONCATENATE("(",ROUND((F335/$H336)*100,1),")")</f>
        <v>(4.4)</v>
      </c>
      <c r="H335" s="302">
        <f>SUM(B335,D335,F335)</f>
        <v>6.2528052108071606</v>
      </c>
      <c r="I335" s="299" t="str">
        <f>CONCATENATE("(",ROUND((H335/$H336)*100,1),")")</f>
        <v>(56.3)</v>
      </c>
      <c r="K335" s="302">
        <f t="shared" ref="K335:K336" si="256">B335-B325</f>
        <v>-0.28037165100526451</v>
      </c>
      <c r="L335" s="302">
        <f t="shared" ref="L335:L336" si="257">D335-D325</f>
        <v>-0.38477426889658828</v>
      </c>
      <c r="M335" s="302">
        <f t="shared" ref="M335:M336" si="258">F335-F325</f>
        <v>-7.4561259971335114E-2</v>
      </c>
      <c r="N335" s="302">
        <f t="shared" ref="N335:N336" si="259">SUM(K335:M335)</f>
        <v>-0.7397071798731879</v>
      </c>
    </row>
    <row r="336" spans="1:14" x14ac:dyDescent="0.2">
      <c r="A336" s="282" t="s">
        <v>363</v>
      </c>
      <c r="B336" s="302">
        <f>SUM(B334:B335)</f>
        <v>8.0049192870856416</v>
      </c>
      <c r="C336" s="299" t="str">
        <f>CONCATENATE("(",ROUND((B336/$H336)*100,1),")")</f>
        <v>(72.1)</v>
      </c>
      <c r="D336" s="302">
        <f>SUM(D334:D335)</f>
        <v>1.4536010206613141</v>
      </c>
      <c r="E336" s="299" t="str">
        <f>CONCATENATE("(",ROUND((D336/$H336)*100,1),")")</f>
        <v>(13.1)</v>
      </c>
      <c r="F336" s="302">
        <f>SUM(F334:F335)</f>
        <v>1.639479692253035</v>
      </c>
      <c r="G336" s="299" t="str">
        <f>CONCATENATE("(",ROUND((F336/$H336)*100,1),")")</f>
        <v>(14.8)</v>
      </c>
      <c r="H336" s="302">
        <f>SUM(H334:H335)</f>
        <v>11.09799999999999</v>
      </c>
      <c r="I336" s="299" t="str">
        <f>CONCATENATE("(",ROUND((H336/$H336)*100,1),")")</f>
        <v>(100)</v>
      </c>
      <c r="K336" s="302">
        <f t="shared" si="256"/>
        <v>-0.87704442592536758</v>
      </c>
      <c r="L336" s="302">
        <f t="shared" si="257"/>
        <v>-0.4356330484977986</v>
      </c>
      <c r="M336" s="302">
        <f t="shared" si="258"/>
        <v>-0.10832252557683431</v>
      </c>
      <c r="N336" s="302">
        <f t="shared" si="259"/>
        <v>-1.4210000000000005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25.468099026663193</v>
      </c>
      <c r="C345" s="299" t="str">
        <f>CONCATENATE("(",ROUND((B345/$H347)*100,1),")")</f>
        <v>(35.1)</v>
      </c>
      <c r="D345" s="302">
        <f>'Ind T6'!M144</f>
        <v>3.9709130802814401</v>
      </c>
      <c r="E345" s="299" t="str">
        <f>CONCATENATE("(",ROUND((D345/$H347)*100,1),")")</f>
        <v>(5.5)</v>
      </c>
      <c r="F345" s="302">
        <f>'Ind T6'!N144</f>
        <v>6.7697758933479717</v>
      </c>
      <c r="G345" s="299" t="str">
        <f>CONCATENATE("(",ROUND((F345/$H347)*100,1),")")</f>
        <v>(9.3)</v>
      </c>
      <c r="H345" s="302">
        <f>SUM(B345,D345,F345)</f>
        <v>36.208788000292607</v>
      </c>
      <c r="I345" s="299" t="str">
        <f>CONCATENATE("(",ROUND((H345/$H347)*100,1),")")</f>
        <v>(50)</v>
      </c>
      <c r="K345" s="302">
        <f>B350-B345</f>
        <v>0.57450776264572667</v>
      </c>
      <c r="L345" s="302">
        <f>D350-D345</f>
        <v>0.27923945242022663</v>
      </c>
      <c r="M345" s="302">
        <f>F350-F345</f>
        <v>0.31866151736747739</v>
      </c>
      <c r="N345" s="302">
        <f>SUM(K345:M345)</f>
        <v>1.1724087324334307</v>
      </c>
    </row>
    <row r="346" spans="1:14" x14ac:dyDescent="0.2">
      <c r="A346" s="282" t="s">
        <v>365</v>
      </c>
      <c r="B346" s="302">
        <f>'Ind T6'!L143</f>
        <v>17.642010007427437</v>
      </c>
      <c r="C346" s="299" t="str">
        <f>CONCATENATE("(",ROUND((B346/$H347)*100,1),")")</f>
        <v>(24.3)</v>
      </c>
      <c r="D346" s="302">
        <f>'Ind T6'!M143</f>
        <v>10.792629544196256</v>
      </c>
      <c r="E346" s="299" t="str">
        <f>CONCATENATE("(",ROUND((D346/$H347)*100,1),")")</f>
        <v>(14.9)</v>
      </c>
      <c r="F346" s="302">
        <f>'Ind T6'!N143</f>
        <v>7.8215724480836499</v>
      </c>
      <c r="G346" s="299" t="str">
        <f>CONCATENATE("(",ROUND((F346/$H347)*100,1),")")</f>
        <v>(10.8)</v>
      </c>
      <c r="H346" s="302">
        <f t="shared" ref="H346" si="260">SUM(B346,D346,F346)</f>
        <v>36.256211999707347</v>
      </c>
      <c r="I346" s="299" t="str">
        <f>CONCATENATE("(",ROUND((H346/$H347)*100,1),")")</f>
        <v>(50)</v>
      </c>
      <c r="K346" s="302">
        <f t="shared" ref="K346:K347" si="261">B351-B346</f>
        <v>0.91876144799613613</v>
      </c>
      <c r="L346" s="302">
        <f t="shared" ref="L346:L347" si="262">D351-D346</f>
        <v>0.68725908402478453</v>
      </c>
      <c r="M346" s="302">
        <f t="shared" ref="M346:M347" si="263">F351-F346</f>
        <v>0.62557073554562947</v>
      </c>
      <c r="N346" s="302">
        <f t="shared" ref="N346:N347" si="264">SUM(K346:M346)</f>
        <v>2.2315912675665501</v>
      </c>
    </row>
    <row r="347" spans="1:14" x14ac:dyDescent="0.2">
      <c r="A347" s="282" t="s">
        <v>363</v>
      </c>
      <c r="B347" s="302">
        <f>SUM(B345:B346)</f>
        <v>43.110109034090627</v>
      </c>
      <c r="C347" s="299" t="str">
        <f>CONCATENATE("(",ROUND((B347/$H347)*100,1),")")</f>
        <v>(59.5)</v>
      </c>
      <c r="D347" s="302">
        <f>SUM(D345:D346)</f>
        <v>14.763542624477695</v>
      </c>
      <c r="E347" s="299" t="str">
        <f>CONCATENATE("(",ROUND((D347/$H347)*100,1),")")</f>
        <v>(20.4)</v>
      </c>
      <c r="F347" s="302">
        <f>SUM(F345:F346)</f>
        <v>14.591348341431623</v>
      </c>
      <c r="G347" s="299" t="str">
        <f>CONCATENATE("(",ROUND((F347/$H347)*100,1),")")</f>
        <v>(20.1)</v>
      </c>
      <c r="H347" s="302">
        <f>SUM(H345:H346)</f>
        <v>72.464999999999947</v>
      </c>
      <c r="I347" s="299" t="str">
        <f>CONCATENATE("(",ROUND((H347/$H347)*100,1),")")</f>
        <v>(100)</v>
      </c>
      <c r="K347" s="302">
        <f t="shared" si="261"/>
        <v>1.4932692106418699</v>
      </c>
      <c r="L347" s="302">
        <f t="shared" si="262"/>
        <v>0.96649853644501071</v>
      </c>
      <c r="M347" s="302">
        <f t="shared" si="263"/>
        <v>0.94423225291310686</v>
      </c>
      <c r="N347" s="302">
        <f t="shared" si="264"/>
        <v>3.4039999999999875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26.04260678930892</v>
      </c>
      <c r="C350" s="299" t="str">
        <f>CONCATENATE("(",ROUND((B350/$H352)*100,1),")")</f>
        <v>(34.3)</v>
      </c>
      <c r="D350" s="302">
        <f>'Ind T6'!R144</f>
        <v>4.2501525327016667</v>
      </c>
      <c r="E350" s="299" t="str">
        <f>CONCATENATE("(",ROUND((D350/$H352)*100,1),")")</f>
        <v>(5.6)</v>
      </c>
      <c r="F350" s="302">
        <f>'Ind T6'!S144</f>
        <v>7.0884374107154491</v>
      </c>
      <c r="G350" s="299" t="str">
        <f>CONCATENATE("(",ROUND((F350/$H352)*100,1),")")</f>
        <v>(9.3)</v>
      </c>
      <c r="H350" s="302">
        <f>SUM(B350,D350,F350)</f>
        <v>37.381196732726032</v>
      </c>
      <c r="I350" s="299" t="str">
        <f>CONCATENATE("(",ROUND((H350/$H352)*100,1),")")</f>
        <v>(49.3)</v>
      </c>
      <c r="K350" s="302">
        <f>B355-B350</f>
        <v>0.99134697736274902</v>
      </c>
      <c r="L350" s="302">
        <f>D355-D350</f>
        <v>0.50433847931065845</v>
      </c>
      <c r="M350" s="302">
        <f>F355-F350</f>
        <v>0.5216337541820355</v>
      </c>
      <c r="N350" s="302">
        <f>SUM(K350:M350)</f>
        <v>2.017319210855443</v>
      </c>
    </row>
    <row r="351" spans="1:14" x14ac:dyDescent="0.2">
      <c r="A351" s="282" t="s">
        <v>365</v>
      </c>
      <c r="B351" s="302">
        <f>'Ind T6'!Q143</f>
        <v>18.560771455423573</v>
      </c>
      <c r="C351" s="299" t="str">
        <f>CONCATENATE("(",ROUND((B351/$H352)*100,1),")")</f>
        <v>(24.5)</v>
      </c>
      <c r="D351" s="302">
        <f>'Ind T6'!R143</f>
        <v>11.47988862822104</v>
      </c>
      <c r="E351" s="299" t="str">
        <f>CONCATENATE("(",ROUND((D351/$H352)*100,1),")")</f>
        <v>(15.1)</v>
      </c>
      <c r="F351" s="302">
        <f>'Ind T6'!S143</f>
        <v>8.4471431836292794</v>
      </c>
      <c r="G351" s="299" t="str">
        <f>CONCATENATE("(",ROUND((F351/$H352)*100,1),")")</f>
        <v>(11.1)</v>
      </c>
      <c r="H351" s="302">
        <f t="shared" ref="H351" si="265">SUM(B351,D351,F351)</f>
        <v>38.48780326727389</v>
      </c>
      <c r="I351" s="299" t="str">
        <f>CONCATENATE("(",ROUND((H351/$H352)*100,1),")")</f>
        <v>(50.7)</v>
      </c>
      <c r="K351" s="302">
        <f t="shared" ref="K351:K352" si="266">B356-B351</f>
        <v>1.2726366343510449</v>
      </c>
      <c r="L351" s="302">
        <f t="shared" ref="L351:L352" si="267">D356-D351</f>
        <v>0.96818789242192693</v>
      </c>
      <c r="M351" s="302">
        <f t="shared" ref="M351:M352" si="268">F356-F351</f>
        <v>0.99885626237174385</v>
      </c>
      <c r="N351" s="302">
        <f t="shared" ref="N351:N352" si="269">SUM(K351:M351)</f>
        <v>3.2396807891447157</v>
      </c>
    </row>
    <row r="352" spans="1:14" x14ac:dyDescent="0.2">
      <c r="A352" s="282" t="s">
        <v>363</v>
      </c>
      <c r="B352" s="302">
        <f>SUM(B350:B351)</f>
        <v>44.603378244732497</v>
      </c>
      <c r="C352" s="299" t="str">
        <f>CONCATENATE("(",ROUND((B352/$H352)*100,1),")")</f>
        <v>(58.8)</v>
      </c>
      <c r="D352" s="302">
        <f>SUM(D350:D351)</f>
        <v>15.730041160922706</v>
      </c>
      <c r="E352" s="299" t="str">
        <f>CONCATENATE("(",ROUND((D352/$H352)*100,1),")")</f>
        <v>(20.7)</v>
      </c>
      <c r="F352" s="302">
        <f>SUM(F350:F351)</f>
        <v>15.535580594344729</v>
      </c>
      <c r="G352" s="299" t="str">
        <f>CONCATENATE("(",ROUND((F352/$H352)*100,1),")")</f>
        <v>(20.5)</v>
      </c>
      <c r="H352" s="302">
        <f>SUM(H350:H351)</f>
        <v>75.868999999999915</v>
      </c>
      <c r="I352" s="299" t="str">
        <f>CONCATENATE("(",ROUND((H352/$H352)*100,1),")")</f>
        <v>(100)</v>
      </c>
      <c r="K352" s="302">
        <f t="shared" si="266"/>
        <v>2.2639836117137904</v>
      </c>
      <c r="L352" s="302">
        <f t="shared" si="267"/>
        <v>1.472526371732588</v>
      </c>
      <c r="M352" s="302">
        <f t="shared" si="268"/>
        <v>1.5204900165537794</v>
      </c>
      <c r="N352" s="302">
        <f t="shared" si="269"/>
        <v>5.2570000000001578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27.033953766671669</v>
      </c>
      <c r="C355" s="299" t="str">
        <f>CONCATENATE("(",ROUND((B355/$H357)*100,1),")")</f>
        <v>(33.3)</v>
      </c>
      <c r="D355" s="302">
        <f>'Ind T6'!W144</f>
        <v>4.7544910120123252</v>
      </c>
      <c r="E355" s="299" t="str">
        <f>CONCATENATE("(",ROUND((D355/$H357)*100,1),")")</f>
        <v>(5.9)</v>
      </c>
      <c r="F355" s="302">
        <f>'Ind T6'!X144</f>
        <v>7.6100711648974846</v>
      </c>
      <c r="G355" s="299" t="str">
        <f>CONCATENATE("(",ROUND((F355/$H357)*100,1),")")</f>
        <v>(9.4)</v>
      </c>
      <c r="H355" s="302">
        <f>SUM(B355,D355,F355)</f>
        <v>39.398515943581479</v>
      </c>
      <c r="I355" s="299" t="str">
        <f>CONCATENATE("(",ROUND((H355/$H357)*100,1),")")</f>
        <v>(48.6)</v>
      </c>
      <c r="K355" s="302">
        <f>B355-B345</f>
        <v>1.5658547400084757</v>
      </c>
      <c r="L355" s="302">
        <f>D355-D345</f>
        <v>0.78357793173088508</v>
      </c>
      <c r="M355" s="302">
        <f>F355-F345</f>
        <v>0.84029527154951289</v>
      </c>
      <c r="N355" s="302">
        <f>SUM(K355:M355)</f>
        <v>3.1897279432888737</v>
      </c>
    </row>
    <row r="356" spans="1:14" x14ac:dyDescent="0.2">
      <c r="A356" s="282" t="s">
        <v>365</v>
      </c>
      <c r="B356" s="302">
        <f>'Ind T6'!V143</f>
        <v>19.833408089774618</v>
      </c>
      <c r="C356" s="299" t="str">
        <f>CONCATENATE("(",ROUND((B356/$H357)*100,1),")")</f>
        <v>(24.4)</v>
      </c>
      <c r="D356" s="302">
        <f>'Ind T6'!W143</f>
        <v>12.448076520642967</v>
      </c>
      <c r="E356" s="299" t="str">
        <f>CONCATENATE("(",ROUND((D356/$H357)*100,1),")")</f>
        <v>(15.3)</v>
      </c>
      <c r="F356" s="302">
        <f>'Ind T6'!X143</f>
        <v>9.4459994460010233</v>
      </c>
      <c r="G356" s="299" t="str">
        <f>CONCATENATE("(",ROUND((F356/$H357)*100,1),")")</f>
        <v>(11.6)</v>
      </c>
      <c r="H356" s="302">
        <f t="shared" ref="H356" si="270">SUM(B356,D356,F356)</f>
        <v>41.727484056418611</v>
      </c>
      <c r="I356" s="299" t="str">
        <f>CONCATENATE("(",ROUND((H356/$H357)*100,1),")")</f>
        <v>(51.4)</v>
      </c>
      <c r="K356" s="302">
        <f t="shared" ref="K356:K357" si="271">B356-B346</f>
        <v>2.191398082347181</v>
      </c>
      <c r="L356" s="302">
        <f t="shared" ref="L356:L357" si="272">D356-D346</f>
        <v>1.6554469764467115</v>
      </c>
      <c r="M356" s="302">
        <f t="shared" ref="M356:M357" si="273">F356-F346</f>
        <v>1.6244269979173733</v>
      </c>
      <c r="N356" s="302">
        <f t="shared" ref="N356:N357" si="274">SUM(K356:M356)</f>
        <v>5.4712720567112658</v>
      </c>
    </row>
    <row r="357" spans="1:14" x14ac:dyDescent="0.2">
      <c r="A357" s="282" t="s">
        <v>363</v>
      </c>
      <c r="B357" s="302">
        <f>SUM(B355:B356)</f>
        <v>46.867361856446287</v>
      </c>
      <c r="C357" s="299" t="str">
        <f>CONCATENATE("(",ROUND((B357/$H357)*100,1),")")</f>
        <v>(57.8)</v>
      </c>
      <c r="D357" s="302">
        <f>SUM(D355:D356)</f>
        <v>17.202567532655294</v>
      </c>
      <c r="E357" s="299" t="str">
        <f>CONCATENATE("(",ROUND((D357/$H357)*100,1),")")</f>
        <v>(21.2)</v>
      </c>
      <c r="F357" s="302">
        <f>SUM(F355:F356)</f>
        <v>17.056070610898509</v>
      </c>
      <c r="G357" s="299" t="str">
        <f>CONCATENATE("(",ROUND((F357/$H357)*100,1),")")</f>
        <v>(21)</v>
      </c>
      <c r="H357" s="302">
        <f>SUM(H355:H356)</f>
        <v>81.12600000000009</v>
      </c>
      <c r="I357" s="299" t="str">
        <f>CONCATENATE("(",ROUND((H357/$H357)*100,1),")")</f>
        <v>(100)</v>
      </c>
      <c r="K357" s="302">
        <f t="shared" si="271"/>
        <v>3.7572528223556603</v>
      </c>
      <c r="L357" s="302">
        <f t="shared" si="272"/>
        <v>2.4390249081775988</v>
      </c>
      <c r="M357" s="302">
        <f t="shared" si="273"/>
        <v>2.4647222694668862</v>
      </c>
      <c r="N357" s="302">
        <f t="shared" si="274"/>
        <v>8.6610000000001452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18.058657007501274</v>
      </c>
      <c r="C366" s="299" t="str">
        <f>CONCATENATE("(",ROUND((B366/$H368)*100,1),")")</f>
        <v>(32.8)</v>
      </c>
      <c r="D366" s="302">
        <f>'Ind T6'!M153</f>
        <v>5.6638908329124478</v>
      </c>
      <c r="E366" s="299" t="str">
        <f>CONCATENATE("(",ROUND((D366/$H368)*100,1),")")</f>
        <v>(10.3)</v>
      </c>
      <c r="F366" s="302">
        <f>'Ind T6'!N153</f>
        <v>5.1253761618782736</v>
      </c>
      <c r="G366" s="299" t="str">
        <f>CONCATENATE("(",ROUND((F366/$H368)*100,1),")")</f>
        <v>(9.3)</v>
      </c>
      <c r="H366" s="302">
        <f>SUM(B366,D366,F366)</f>
        <v>28.847924002291997</v>
      </c>
      <c r="I366" s="299" t="str">
        <f>CONCATENATE("(",ROUND((H366/$H368)*100,1),")")</f>
        <v>(52.3)</v>
      </c>
      <c r="K366" s="302">
        <f>B371-B366</f>
        <v>1.7196643967454968</v>
      </c>
      <c r="L366" s="302">
        <f>D371-D366</f>
        <v>0.52717438133149308</v>
      </c>
      <c r="M366" s="302">
        <f>F371-F366</f>
        <v>0.40008967095983738</v>
      </c>
      <c r="N366" s="302">
        <f>SUM(K366:M366)</f>
        <v>2.6469284490368272</v>
      </c>
    </row>
    <row r="367" spans="1:14" x14ac:dyDescent="0.2">
      <c r="A367" s="282" t="s">
        <v>365</v>
      </c>
      <c r="B367" s="302">
        <f>'Ind T6'!L152</f>
        <v>10.624643338783249</v>
      </c>
      <c r="C367" s="299" t="str">
        <f>CONCATENATE("(",ROUND((B367/$H368)*100,1),")")</f>
        <v>(19.3)</v>
      </c>
      <c r="D367" s="302">
        <f>'Ind T6'!M152</f>
        <v>9.8174293785523385</v>
      </c>
      <c r="E367" s="299" t="str">
        <f>CONCATENATE("(",ROUND((D367/$H368)*100,1),")")</f>
        <v>(17.8)</v>
      </c>
      <c r="F367" s="302">
        <f>'Ind T6'!N152</f>
        <v>5.8260032803724808</v>
      </c>
      <c r="G367" s="299" t="str">
        <f>CONCATENATE("(",ROUND((F367/$H368)*100,1),")")</f>
        <v>(10.6)</v>
      </c>
      <c r="H367" s="302">
        <f t="shared" ref="H367" si="275">SUM(B367,D367,F367)</f>
        <v>26.268075997708067</v>
      </c>
      <c r="I367" s="299" t="str">
        <f>CONCATENATE("(",ROUND((H367/$H368)*100,1),")")</f>
        <v>(47.7)</v>
      </c>
      <c r="K367" s="302">
        <f t="shared" ref="K367:K368" si="276">B372-B367</f>
        <v>1.2212639322174166</v>
      </c>
      <c r="L367" s="302">
        <f t="shared" ref="L367:L368" si="277">D372-D367</f>
        <v>0.73278877378658791</v>
      </c>
      <c r="M367" s="302">
        <f t="shared" ref="M367:M368" si="278">F372-F367</f>
        <v>0.44901884495912192</v>
      </c>
      <c r="N367" s="302">
        <f t="shared" ref="N367:N368" si="279">SUM(K367:M367)</f>
        <v>2.4030715509631264</v>
      </c>
    </row>
    <row r="368" spans="1:14" x14ac:dyDescent="0.2">
      <c r="A368" s="282" t="s">
        <v>363</v>
      </c>
      <c r="B368" s="302">
        <f>SUM(B366:B367)</f>
        <v>28.683300346284526</v>
      </c>
      <c r="C368" s="299" t="str">
        <f>CONCATENATE("(",ROUND((B368/$H368)*100,1),")")</f>
        <v>(52)</v>
      </c>
      <c r="D368" s="302">
        <f>SUM(D366:D367)</f>
        <v>15.481320211464787</v>
      </c>
      <c r="E368" s="299" t="str">
        <f>CONCATENATE("(",ROUND((D368/$H368)*100,1),")")</f>
        <v>(28.1)</v>
      </c>
      <c r="F368" s="302">
        <f>SUM(F366:F367)</f>
        <v>10.951379442250754</v>
      </c>
      <c r="G368" s="299" t="str">
        <f>CONCATENATE("(",ROUND((F368/$H368)*100,1),")")</f>
        <v>(19.9)</v>
      </c>
      <c r="H368" s="302">
        <f>SUM(H366:H367)</f>
        <v>55.116000000000064</v>
      </c>
      <c r="I368" s="299" t="str">
        <f>CONCATENATE("(",ROUND((H368/$H368)*100,1),")")</f>
        <v>(100)</v>
      </c>
      <c r="K368" s="302">
        <f t="shared" si="276"/>
        <v>2.9409283289629116</v>
      </c>
      <c r="L368" s="302">
        <f t="shared" si="277"/>
        <v>1.2599631551180792</v>
      </c>
      <c r="M368" s="302">
        <f t="shared" si="278"/>
        <v>0.84910851591896019</v>
      </c>
      <c r="N368" s="302">
        <f t="shared" si="279"/>
        <v>5.049999999999951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19.778321404246771</v>
      </c>
      <c r="C371" s="299" t="str">
        <f>CONCATENATE("(",ROUND((B371/$H373)*100,1),")")</f>
        <v>(32.9)</v>
      </c>
      <c r="D371" s="302">
        <f>'Ind T6'!R153</f>
        <v>6.1910652142439409</v>
      </c>
      <c r="E371" s="299" t="str">
        <f>CONCATENATE("(",ROUND((D371/$H373)*100,1),")")</f>
        <v>(10.3)</v>
      </c>
      <c r="F371" s="302">
        <f>'Ind T6'!S153</f>
        <v>5.525465832838111</v>
      </c>
      <c r="G371" s="299" t="str">
        <f>CONCATENATE("(",ROUND((F371/$H373)*100,1),")")</f>
        <v>(9.2)</v>
      </c>
      <c r="H371" s="302">
        <f>SUM(B371,D371,F371)</f>
        <v>31.494852451328825</v>
      </c>
      <c r="I371" s="299" t="str">
        <f>CONCATENATE("(",ROUND((H371/$H373)*100,1),")")</f>
        <v>(52.3)</v>
      </c>
      <c r="K371" s="302">
        <f>B376-B371</f>
        <v>1.6439102946307429</v>
      </c>
      <c r="L371" s="302">
        <f>D376-D371</f>
        <v>0.45287923563176147</v>
      </c>
      <c r="M371" s="302">
        <f>F376-F371</f>
        <v>0.47857045380225838</v>
      </c>
      <c r="N371" s="302">
        <f>SUM(K371:M371)</f>
        <v>2.5753599840647627</v>
      </c>
    </row>
    <row r="372" spans="1:14" x14ac:dyDescent="0.2">
      <c r="A372" s="282" t="s">
        <v>365</v>
      </c>
      <c r="B372" s="302">
        <f>'Ind T6'!Q152</f>
        <v>11.845907271000666</v>
      </c>
      <c r="C372" s="299" t="str">
        <f>CONCATENATE("(",ROUND((B372/$H373)*100,1),")")</f>
        <v>(19.7)</v>
      </c>
      <c r="D372" s="302">
        <f>'Ind T6'!R152</f>
        <v>10.550218152338926</v>
      </c>
      <c r="E372" s="299" t="str">
        <f>CONCATENATE("(",ROUND((D372/$H373)*100,1),")")</f>
        <v>(17.5)</v>
      </c>
      <c r="F372" s="302">
        <f>'Ind T6'!S152</f>
        <v>6.2750221253316028</v>
      </c>
      <c r="G372" s="299" t="str">
        <f>CONCATENATE("(",ROUND((F372/$H373)*100,1),")")</f>
        <v>(10.4)</v>
      </c>
      <c r="H372" s="302">
        <f t="shared" ref="H372" si="280">SUM(B372,D372,F372)</f>
        <v>28.671147548671193</v>
      </c>
      <c r="I372" s="299" t="str">
        <f>CONCATENATE("(",ROUND((H372/$H373)*100,1),")")</f>
        <v>(47.7)</v>
      </c>
      <c r="K372" s="302">
        <f t="shared" ref="K372:K373" si="281">B377-B372</f>
        <v>1.2705776562213114</v>
      </c>
      <c r="L372" s="302">
        <f t="shared" ref="L372:L373" si="282">D377-D372</f>
        <v>0.48656524443647875</v>
      </c>
      <c r="M372" s="302">
        <f t="shared" ref="M372:M373" si="283">F377-F372</f>
        <v>0.58249711527737968</v>
      </c>
      <c r="N372" s="302">
        <f t="shared" ref="N372:N373" si="284">SUM(K372:M372)</f>
        <v>2.3396400159351698</v>
      </c>
    </row>
    <row r="373" spans="1:14" x14ac:dyDescent="0.2">
      <c r="A373" s="282" t="s">
        <v>363</v>
      </c>
      <c r="B373" s="302">
        <f>SUM(B371:B372)</f>
        <v>31.624228675247437</v>
      </c>
      <c r="C373" s="299" t="str">
        <f>CONCATENATE("(",ROUND((B373/$H373)*100,1),")")</f>
        <v>(52.6)</v>
      </c>
      <c r="D373" s="302">
        <f>SUM(D371:D372)</f>
        <v>16.741283366582866</v>
      </c>
      <c r="E373" s="299" t="str">
        <f>CONCATENATE("(",ROUND((D373/$H373)*100,1),")")</f>
        <v>(27.8)</v>
      </c>
      <c r="F373" s="302">
        <f>SUM(F371:F372)</f>
        <v>11.800487958169715</v>
      </c>
      <c r="G373" s="299" t="str">
        <f>CONCATENATE("(",ROUND((F373/$H373)*100,1),")")</f>
        <v>(19.6)</v>
      </c>
      <c r="H373" s="302">
        <f>SUM(H371:H372)</f>
        <v>60.166000000000018</v>
      </c>
      <c r="I373" s="299" t="str">
        <f>CONCATENATE("(",ROUND((H373/$H373)*100,1),")")</f>
        <v>(100)</v>
      </c>
      <c r="K373" s="302">
        <f t="shared" si="281"/>
        <v>2.914487950852056</v>
      </c>
      <c r="L373" s="302">
        <f t="shared" si="282"/>
        <v>0.93944448006824288</v>
      </c>
      <c r="M373" s="302">
        <f t="shared" si="283"/>
        <v>1.0610675690796363</v>
      </c>
      <c r="N373" s="302">
        <f t="shared" si="284"/>
        <v>4.9149999999999352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21.422231698877514</v>
      </c>
      <c r="C376" s="299" t="str">
        <f>CONCATENATE("(",ROUND((B376/$H378)*100,1),")")</f>
        <v>(32.9)</v>
      </c>
      <c r="D376" s="302">
        <f>'Ind T6'!W153</f>
        <v>6.6439444498757023</v>
      </c>
      <c r="E376" s="299" t="str">
        <f>CONCATENATE("(",ROUND((D376/$H378)*100,1),")")</f>
        <v>(10.2)</v>
      </c>
      <c r="F376" s="302">
        <f>'Ind T6'!X153</f>
        <v>6.0040362866403694</v>
      </c>
      <c r="G376" s="299" t="str">
        <f>CONCATENATE("(",ROUND((F376/$H378)*100,1),")")</f>
        <v>(9.2)</v>
      </c>
      <c r="H376" s="302">
        <f>SUM(B376,D376,F376)</f>
        <v>34.070212435393586</v>
      </c>
      <c r="I376" s="299" t="str">
        <f>CONCATENATE("(",ROUND((H376/$H378)*100,1),")")</f>
        <v>(52.4)</v>
      </c>
      <c r="K376" s="302">
        <f>B376-B366</f>
        <v>3.3635746913762397</v>
      </c>
      <c r="L376" s="302">
        <f>D376-D366</f>
        <v>0.98005361696325455</v>
      </c>
      <c r="M376" s="302">
        <f>F376-F366</f>
        <v>0.87866012476209576</v>
      </c>
      <c r="N376" s="302">
        <f>SUM(K376:M376)</f>
        <v>5.22228843310159</v>
      </c>
    </row>
    <row r="377" spans="1:14" x14ac:dyDescent="0.2">
      <c r="A377" s="282" t="s">
        <v>365</v>
      </c>
      <c r="B377" s="302">
        <f>'Ind T6'!V152</f>
        <v>13.116484927221977</v>
      </c>
      <c r="C377" s="299" t="str">
        <f>CONCATENATE("(",ROUND((B377/$H378)*100,1),")")</f>
        <v>(20.2)</v>
      </c>
      <c r="D377" s="302">
        <f>'Ind T6'!W152</f>
        <v>11.036783396775405</v>
      </c>
      <c r="E377" s="299" t="str">
        <f>CONCATENATE("(",ROUND((D377/$H378)*100,1),")")</f>
        <v>(17)</v>
      </c>
      <c r="F377" s="302">
        <f>'Ind T6'!X152</f>
        <v>6.8575192406089824</v>
      </c>
      <c r="G377" s="299" t="str">
        <f>CONCATENATE("(",ROUND((F377/$H378)*100,1),")")</f>
        <v>(10.5)</v>
      </c>
      <c r="H377" s="302">
        <f t="shared" ref="H377" si="285">SUM(B377,D377,F377)</f>
        <v>31.010787564606364</v>
      </c>
      <c r="I377" s="299" t="str">
        <f>CONCATENATE("(",ROUND((H377/$H378)*100,1),")")</f>
        <v>(47.6)</v>
      </c>
      <c r="K377" s="302">
        <f t="shared" ref="K377:K378" si="286">B377-B367</f>
        <v>2.4918415884387279</v>
      </c>
      <c r="L377" s="302">
        <f t="shared" ref="L377:L378" si="287">D377-D367</f>
        <v>1.2193540182230667</v>
      </c>
      <c r="M377" s="302">
        <f t="shared" ref="M377:M378" si="288">F377-F367</f>
        <v>1.0315159602365016</v>
      </c>
      <c r="N377" s="302">
        <f t="shared" ref="N377:N378" si="289">SUM(K377:M377)</f>
        <v>4.7427115668982962</v>
      </c>
    </row>
    <row r="378" spans="1:14" x14ac:dyDescent="0.2">
      <c r="A378" s="282" t="s">
        <v>363</v>
      </c>
      <c r="B378" s="302">
        <f>SUM(B376:B377)</f>
        <v>34.538716626099493</v>
      </c>
      <c r="C378" s="299" t="str">
        <f>CONCATENATE("(",ROUND((B378/$H378)*100,1),")")</f>
        <v>(53.1)</v>
      </c>
      <c r="D378" s="302">
        <f>SUM(D376:D377)</f>
        <v>17.680727846651109</v>
      </c>
      <c r="E378" s="299" t="str">
        <f>CONCATENATE("(",ROUND((D378/$H378)*100,1),")")</f>
        <v>(27.2)</v>
      </c>
      <c r="F378" s="302">
        <f>SUM(F376:F377)</f>
        <v>12.861555527249351</v>
      </c>
      <c r="G378" s="299" t="str">
        <f>CONCATENATE("(",ROUND((F378/$H378)*100,1),")")</f>
        <v>(19.8)</v>
      </c>
      <c r="H378" s="302">
        <f>SUM(H376:H377)</f>
        <v>65.080999999999946</v>
      </c>
      <c r="I378" s="299" t="str">
        <f>CONCATENATE("(",ROUND((H378/$H378)*100,1),")")</f>
        <v>(100)</v>
      </c>
      <c r="K378" s="302">
        <f t="shared" si="286"/>
        <v>5.8554162798149676</v>
      </c>
      <c r="L378" s="302">
        <f t="shared" si="287"/>
        <v>2.1994076351863221</v>
      </c>
      <c r="M378" s="302">
        <f t="shared" si="288"/>
        <v>1.9101760849985965</v>
      </c>
      <c r="N378" s="302">
        <f t="shared" si="289"/>
        <v>9.9649999999998862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17.981291158449796</v>
      </c>
      <c r="C387" s="299" t="str">
        <f>CONCATENATE("(",ROUND((B387/$H389)*100,1),")")</f>
        <v>(36.1)</v>
      </c>
      <c r="D387" s="302">
        <f>'Ind T6'!M162</f>
        <v>2.9155268237675638</v>
      </c>
      <c r="E387" s="299" t="str">
        <f>CONCATENATE("(",ROUND((D387/$H389)*100,1),")")</f>
        <v>(5.9)</v>
      </c>
      <c r="F387" s="302">
        <f>'Ind T6'!N162</f>
        <v>1.6490391566429228</v>
      </c>
      <c r="G387" s="299" t="str">
        <f>CONCATENATE("(",ROUND((F387/$H389)*100,1),")")</f>
        <v>(3.3)</v>
      </c>
      <c r="H387" s="302">
        <f>SUM(B387,D387,F387)</f>
        <v>22.545857138860285</v>
      </c>
      <c r="I387" s="299" t="str">
        <f>CONCATENATE("(",ROUND((H387/$H389)*100,1),")")</f>
        <v>(45.3)</v>
      </c>
      <c r="K387" s="302">
        <f>B392-B387</f>
        <v>-0.22256265130107522</v>
      </c>
      <c r="L387" s="302">
        <f>D392-D387</f>
        <v>0.18141420302555833</v>
      </c>
      <c r="M387" s="302">
        <f>F392-F387</f>
        <v>1.4657253795077985E-2</v>
      </c>
      <c r="N387" s="302">
        <f>SUM(K387:M387)</f>
        <v>-2.6491194480438907E-2</v>
      </c>
    </row>
    <row r="388" spans="1:14" x14ac:dyDescent="0.2">
      <c r="A388" s="282" t="s">
        <v>365</v>
      </c>
      <c r="B388" s="302">
        <f>'Ind T6'!L161</f>
        <v>13.724777393175859</v>
      </c>
      <c r="C388" s="299" t="str">
        <f>CONCATENATE("(",ROUND((B388/$H389)*100,1),")")</f>
        <v>(27.6)</v>
      </c>
      <c r="D388" s="302">
        <f>'Ind T6'!M161</f>
        <v>12.175832353804749</v>
      </c>
      <c r="E388" s="299" t="str">
        <f>CONCATENATE("(",ROUND((D388/$H389)*100,1),")")</f>
        <v>(24.5)</v>
      </c>
      <c r="F388" s="302">
        <f>'Ind T6'!N161</f>
        <v>1.324533114158996</v>
      </c>
      <c r="G388" s="299" t="str">
        <f>CONCATENATE("(",ROUND((F388/$H389)*100,1),")")</f>
        <v>(2.7)</v>
      </c>
      <c r="H388" s="302">
        <f t="shared" ref="H388" si="290">SUM(B388,D388,F388)</f>
        <v>27.225142861139602</v>
      </c>
      <c r="I388" s="299" t="str">
        <f>CONCATENATE("(",ROUND((H388/$H389)*100,1),")")</f>
        <v>(54.7)</v>
      </c>
      <c r="K388" s="302">
        <f t="shared" ref="K388:K389" si="291">B393-B388</f>
        <v>0.10886479347252198</v>
      </c>
      <c r="L388" s="302">
        <f t="shared" ref="L388:L389" si="292">D393-D388</f>
        <v>0.1221906009688869</v>
      </c>
      <c r="M388" s="302">
        <f t="shared" ref="M388:M389" si="293">F393-F388</f>
        <v>1.2435800039045874E-2</v>
      </c>
      <c r="N388" s="302">
        <f t="shared" ref="N388:N389" si="294">SUM(K388:M388)</f>
        <v>0.24349119448045475</v>
      </c>
    </row>
    <row r="389" spans="1:14" x14ac:dyDescent="0.2">
      <c r="A389" s="282" t="s">
        <v>363</v>
      </c>
      <c r="B389" s="302">
        <f>SUM(B387:B388)</f>
        <v>31.706068551625656</v>
      </c>
      <c r="C389" s="299" t="str">
        <f>CONCATENATE("(",ROUND((B389/$H389)*100,1),")")</f>
        <v>(63.7)</v>
      </c>
      <c r="D389" s="302">
        <f>SUM(D387:D388)</f>
        <v>15.091359177572313</v>
      </c>
      <c r="E389" s="299" t="str">
        <f>CONCATENATE("(",ROUND((D389/$H389)*100,1),")")</f>
        <v>(30.3)</v>
      </c>
      <c r="F389" s="302">
        <f>SUM(F387:F388)</f>
        <v>2.9735722708019185</v>
      </c>
      <c r="G389" s="299" t="str">
        <f>CONCATENATE("(",ROUND((F389/$H389)*100,1),")")</f>
        <v>(6)</v>
      </c>
      <c r="H389" s="302">
        <f>SUM(H387:H388)</f>
        <v>49.770999999999887</v>
      </c>
      <c r="I389" s="299" t="str">
        <f>CONCATENATE("(",ROUND((H389/$H389)*100,1),")")</f>
        <v>(100)</v>
      </c>
      <c r="K389" s="302">
        <f t="shared" si="291"/>
        <v>-0.11369785782855502</v>
      </c>
      <c r="L389" s="302">
        <f t="shared" si="292"/>
        <v>0.30360480399444434</v>
      </c>
      <c r="M389" s="302">
        <f t="shared" si="293"/>
        <v>2.7093053834124081E-2</v>
      </c>
      <c r="N389" s="302">
        <f t="shared" si="294"/>
        <v>0.2170000000000134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17.758728507148721</v>
      </c>
      <c r="C392" s="299" t="str">
        <f>CONCATENATE("(",ROUND((B392/$H394)*100,1),")")</f>
        <v>(35.5)</v>
      </c>
      <c r="D392" s="302">
        <f>'Ind T6'!R162</f>
        <v>3.0969410267931221</v>
      </c>
      <c r="E392" s="299" t="str">
        <f>CONCATENATE("(",ROUND((D392/$H394)*100,1),")")</f>
        <v>(6.2)</v>
      </c>
      <c r="F392" s="302">
        <f>'Ind T6'!S162</f>
        <v>1.6636964104380008</v>
      </c>
      <c r="G392" s="299" t="str">
        <f>CONCATENATE("(",ROUND((F392/$H394)*100,1),")")</f>
        <v>(3.3)</v>
      </c>
      <c r="H392" s="302">
        <f>SUM(B392,D392,F392)</f>
        <v>22.519365944379842</v>
      </c>
      <c r="I392" s="299" t="str">
        <f>CONCATENATE("(",ROUND((H392/$H394)*100,1),")")</f>
        <v>(45)</v>
      </c>
      <c r="K392" s="302">
        <f>B397-B392</f>
        <v>-0.56644896957759983</v>
      </c>
      <c r="L392" s="302">
        <f>D397-D392</f>
        <v>0.35126669618067874</v>
      </c>
      <c r="M392" s="302">
        <f>F397-F392</f>
        <v>3.3461645280845165E-2</v>
      </c>
      <c r="N392" s="302">
        <f>SUM(K392:M392)</f>
        <v>-0.18172062811607592</v>
      </c>
    </row>
    <row r="393" spans="1:14" x14ac:dyDescent="0.2">
      <c r="A393" s="282" t="s">
        <v>365</v>
      </c>
      <c r="B393" s="302">
        <f>'Ind T6'!Q161</f>
        <v>13.833642186648381</v>
      </c>
      <c r="C393" s="299" t="str">
        <f>CONCATENATE("(",ROUND((B393/$H394)*100,1),")")</f>
        <v>(27.7)</v>
      </c>
      <c r="D393" s="302">
        <f>'Ind T6'!R161</f>
        <v>12.298022954773636</v>
      </c>
      <c r="E393" s="299" t="str">
        <f>CONCATENATE("(",ROUND((D393/$H394)*100,1),")")</f>
        <v>(24.6)</v>
      </c>
      <c r="F393" s="302">
        <f>'Ind T6'!S161</f>
        <v>1.3369689141980419</v>
      </c>
      <c r="G393" s="299" t="str">
        <f>CONCATENATE("(",ROUND((F393/$H394)*100,1),")")</f>
        <v>(2.7)</v>
      </c>
      <c r="H393" s="302">
        <f t="shared" ref="H393" si="295">SUM(B393,D393,F393)</f>
        <v>27.468634055620061</v>
      </c>
      <c r="I393" s="299" t="str">
        <f>CONCATENATE("(",ROUND((H393/$H394)*100,1),")")</f>
        <v>(55)</v>
      </c>
      <c r="K393" s="302">
        <f t="shared" ref="K393:K394" si="296">B398-B393</f>
        <v>0.1277069196221472</v>
      </c>
      <c r="L393" s="302">
        <f t="shared" ref="L393:L394" si="297">D398-D393</f>
        <v>0.1188609953956945</v>
      </c>
      <c r="M393" s="302">
        <f t="shared" ref="M393:M394" si="298">F398-F393</f>
        <v>2.315271309836997E-2</v>
      </c>
      <c r="N393" s="302">
        <f t="shared" ref="N393:N394" si="299">SUM(K393:M393)</f>
        <v>0.26972062811621167</v>
      </c>
    </row>
    <row r="394" spans="1:14" x14ac:dyDescent="0.2">
      <c r="A394" s="282" t="s">
        <v>363</v>
      </c>
      <c r="B394" s="302">
        <f>SUM(B392:B393)</f>
        <v>31.592370693797101</v>
      </c>
      <c r="C394" s="299" t="str">
        <f>CONCATENATE("(",ROUND((B394/$H394)*100,1),")")</f>
        <v>(63.2)</v>
      </c>
      <c r="D394" s="302">
        <f>SUM(D392:D393)</f>
        <v>15.394963981566757</v>
      </c>
      <c r="E394" s="299" t="str">
        <f>CONCATENATE("(",ROUND((D394/$H394)*100,1),")")</f>
        <v>(30.8)</v>
      </c>
      <c r="F394" s="302">
        <f>SUM(F392:F393)</f>
        <v>3.0006653246360426</v>
      </c>
      <c r="G394" s="299" t="str">
        <f>CONCATENATE("(",ROUND((F394/$H394)*100,1),")")</f>
        <v>(6)</v>
      </c>
      <c r="H394" s="302">
        <f>SUM(H392:H393)</f>
        <v>49.9879999999999</v>
      </c>
      <c r="I394" s="299" t="str">
        <f>CONCATENATE("(",ROUND((H394/$H394)*100,1),")")</f>
        <v>(100)</v>
      </c>
      <c r="K394" s="302">
        <f t="shared" si="296"/>
        <v>-0.43874204995545085</v>
      </c>
      <c r="L394" s="302">
        <f t="shared" si="297"/>
        <v>0.4701276915763728</v>
      </c>
      <c r="M394" s="302">
        <f t="shared" si="298"/>
        <v>5.6614358379215357E-2</v>
      </c>
      <c r="N394" s="302">
        <f t="shared" si="299"/>
        <v>8.8000000000137302E-2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17.192279537571121</v>
      </c>
      <c r="C397" s="299" t="str">
        <f>CONCATENATE("(",ROUND((B397/$H399)*100,1),")")</f>
        <v>(34.3)</v>
      </c>
      <c r="D397" s="302">
        <f>'Ind T6'!W162</f>
        <v>3.4482077229738008</v>
      </c>
      <c r="E397" s="299" t="str">
        <f>CONCATENATE("(",ROUND((D397/$H399)*100,1),")")</f>
        <v>(6.9)</v>
      </c>
      <c r="F397" s="302">
        <f>'Ind T6'!X162</f>
        <v>1.6971580557188459</v>
      </c>
      <c r="G397" s="299" t="str">
        <f>CONCATENATE("(",ROUND((F397/$H399)*100,1),")")</f>
        <v>(3.4)</v>
      </c>
      <c r="H397" s="302">
        <f>SUM(B397,D397,F397)</f>
        <v>22.337645316263767</v>
      </c>
      <c r="I397" s="299" t="str">
        <f>CONCATENATE("(",ROUND((H397/$H399)*100,1),")")</f>
        <v>(44.6)</v>
      </c>
      <c r="K397" s="302">
        <f>B397-B387</f>
        <v>-0.78901162087867505</v>
      </c>
      <c r="L397" s="302">
        <f>D397-D387</f>
        <v>0.53268089920623707</v>
      </c>
      <c r="M397" s="302">
        <f>F397-F387</f>
        <v>4.8118899075923149E-2</v>
      </c>
      <c r="N397" s="302">
        <f>SUM(K397:M397)</f>
        <v>-0.20821182259651483</v>
      </c>
    </row>
    <row r="398" spans="1:14" x14ac:dyDescent="0.2">
      <c r="A398" s="282" t="s">
        <v>365</v>
      </c>
      <c r="B398" s="302">
        <f>'Ind T6'!V161</f>
        <v>13.961349106270529</v>
      </c>
      <c r="C398" s="299" t="str">
        <f>CONCATENATE("(",ROUND((B398/$H399)*100,1),")")</f>
        <v>(27.9)</v>
      </c>
      <c r="D398" s="302">
        <f>'Ind T6'!W161</f>
        <v>12.41688395016933</v>
      </c>
      <c r="E398" s="299" t="str">
        <f>CONCATENATE("(",ROUND((D398/$H399)*100,1),")")</f>
        <v>(24.8)</v>
      </c>
      <c r="F398" s="302">
        <f>'Ind T6'!X161</f>
        <v>1.3601216272964118</v>
      </c>
      <c r="G398" s="299" t="str">
        <f>CONCATENATE("(",ROUND((F398/$H399)*100,1),")")</f>
        <v>(2.7)</v>
      </c>
      <c r="H398" s="302">
        <f t="shared" ref="H398" si="300">SUM(B398,D398,F398)</f>
        <v>27.738354683736272</v>
      </c>
      <c r="I398" s="299" t="str">
        <f>CONCATENATE("(",ROUND((H398/$H399)*100,1),")")</f>
        <v>(55.4)</v>
      </c>
      <c r="K398" s="302">
        <f t="shared" ref="K398:K399" si="301">B398-B388</f>
        <v>0.23657171309466918</v>
      </c>
      <c r="L398" s="302">
        <f t="shared" ref="L398:L399" si="302">D398-D388</f>
        <v>0.2410515963645814</v>
      </c>
      <c r="M398" s="302">
        <f t="shared" ref="M398:M399" si="303">F398-F388</f>
        <v>3.5588513137415845E-2</v>
      </c>
      <c r="N398" s="302">
        <f t="shared" ref="N398:N399" si="304">SUM(K398:M398)</f>
        <v>0.51321182259666642</v>
      </c>
    </row>
    <row r="399" spans="1:14" x14ac:dyDescent="0.2">
      <c r="A399" s="282" t="s">
        <v>363</v>
      </c>
      <c r="B399" s="302">
        <f>SUM(B397:B398)</f>
        <v>31.15362864384165</v>
      </c>
      <c r="C399" s="299" t="str">
        <f>CONCATENATE("(",ROUND((B399/$H399)*100,1),")")</f>
        <v>(62.2)</v>
      </c>
      <c r="D399" s="302">
        <f>SUM(D397:D398)</f>
        <v>15.86509167314313</v>
      </c>
      <c r="E399" s="299" t="str">
        <f>CONCATENATE("(",ROUND((D399/$H399)*100,1),")")</f>
        <v>(31.7)</v>
      </c>
      <c r="F399" s="302">
        <f>SUM(F397:F398)</f>
        <v>3.057279683015258</v>
      </c>
      <c r="G399" s="299" t="str">
        <f>CONCATENATE("(",ROUND((F399/$H399)*100,1),")")</f>
        <v>(6.1)</v>
      </c>
      <c r="H399" s="302">
        <f>SUM(H397:H398)</f>
        <v>50.076000000000036</v>
      </c>
      <c r="I399" s="299" t="str">
        <f>CONCATENATE("(",ROUND((H399/$H399)*100,1),")")</f>
        <v>(100)</v>
      </c>
      <c r="K399" s="302">
        <f t="shared" si="301"/>
        <v>-0.55243990778400587</v>
      </c>
      <c r="L399" s="302">
        <f t="shared" si="302"/>
        <v>0.77373249557081714</v>
      </c>
      <c r="M399" s="302">
        <f t="shared" si="303"/>
        <v>8.3707412213339438E-2</v>
      </c>
      <c r="N399" s="302">
        <f t="shared" si="304"/>
        <v>0.30500000000015071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10.598031560526572</v>
      </c>
      <c r="C408" s="299" t="str">
        <f>CONCATENATE("(",ROUND((B408/$H410)*100,1),")")</f>
        <v>(17.8)</v>
      </c>
      <c r="D408" s="302">
        <f>'Ind T6'!M171</f>
        <v>4.2287046956961412</v>
      </c>
      <c r="E408" s="299" t="str">
        <f>CONCATENATE("(",ROUND((D408/$H410)*100,1),")")</f>
        <v>(7.1)</v>
      </c>
      <c r="F408" s="302">
        <f>'Ind T6'!N171</f>
        <v>1.1106978659828635</v>
      </c>
      <c r="G408" s="299" t="str">
        <f>CONCATENATE("(",ROUND((F408/$H410)*100,1),")")</f>
        <v>(1.9)</v>
      </c>
      <c r="H408" s="302">
        <f>SUM(B408,D408,F408)</f>
        <v>15.937434122205577</v>
      </c>
      <c r="I408" s="299" t="str">
        <f>CONCATENATE("(",ROUND((H408/$H410)*100,1),")")</f>
        <v>(26.8)</v>
      </c>
      <c r="K408" s="302">
        <f>B413-B408</f>
        <v>0.12196156449422624</v>
      </c>
      <c r="L408" s="302">
        <f>D413-D408</f>
        <v>0.16340211641624425</v>
      </c>
      <c r="M408" s="302">
        <f>F413-F408</f>
        <v>4.9787205074823149E-2</v>
      </c>
      <c r="N408" s="302">
        <f>SUM(K408:M408)</f>
        <v>0.33515088598529363</v>
      </c>
    </row>
    <row r="409" spans="1:14" x14ac:dyDescent="0.2">
      <c r="A409" s="282" t="s">
        <v>365</v>
      </c>
      <c r="B409" s="302">
        <f>'Ind T6'!L170</f>
        <v>15.277005904202868</v>
      </c>
      <c r="C409" s="299" t="str">
        <f>CONCATENATE("(",ROUND((B409/$H410)*100,1),")")</f>
        <v>(25.7)</v>
      </c>
      <c r="D409" s="302">
        <f>'Ind T6'!M170</f>
        <v>23.996131457699345</v>
      </c>
      <c r="E409" s="299" t="str">
        <f>CONCATENATE("(",ROUND((D409/$H410)*100,1),")")</f>
        <v>(40.4)</v>
      </c>
      <c r="F409" s="302">
        <f>'Ind T6'!N170</f>
        <v>4.1754285158922348</v>
      </c>
      <c r="G409" s="299" t="str">
        <f>CONCATENATE("(",ROUND((F409/$H410)*100,1),")")</f>
        <v>(7)</v>
      </c>
      <c r="H409" s="302">
        <f t="shared" ref="H409" si="305">SUM(B409,D409,F409)</f>
        <v>43.448565877794451</v>
      </c>
      <c r="I409" s="299" t="str">
        <f>CONCATENATE("(",ROUND((H409/$H410)*100,1),")")</f>
        <v>(73.2)</v>
      </c>
      <c r="K409" s="302">
        <f t="shared" ref="K409:K410" si="306">B414-B409</f>
        <v>0.72830396381582396</v>
      </c>
      <c r="L409" s="302">
        <f t="shared" ref="L409:L410" si="307">D414-D409</f>
        <v>6.7966037266000257E-2</v>
      </c>
      <c r="M409" s="302">
        <f t="shared" ref="M409:M410" si="308">F414-F409</f>
        <v>0.15157911293283277</v>
      </c>
      <c r="N409" s="302">
        <f t="shared" ref="N409:N410" si="309">SUM(K409:M409)</f>
        <v>0.94784911401465699</v>
      </c>
    </row>
    <row r="410" spans="1:14" x14ac:dyDescent="0.2">
      <c r="A410" s="282" t="s">
        <v>363</v>
      </c>
      <c r="B410" s="302">
        <f>SUM(B408:B409)</f>
        <v>25.875037464729438</v>
      </c>
      <c r="C410" s="299" t="str">
        <f>CONCATENATE("(",ROUND((B410/$H410)*100,1),")")</f>
        <v>(43.6)</v>
      </c>
      <c r="D410" s="302">
        <f>SUM(D408:D409)</f>
        <v>28.224836153395486</v>
      </c>
      <c r="E410" s="299" t="str">
        <f>CONCATENATE("(",ROUND((D410/$H410)*100,1),")")</f>
        <v>(47.5)</v>
      </c>
      <c r="F410" s="302">
        <f>SUM(F408:F409)</f>
        <v>5.2861263818750981</v>
      </c>
      <c r="G410" s="299" t="str">
        <f>CONCATENATE("(",ROUND((F410/$H410)*100,1),")")</f>
        <v>(8.9)</v>
      </c>
      <c r="H410" s="302">
        <f>SUM(H408:H409)</f>
        <v>59.386000000000024</v>
      </c>
      <c r="I410" s="299" t="str">
        <f>CONCATENATE("(",ROUND((H410/$H410)*100,1),")")</f>
        <v>(100)</v>
      </c>
      <c r="K410" s="302">
        <f t="shared" si="306"/>
        <v>0.85026552831005375</v>
      </c>
      <c r="L410" s="302">
        <f t="shared" si="307"/>
        <v>0.23136815368224362</v>
      </c>
      <c r="M410" s="302">
        <f t="shared" si="308"/>
        <v>0.20136631800765592</v>
      </c>
      <c r="N410" s="302">
        <f t="shared" si="309"/>
        <v>1.2829999999999533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10.719993125020798</v>
      </c>
      <c r="C413" s="299" t="str">
        <f>CONCATENATE("(",ROUND((B413/$H415)*100,1),")")</f>
        <v>(17.7)</v>
      </c>
      <c r="D413" s="302">
        <f>'Ind T6'!R171</f>
        <v>4.3921068121123854</v>
      </c>
      <c r="E413" s="299" t="str">
        <f>CONCATENATE("(",ROUND((D413/$H415)*100,1),")")</f>
        <v>(7.2)</v>
      </c>
      <c r="F413" s="302">
        <f>'Ind T6'!S171</f>
        <v>1.1604850710576866</v>
      </c>
      <c r="G413" s="299" t="str">
        <f>CONCATENATE("(",ROUND((F413/$H415)*100,1),")")</f>
        <v>(1.9)</v>
      </c>
      <c r="H413" s="302">
        <f>SUM(B413,D413,F413)</f>
        <v>16.27258500819087</v>
      </c>
      <c r="I413" s="299" t="str">
        <f>CONCATENATE("(",ROUND((H413/$H415)*100,1),")")</f>
        <v>(26.8)</v>
      </c>
      <c r="K413" s="302">
        <f>B418-B413</f>
        <v>0.4242520634647331</v>
      </c>
      <c r="L413" s="302">
        <f>D418-D413</f>
        <v>0.39341817791208289</v>
      </c>
      <c r="M413" s="302">
        <f>F418-F413</f>
        <v>0.11524485589472921</v>
      </c>
      <c r="N413" s="302">
        <f>SUM(K413:M413)</f>
        <v>0.9329150972715452</v>
      </c>
    </row>
    <row r="414" spans="1:14" x14ac:dyDescent="0.2">
      <c r="A414" s="282" t="s">
        <v>365</v>
      </c>
      <c r="B414" s="302">
        <f>'Ind T6'!Q170</f>
        <v>16.005309868018692</v>
      </c>
      <c r="C414" s="299" t="str">
        <f>CONCATENATE("(",ROUND((B414/$H415)*100,1),")")</f>
        <v>(26.4)</v>
      </c>
      <c r="D414" s="302">
        <f>'Ind T6'!R170</f>
        <v>24.064097494965345</v>
      </c>
      <c r="E414" s="299" t="str">
        <f>CONCATENATE("(",ROUND((D414/$H415)*100,1),")")</f>
        <v>(39.7)</v>
      </c>
      <c r="F414" s="302">
        <f>'Ind T6'!S170</f>
        <v>4.3270076288250676</v>
      </c>
      <c r="G414" s="299" t="str">
        <f>CONCATENATE("(",ROUND((F414/$H415)*100,1),")")</f>
        <v>(7.1)</v>
      </c>
      <c r="H414" s="302">
        <f t="shared" ref="H414" si="310">SUM(B414,D414,F414)</f>
        <v>44.396414991809102</v>
      </c>
      <c r="I414" s="299" t="str">
        <f>CONCATENATE("(",ROUND((H414/$H415)*100,1),")")</f>
        <v>(73.2)</v>
      </c>
      <c r="K414" s="302">
        <f t="shared" ref="K414:K415" si="311">B419-B414</f>
        <v>1.8561393180002881</v>
      </c>
      <c r="L414" s="302">
        <f t="shared" ref="L414:L415" si="312">D419-D414</f>
        <v>0.48478455670571208</v>
      </c>
      <c r="M414" s="302">
        <f t="shared" ref="M414:M415" si="313">F419-F414</f>
        <v>0.29416102802252819</v>
      </c>
      <c r="N414" s="302">
        <f t="shared" ref="N414:N415" si="314">SUM(K414:M414)</f>
        <v>2.6350849027285284</v>
      </c>
    </row>
    <row r="415" spans="1:14" x14ac:dyDescent="0.2">
      <c r="A415" s="282" t="s">
        <v>363</v>
      </c>
      <c r="B415" s="302">
        <f>SUM(B413:B414)</f>
        <v>26.725302993039492</v>
      </c>
      <c r="C415" s="299" t="str">
        <f>CONCATENATE("(",ROUND((B415/$H415)*100,1),")")</f>
        <v>(44.1)</v>
      </c>
      <c r="D415" s="302">
        <f>SUM(D413:D414)</f>
        <v>28.45620430707773</v>
      </c>
      <c r="E415" s="299" t="str">
        <f>CONCATENATE("(",ROUND((D415/$H415)*100,1),")")</f>
        <v>(46.9)</v>
      </c>
      <c r="F415" s="302">
        <f>SUM(F413:F414)</f>
        <v>5.487492699882754</v>
      </c>
      <c r="G415" s="299" t="str">
        <f>CONCATENATE("(",ROUND((F415/$H415)*100,1),")")</f>
        <v>(9)</v>
      </c>
      <c r="H415" s="302">
        <f>SUM(H413:H414)</f>
        <v>60.668999999999969</v>
      </c>
      <c r="I415" s="299" t="str">
        <f>CONCATENATE("(",ROUND((H415/$H415)*100,1),")")</f>
        <v>(100)</v>
      </c>
      <c r="K415" s="302">
        <f t="shared" si="311"/>
        <v>2.2803913814650194</v>
      </c>
      <c r="L415" s="302">
        <f t="shared" si="312"/>
        <v>0.87820273461779763</v>
      </c>
      <c r="M415" s="302">
        <f t="shared" si="313"/>
        <v>0.40940588391725719</v>
      </c>
      <c r="N415" s="302">
        <f t="shared" si="314"/>
        <v>3.5680000000000742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11.144245188485531</v>
      </c>
      <c r="C418" s="299" t="str">
        <f>CONCATENATE("(",ROUND((B418/$H420)*100,1),")")</f>
        <v>(17.3)</v>
      </c>
      <c r="D418" s="302">
        <f>'Ind T6'!W171</f>
        <v>4.7855249900244683</v>
      </c>
      <c r="E418" s="299" t="str">
        <f>CONCATENATE("(",ROUND((D418/$H420)*100,1),")")</f>
        <v>(7.4)</v>
      </c>
      <c r="F418" s="302">
        <f>'Ind T6'!X171</f>
        <v>1.2757299269524158</v>
      </c>
      <c r="G418" s="299" t="str">
        <f>CONCATENATE("(",ROUND((F418/$H420)*100,1),")")</f>
        <v>(2)</v>
      </c>
      <c r="H418" s="302">
        <f>SUM(B418,D418,F418)</f>
        <v>17.205500105462416</v>
      </c>
      <c r="I418" s="299" t="str">
        <f>CONCATENATE("(",ROUND((H418/$H420)*100,1),")")</f>
        <v>(26.8)</v>
      </c>
      <c r="K418" s="302">
        <f>B418-B408</f>
        <v>0.54621362795895934</v>
      </c>
      <c r="L418" s="302">
        <f>D418-D408</f>
        <v>0.55682029432832714</v>
      </c>
      <c r="M418" s="302">
        <f>F418-F408</f>
        <v>0.16503206096955236</v>
      </c>
      <c r="N418" s="302">
        <f>SUM(K418:M418)</f>
        <v>1.2680659832568388</v>
      </c>
    </row>
    <row r="419" spans="1:14" x14ac:dyDescent="0.2">
      <c r="A419" s="282" t="s">
        <v>365</v>
      </c>
      <c r="B419" s="302">
        <f>'Ind T6'!V170</f>
        <v>17.86144918601898</v>
      </c>
      <c r="C419" s="299" t="str">
        <f>CONCATENATE("(",ROUND((B419/$H420)*100,1),")")</f>
        <v>(27.8)</v>
      </c>
      <c r="D419" s="302">
        <f>'Ind T6'!W170</f>
        <v>24.548882051671058</v>
      </c>
      <c r="E419" s="299" t="str">
        <f>CONCATENATE("(",ROUND((D419/$H420)*100,1),")")</f>
        <v>(38.2)</v>
      </c>
      <c r="F419" s="302">
        <f>'Ind T6'!X170</f>
        <v>4.6211686568475958</v>
      </c>
      <c r="G419" s="299" t="str">
        <f>CONCATENATE("(",ROUND((F419/$H420)*100,1),")")</f>
        <v>(7.2)</v>
      </c>
      <c r="H419" s="302">
        <f t="shared" ref="H419" si="315">SUM(B419,D419,F419)</f>
        <v>47.031499894537632</v>
      </c>
      <c r="I419" s="299" t="str">
        <f>CONCATENATE("(",ROUND((H419/$H420)*100,1),")")</f>
        <v>(73.2)</v>
      </c>
      <c r="K419" s="302">
        <f t="shared" ref="K419:K420" si="316">B419-B409</f>
        <v>2.584443281816112</v>
      </c>
      <c r="L419" s="302">
        <f t="shared" ref="L419:L420" si="317">D419-D409</f>
        <v>0.55275059397171233</v>
      </c>
      <c r="M419" s="302">
        <f t="shared" ref="M419:M420" si="318">F419-F409</f>
        <v>0.44574014095536096</v>
      </c>
      <c r="N419" s="302">
        <f t="shared" ref="N419:N420" si="319">SUM(K419:M419)</f>
        <v>3.5829340167431853</v>
      </c>
    </row>
    <row r="420" spans="1:14" x14ac:dyDescent="0.2">
      <c r="A420" s="282" t="s">
        <v>363</v>
      </c>
      <c r="B420" s="302">
        <f>SUM(B418:B419)</f>
        <v>29.005694374504511</v>
      </c>
      <c r="C420" s="299" t="str">
        <f>CONCATENATE("(",ROUND((B420/$H420)*100,1),")")</f>
        <v>(45.2)</v>
      </c>
      <c r="D420" s="302">
        <f>SUM(D418:D419)</f>
        <v>29.334407041695528</v>
      </c>
      <c r="E420" s="299" t="str">
        <f>CONCATENATE("(",ROUND((D420/$H420)*100,1),")")</f>
        <v>(45.7)</v>
      </c>
      <c r="F420" s="302">
        <f>SUM(F418:F419)</f>
        <v>5.8968985838000112</v>
      </c>
      <c r="G420" s="299" t="str">
        <f>CONCATENATE("(",ROUND((F420/$H420)*100,1),")")</f>
        <v>(9.2)</v>
      </c>
      <c r="H420" s="302">
        <f>SUM(H418:H419)</f>
        <v>64.237000000000052</v>
      </c>
      <c r="I420" s="299" t="str">
        <f>CONCATENATE("(",ROUND((H420/$H420)*100,1),")")</f>
        <v>(100)</v>
      </c>
      <c r="K420" s="302">
        <f t="shared" si="316"/>
        <v>3.1306569097750732</v>
      </c>
      <c r="L420" s="302">
        <f t="shared" si="317"/>
        <v>1.1095708883000412</v>
      </c>
      <c r="M420" s="302">
        <f t="shared" si="318"/>
        <v>0.61077220192491311</v>
      </c>
      <c r="N420" s="302">
        <f t="shared" si="319"/>
        <v>4.8510000000000275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10.894164535265668</v>
      </c>
      <c r="C429" s="299" t="str">
        <f>CONCATENATE("(",ROUND((B429/$H431)*100,1),")")</f>
        <v>(13)</v>
      </c>
      <c r="D429" s="302">
        <f>'Ind T6'!M180</f>
        <v>4.418649707797119</v>
      </c>
      <c r="E429" s="299" t="str">
        <f>CONCATENATE("(",ROUND((D429/$H431)*100,1),")")</f>
        <v>(5.3)</v>
      </c>
      <c r="F429" s="302">
        <f>'Ind T6'!N180</f>
        <v>3.0326521267061488</v>
      </c>
      <c r="G429" s="299" t="str">
        <f>CONCATENATE("(",ROUND((F429/$H431)*100,1),")")</f>
        <v>(3.6)</v>
      </c>
      <c r="H429" s="302">
        <f>SUM(B429,D429,F429)</f>
        <v>18.345466369768936</v>
      </c>
      <c r="I429" s="299" t="str">
        <f>CONCATENATE("(",ROUND((H429/$H431)*100,1),")")</f>
        <v>(21.9)</v>
      </c>
      <c r="K429" s="302">
        <f>B434-B429</f>
        <v>1.1741747980189228</v>
      </c>
      <c r="L429" s="302">
        <f>D434-D429</f>
        <v>0.54948707250331363</v>
      </c>
      <c r="M429" s="302">
        <f>F434-F429</f>
        <v>0.21433265630440479</v>
      </c>
      <c r="N429" s="302">
        <f>SUM(K429:M429)</f>
        <v>1.9379945268266412</v>
      </c>
    </row>
    <row r="430" spans="1:14" x14ac:dyDescent="0.2">
      <c r="A430" s="282" t="s">
        <v>365</v>
      </c>
      <c r="B430" s="302">
        <f>'Ind T6'!L179</f>
        <v>28.657511921396171</v>
      </c>
      <c r="C430" s="299" t="str">
        <f>CONCATENATE("(",ROUND((B430/$H431)*100,1),")")</f>
        <v>(34.2)</v>
      </c>
      <c r="D430" s="302">
        <f>'Ind T6'!M179</f>
        <v>31.802385142136096</v>
      </c>
      <c r="E430" s="299" t="str">
        <f>CONCATENATE("(",ROUND((D430/$H431)*100,1),")")</f>
        <v>(37.9)</v>
      </c>
      <c r="F430" s="302">
        <f>'Ind T6'!N179</f>
        <v>5.1096365666988115</v>
      </c>
      <c r="G430" s="299" t="str">
        <f>CONCATENATE("(",ROUND((F430/$H431)*100,1),")")</f>
        <v>(6.1)</v>
      </c>
      <c r="H430" s="302">
        <f t="shared" ref="H430" si="320">SUM(B430,D430,F430)</f>
        <v>65.569533630231078</v>
      </c>
      <c r="I430" s="299" t="str">
        <f>CONCATENATE("(",ROUND((H430/$H431)*100,1),")")</f>
        <v>(78.1)</v>
      </c>
      <c r="K430" s="302">
        <f t="shared" ref="K430:K431" si="321">B435-B430</f>
        <v>3.7634497826657807</v>
      </c>
      <c r="L430" s="302">
        <f t="shared" ref="L430:L431" si="322">D435-D430</f>
        <v>2.1779763160861378</v>
      </c>
      <c r="M430" s="302">
        <f t="shared" ref="M430:M431" si="323">F435-F430</f>
        <v>0.82157937442142348</v>
      </c>
      <c r="N430" s="302">
        <f t="shared" ref="N430:N431" si="324">SUM(K430:M430)</f>
        <v>6.763005473173342</v>
      </c>
    </row>
    <row r="431" spans="1:14" x14ac:dyDescent="0.2">
      <c r="A431" s="282" t="s">
        <v>363</v>
      </c>
      <c r="B431" s="302">
        <f>SUM(B429:B430)</f>
        <v>39.551676456661838</v>
      </c>
      <c r="C431" s="299" t="str">
        <f>CONCATENATE("(",ROUND((B431/$H431)*100,1),")")</f>
        <v>(47.1)</v>
      </c>
      <c r="D431" s="302">
        <f>SUM(D429:D430)</f>
        <v>36.221034849933218</v>
      </c>
      <c r="E431" s="299" t="str">
        <f>CONCATENATE("(",ROUND((D431/$H431)*100,1),")")</f>
        <v>(43.2)</v>
      </c>
      <c r="F431" s="302">
        <f>SUM(F429:F430)</f>
        <v>8.1422886934049608</v>
      </c>
      <c r="G431" s="299" t="str">
        <f>CONCATENATE("(",ROUND((F431/$H431)*100,1),")")</f>
        <v>(9.7)</v>
      </c>
      <c r="H431" s="302">
        <f>SUM(H429:H430)</f>
        <v>83.91500000000002</v>
      </c>
      <c r="I431" s="299" t="str">
        <f>CONCATENATE("(",ROUND((H431/$H431)*100,1),")")</f>
        <v>(100)</v>
      </c>
      <c r="K431" s="302">
        <f t="shared" si="321"/>
        <v>4.9376245806847052</v>
      </c>
      <c r="L431" s="302">
        <f t="shared" si="322"/>
        <v>2.7274633885894488</v>
      </c>
      <c r="M431" s="302">
        <f t="shared" si="323"/>
        <v>1.0359120307258287</v>
      </c>
      <c r="N431" s="302">
        <f t="shared" si="324"/>
        <v>8.7009999999999827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12.068339333284591</v>
      </c>
      <c r="C434" s="299" t="str">
        <f>CONCATENATE("(",ROUND((B434/$H436)*100,1),")")</f>
        <v>(13)</v>
      </c>
      <c r="D434" s="302">
        <f>'Ind T6'!R180</f>
        <v>4.9681367803004326</v>
      </c>
      <c r="E434" s="299" t="str">
        <f>CONCATENATE("(",ROUND((D434/$H436)*100,1),")")</f>
        <v>(5.4)</v>
      </c>
      <c r="F434" s="302">
        <f>'Ind T6'!S180</f>
        <v>3.2469847830105536</v>
      </c>
      <c r="G434" s="299" t="str">
        <f>CONCATENATE("(",ROUND((F434/$H436)*100,1),")")</f>
        <v>(3.5)</v>
      </c>
      <c r="H434" s="302">
        <f>SUM(B434,D434,F434)</f>
        <v>20.283460896595578</v>
      </c>
      <c r="I434" s="299" t="str">
        <f>CONCATENATE("(",ROUND((H434/$H436)*100,1),")")</f>
        <v>(21.9)</v>
      </c>
      <c r="K434" s="302">
        <f>B439-B434</f>
        <v>1.9084094014892123</v>
      </c>
      <c r="L434" s="302">
        <f>D439-D434</f>
        <v>0.9435134909170495</v>
      </c>
      <c r="M434" s="302">
        <f>F439-F434</f>
        <v>0.2178039856388656</v>
      </c>
      <c r="N434" s="302">
        <f>SUM(K434:M434)</f>
        <v>3.0697268780451274</v>
      </c>
    </row>
    <row r="435" spans="1:14" x14ac:dyDescent="0.2">
      <c r="A435" s="282" t="s">
        <v>365</v>
      </c>
      <c r="B435" s="302">
        <f>'Ind T6'!Q179</f>
        <v>32.420961704061952</v>
      </c>
      <c r="C435" s="299" t="str">
        <f>CONCATENATE("(",ROUND((B435/$H436)*100,1),")")</f>
        <v>(35)</v>
      </c>
      <c r="D435" s="302">
        <f>'Ind T6'!R179</f>
        <v>33.980361458222234</v>
      </c>
      <c r="E435" s="299" t="str">
        <f>CONCATENATE("(",ROUND((D435/$H436)*100,1),")")</f>
        <v>(36.7)</v>
      </c>
      <c r="F435" s="302">
        <f>'Ind T6'!S179</f>
        <v>5.931215941120235</v>
      </c>
      <c r="G435" s="299" t="str">
        <f>CONCATENATE("(",ROUND((F435/$H436)*100,1),")")</f>
        <v>(6.4)</v>
      </c>
      <c r="H435" s="302">
        <f t="shared" ref="H435" si="325">SUM(B435,D435,F435)</f>
        <v>72.332539103404415</v>
      </c>
      <c r="I435" s="299" t="str">
        <f>CONCATENATE("(",ROUND((H435/$H436)*100,1),")")</f>
        <v>(78.1)</v>
      </c>
      <c r="K435" s="302">
        <f t="shared" ref="K435:K436" si="326">B440-B435</f>
        <v>6.5249172145287275</v>
      </c>
      <c r="L435" s="302">
        <f t="shared" ref="L435:L436" si="327">D440-D435</f>
        <v>2.471390154605956</v>
      </c>
      <c r="M435" s="302">
        <f t="shared" ref="M435:M436" si="328">F440-F435</f>
        <v>1.4399657528202141</v>
      </c>
      <c r="N435" s="302">
        <f t="shared" ref="N435:N436" si="329">SUM(K435:M435)</f>
        <v>10.436273121954898</v>
      </c>
    </row>
    <row r="436" spans="1:14" x14ac:dyDescent="0.2">
      <c r="A436" s="282" t="s">
        <v>363</v>
      </c>
      <c r="B436" s="302">
        <f>SUM(B434:B435)</f>
        <v>44.489301037346543</v>
      </c>
      <c r="C436" s="299" t="str">
        <f>CONCATENATE("(",ROUND((B436/$H436)*100,1),")")</f>
        <v>(48)</v>
      </c>
      <c r="D436" s="302">
        <f>SUM(D434:D435)</f>
        <v>38.948498238522667</v>
      </c>
      <c r="E436" s="299" t="str">
        <f>CONCATENATE("(",ROUND((D436/$H436)*100,1),")")</f>
        <v>(42.1)</v>
      </c>
      <c r="F436" s="302">
        <f>SUM(F434:F435)</f>
        <v>9.1782007241307895</v>
      </c>
      <c r="G436" s="299" t="str">
        <f>CONCATENATE("(",ROUND((F436/$H436)*100,1),")")</f>
        <v>(9.9)</v>
      </c>
      <c r="H436" s="302">
        <f>SUM(H434:H435)</f>
        <v>92.615999999999985</v>
      </c>
      <c r="I436" s="299" t="str">
        <f>CONCATENATE("(",ROUND((H436/$H436)*100,1),")")</f>
        <v>(100)</v>
      </c>
      <c r="K436" s="302">
        <f t="shared" si="326"/>
        <v>8.4333266160179434</v>
      </c>
      <c r="L436" s="302">
        <f t="shared" si="327"/>
        <v>3.4149036455230046</v>
      </c>
      <c r="M436" s="302">
        <f t="shared" si="328"/>
        <v>1.6577697384590788</v>
      </c>
      <c r="N436" s="302">
        <f t="shared" si="329"/>
        <v>13.506000000000027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13.976748734773803</v>
      </c>
      <c r="C439" s="299" t="str">
        <f>CONCATENATE("(",ROUND((B439/$H441)*100,1),")")</f>
        <v>(13.2)</v>
      </c>
      <c r="D439" s="302">
        <f>'Ind T6'!W180</f>
        <v>5.9116502712174821</v>
      </c>
      <c r="E439" s="299" t="str">
        <f>CONCATENATE("(",ROUND((D439/$H441)*100,1),")")</f>
        <v>(5.6)</v>
      </c>
      <c r="F439" s="302">
        <f>'Ind T6'!X180</f>
        <v>3.4647887686494192</v>
      </c>
      <c r="G439" s="299" t="str">
        <f>CONCATENATE("(",ROUND((F439/$H441)*100,1),")")</f>
        <v>(3.3)</v>
      </c>
      <c r="H439" s="302">
        <f>SUM(B439,D439,F439)</f>
        <v>23.353187774640705</v>
      </c>
      <c r="I439" s="299" t="str">
        <f>CONCATENATE("(",ROUND((H439/$H441)*100,1),")")</f>
        <v>(22)</v>
      </c>
      <c r="K439" s="302">
        <f>B439-B429</f>
        <v>3.0825841995081351</v>
      </c>
      <c r="L439" s="302">
        <f>D439-D429</f>
        <v>1.4930005634203631</v>
      </c>
      <c r="M439" s="302">
        <f>F439-F429</f>
        <v>0.43213664194327039</v>
      </c>
      <c r="N439" s="302">
        <f>SUM(K439:M439)</f>
        <v>5.0077214048717682</v>
      </c>
    </row>
    <row r="440" spans="1:14" x14ac:dyDescent="0.2">
      <c r="A440" s="282" t="s">
        <v>365</v>
      </c>
      <c r="B440" s="302">
        <f>'Ind T6'!V179</f>
        <v>38.94587891859068</v>
      </c>
      <c r="C440" s="299" t="str">
        <f>CONCATENATE("(",ROUND((B440/$H441)*100,1),")")</f>
        <v>(36.7)</v>
      </c>
      <c r="D440" s="302">
        <f>'Ind T6'!W179</f>
        <v>36.45175161282819</v>
      </c>
      <c r="E440" s="299" t="str">
        <f>CONCATENATE("(",ROUND((D440/$H441)*100,1),")")</f>
        <v>(34.3)</v>
      </c>
      <c r="F440" s="302">
        <f>'Ind T6'!X179</f>
        <v>7.3711816939404491</v>
      </c>
      <c r="G440" s="299" t="str">
        <f>CONCATENATE("(",ROUND((F440/$H441)*100,1),")")</f>
        <v>(6.9)</v>
      </c>
      <c r="H440" s="302">
        <f t="shared" ref="H440" si="330">SUM(B440,D440,F440)</f>
        <v>82.768812225359312</v>
      </c>
      <c r="I440" s="299" t="str">
        <f>CONCATENATE("(",ROUND((H440/$H441)*100,1),")")</f>
        <v>(78)</v>
      </c>
      <c r="K440" s="302">
        <f t="shared" ref="K440:K441" si="331">B440-B430</f>
        <v>10.288366997194508</v>
      </c>
      <c r="L440" s="302">
        <f t="shared" ref="L440:L441" si="332">D440-D430</f>
        <v>4.6493664706920939</v>
      </c>
      <c r="M440" s="302">
        <f t="shared" ref="M440:M441" si="333">F440-F430</f>
        <v>2.2615451272416376</v>
      </c>
      <c r="N440" s="302">
        <f t="shared" ref="N440:N441" si="334">SUM(K440:M440)</f>
        <v>17.199278595128241</v>
      </c>
    </row>
    <row r="441" spans="1:14" x14ac:dyDescent="0.2">
      <c r="A441" s="282" t="s">
        <v>363</v>
      </c>
      <c r="B441" s="302">
        <f>SUM(B439:B440)</f>
        <v>52.922627653364486</v>
      </c>
      <c r="C441" s="299" t="str">
        <f>CONCATENATE("(",ROUND((B441/$H441)*100,1),")")</f>
        <v>(49.9)</v>
      </c>
      <c r="D441" s="302">
        <f>SUM(D439:D440)</f>
        <v>42.363401884045672</v>
      </c>
      <c r="E441" s="299" t="str">
        <f>CONCATENATE("(",ROUND((D441/$H441)*100,1),")")</f>
        <v>(39.9)</v>
      </c>
      <c r="F441" s="302">
        <f>SUM(F439:F440)</f>
        <v>10.835970462589868</v>
      </c>
      <c r="G441" s="299" t="str">
        <f>CONCATENATE("(",ROUND((F441/$H441)*100,1),")")</f>
        <v>(10.2)</v>
      </c>
      <c r="H441" s="302">
        <f>SUM(H439:H440)</f>
        <v>106.12200000000001</v>
      </c>
      <c r="I441" s="299" t="str">
        <f>CONCATENATE("(",ROUND((H441/$H441)*100,1),")")</f>
        <v>(100)</v>
      </c>
      <c r="K441" s="302">
        <f t="shared" si="331"/>
        <v>13.370951196702649</v>
      </c>
      <c r="L441" s="302">
        <f t="shared" si="332"/>
        <v>6.1423670341124534</v>
      </c>
      <c r="M441" s="302">
        <f t="shared" si="333"/>
        <v>2.6936817691849075</v>
      </c>
      <c r="N441" s="302">
        <f t="shared" si="334"/>
        <v>22.207000000000008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3.1168666301969568</v>
      </c>
      <c r="C450" s="299" t="str">
        <f>CONCATENATE("(",ROUND((B450/$H452)*100,1),")")</f>
        <v>(18.3)</v>
      </c>
      <c r="D450" s="302">
        <f>'Ind T6'!M189</f>
        <v>2.1856039022828746</v>
      </c>
      <c r="E450" s="299" t="str">
        <f>CONCATENATE("(",ROUND((D450/$H452)*100,1),")")</f>
        <v>(12.8)</v>
      </c>
      <c r="F450" s="302">
        <f>'Ind T6'!N189</f>
        <v>2.7618330902718049</v>
      </c>
      <c r="G450" s="299" t="str">
        <f>CONCATENATE("(",ROUND((F450/$H452)*100,1),")")</f>
        <v>(16.2)</v>
      </c>
      <c r="H450" s="302">
        <f>SUM(B450,D450,F450)</f>
        <v>8.0643036227516358</v>
      </c>
      <c r="I450" s="299" t="str">
        <f>CONCATENATE("(",ROUND((H450/$H452)*100,1),")")</f>
        <v>(47.2)</v>
      </c>
      <c r="K450" s="302">
        <f>B455-B450</f>
        <v>0.56089937209940643</v>
      </c>
      <c r="L450" s="302">
        <f>D455-D450</f>
        <v>0.46964326094469744</v>
      </c>
      <c r="M450" s="302">
        <f>F455-F450</f>
        <v>0.52326728816664314</v>
      </c>
      <c r="N450" s="302">
        <f>SUM(K450:M450)</f>
        <v>1.553809921210747</v>
      </c>
    </row>
    <row r="451" spans="1:14" x14ac:dyDescent="0.2">
      <c r="A451" s="282" t="s">
        <v>365</v>
      </c>
      <c r="B451" s="302">
        <f>'Ind T6'!L188</f>
        <v>1.9482232068859457</v>
      </c>
      <c r="C451" s="299" t="str">
        <f>CONCATENATE("(",ROUND((B451/$H452)*100,1),")")</f>
        <v>(11.4)</v>
      </c>
      <c r="D451" s="302">
        <f>'Ind T6'!M188</f>
        <v>4.1373546195270574</v>
      </c>
      <c r="E451" s="299" t="str">
        <f>CONCATENATE("(",ROUND((D451/$H452)*100,1),")")</f>
        <v>(24.2)</v>
      </c>
      <c r="F451" s="302">
        <f>'Ind T6'!N188</f>
        <v>2.9191185508353721</v>
      </c>
      <c r="G451" s="299" t="str">
        <f>CONCATENATE("(",ROUND((F451/$H452)*100,1),")")</f>
        <v>(17.1)</v>
      </c>
      <c r="H451" s="302">
        <f t="shared" ref="H451" si="335">SUM(B451,D451,F451)</f>
        <v>9.0046963772483757</v>
      </c>
      <c r="I451" s="299" t="str">
        <f>CONCATENATE("(",ROUND((H451/$H452)*100,1),")")</f>
        <v>(52.8)</v>
      </c>
      <c r="K451" s="302">
        <f t="shared" ref="K451:K452" si="336">B456-B451</f>
        <v>0.27339906540625103</v>
      </c>
      <c r="L451" s="302">
        <f t="shared" ref="L451:L452" si="337">D456-D451</f>
        <v>0.78632540666840178</v>
      </c>
      <c r="M451" s="302">
        <f t="shared" ref="M451:M452" si="338">F456-F451</f>
        <v>0.42846560671458356</v>
      </c>
      <c r="N451" s="302">
        <f t="shared" ref="N451:N452" si="339">SUM(K451:M451)</f>
        <v>1.4881900787892364</v>
      </c>
    </row>
    <row r="452" spans="1:14" x14ac:dyDescent="0.2">
      <c r="A452" s="282" t="s">
        <v>363</v>
      </c>
      <c r="B452" s="302">
        <f>SUM(B450:B451)</f>
        <v>5.0650898370829029</v>
      </c>
      <c r="C452" s="299" t="str">
        <f>CONCATENATE("(",ROUND((B452/$H452)*100,1),")")</f>
        <v>(29.7)</v>
      </c>
      <c r="D452" s="302">
        <f>SUM(D450:D451)</f>
        <v>6.322958521809932</v>
      </c>
      <c r="E452" s="299" t="str">
        <f>CONCATENATE("(",ROUND((D452/$H452)*100,1),")")</f>
        <v>(37)</v>
      </c>
      <c r="F452" s="302">
        <f>SUM(F450:F451)</f>
        <v>5.6809516411071765</v>
      </c>
      <c r="G452" s="299" t="str">
        <f>CONCATENATE("(",ROUND((F452/$H452)*100,1),")")</f>
        <v>(33.3)</v>
      </c>
      <c r="H452" s="302">
        <f>SUM(H450:H451)</f>
        <v>17.06900000000001</v>
      </c>
      <c r="I452" s="299" t="str">
        <f>CONCATENATE("(",ROUND((H452/$H452)*100,1),")")</f>
        <v>(100)</v>
      </c>
      <c r="K452" s="302">
        <f t="shared" si="336"/>
        <v>0.83429843750565702</v>
      </c>
      <c r="L452" s="302">
        <f t="shared" si="337"/>
        <v>1.2559686676130992</v>
      </c>
      <c r="M452" s="302">
        <f t="shared" si="338"/>
        <v>0.9517328948812267</v>
      </c>
      <c r="N452" s="302">
        <f t="shared" si="339"/>
        <v>3.0419999999999829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3.6777660022963632</v>
      </c>
      <c r="C455" s="299" t="str">
        <f>CONCATENATE("(",ROUND((B455/$H457)*100,1),")")</f>
        <v>(18.3)</v>
      </c>
      <c r="D455" s="302">
        <f>'Ind T6'!R189</f>
        <v>2.655247163227572</v>
      </c>
      <c r="E455" s="299" t="str">
        <f>CONCATENATE("(",ROUND((D455/$H457)*100,1),")")</f>
        <v>(13.2)</v>
      </c>
      <c r="F455" s="302">
        <f>'Ind T6'!S189</f>
        <v>3.285100378438448</v>
      </c>
      <c r="G455" s="299" t="str">
        <f>CONCATENATE("(",ROUND((F455/$H457)*100,1),")")</f>
        <v>(16.3)</v>
      </c>
      <c r="H455" s="302">
        <f>SUM(B455,D455,F455)</f>
        <v>9.6181135439623837</v>
      </c>
      <c r="I455" s="299" t="str">
        <f>CONCATENATE("(",ROUND((H455/$H457)*100,1),")")</f>
        <v>(47.8)</v>
      </c>
      <c r="K455" s="302">
        <f>B460-B455</f>
        <v>0.58194511695012086</v>
      </c>
      <c r="L455" s="302">
        <f>D460-D455</f>
        <v>0.54585122535599684</v>
      </c>
      <c r="M455" s="302">
        <f>F460-F455</f>
        <v>0.65380624680514066</v>
      </c>
      <c r="N455" s="302">
        <f>SUM(K455:M455)</f>
        <v>1.7816025891112584</v>
      </c>
    </row>
    <row r="456" spans="1:14" x14ac:dyDescent="0.2">
      <c r="A456" s="282" t="s">
        <v>365</v>
      </c>
      <c r="B456" s="302">
        <f>'Ind T6'!Q188</f>
        <v>2.2216222722921968</v>
      </c>
      <c r="C456" s="299" t="str">
        <f>CONCATENATE("(",ROUND((B456/$H457)*100,1),")")</f>
        <v>(11)</v>
      </c>
      <c r="D456" s="302">
        <f>'Ind T6'!R188</f>
        <v>4.9236800261954592</v>
      </c>
      <c r="E456" s="299" t="str">
        <f>CONCATENATE("(",ROUND((D456/$H457)*100,1),")")</f>
        <v>(24.5)</v>
      </c>
      <c r="F456" s="302">
        <f>'Ind T6'!S188</f>
        <v>3.3475841575499556</v>
      </c>
      <c r="G456" s="299" t="str">
        <f>CONCATENATE("(",ROUND((F456/$H457)*100,1),")")</f>
        <v>(16.6)</v>
      </c>
      <c r="H456" s="302">
        <f t="shared" ref="H456" si="340">SUM(B456,D456,F456)</f>
        <v>10.492886456037612</v>
      </c>
      <c r="I456" s="299" t="str">
        <f>CONCATENATE("(",ROUND((H456/$H457)*100,1),")")</f>
        <v>(52.2)</v>
      </c>
      <c r="K456" s="302">
        <f t="shared" ref="K456:K457" si="341">B461-B456</f>
        <v>0.17388635283213016</v>
      </c>
      <c r="L456" s="302">
        <f t="shared" ref="L456:L457" si="342">D461-D456</f>
        <v>0.72786791460381473</v>
      </c>
      <c r="M456" s="302">
        <f t="shared" ref="M456:M457" si="343">F461-F456</f>
        <v>0.54964314345279242</v>
      </c>
      <c r="N456" s="302">
        <f t="shared" ref="N456:N457" si="344">SUM(K456:M456)</f>
        <v>1.4513974108887373</v>
      </c>
    </row>
    <row r="457" spans="1:14" x14ac:dyDescent="0.2">
      <c r="A457" s="282" t="s">
        <v>363</v>
      </c>
      <c r="B457" s="302">
        <f>SUM(B455:B456)</f>
        <v>5.89938827458856</v>
      </c>
      <c r="C457" s="299" t="str">
        <f>CONCATENATE("(",ROUND((B457/$H457)*100,1),")")</f>
        <v>(29.3)</v>
      </c>
      <c r="D457" s="302">
        <f>SUM(D455:D456)</f>
        <v>7.5789271894230312</v>
      </c>
      <c r="E457" s="299" t="str">
        <f>CONCATENATE("(",ROUND((D457/$H457)*100,1),")")</f>
        <v>(37.7)</v>
      </c>
      <c r="F457" s="302">
        <f>SUM(F455:F456)</f>
        <v>6.6326845359884032</v>
      </c>
      <c r="G457" s="299" t="str">
        <f>CONCATENATE("(",ROUND((F457/$H457)*100,1),")")</f>
        <v>(33)</v>
      </c>
      <c r="H457" s="302">
        <f>SUM(H455:H456)</f>
        <v>20.110999999999997</v>
      </c>
      <c r="I457" s="299" t="str">
        <f>CONCATENATE("(",ROUND((H457/$H457)*100,1),")")</f>
        <v>(100)</v>
      </c>
      <c r="K457" s="302">
        <f t="shared" si="341"/>
        <v>0.75583146978225102</v>
      </c>
      <c r="L457" s="302">
        <f t="shared" si="342"/>
        <v>1.2737191399598116</v>
      </c>
      <c r="M457" s="302">
        <f t="shared" si="343"/>
        <v>1.2034493902579335</v>
      </c>
      <c r="N457" s="302">
        <f t="shared" si="344"/>
        <v>3.2329999999999961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4.259711119246484</v>
      </c>
      <c r="C460" s="299" t="str">
        <f>CONCATENATE("(",ROUND((B460/$H462)*100,1),")")</f>
        <v>(18.2)</v>
      </c>
      <c r="D460" s="302">
        <f>'Ind T6'!W189</f>
        <v>3.2010983885835689</v>
      </c>
      <c r="E460" s="299" t="str">
        <f>CONCATENATE("(",ROUND((D460/$H462)*100,1),")")</f>
        <v>(13.7)</v>
      </c>
      <c r="F460" s="302">
        <f>'Ind T6'!X189</f>
        <v>3.9389066252435887</v>
      </c>
      <c r="G460" s="299" t="str">
        <f>CONCATENATE("(",ROUND((F460/$H462)*100,1),")")</f>
        <v>(16.9)</v>
      </c>
      <c r="H460" s="302">
        <f>SUM(B460,D460,F460)</f>
        <v>11.399716133073643</v>
      </c>
      <c r="I460" s="299" t="str">
        <f>CONCATENATE("(",ROUND((H460/$H462)*100,1),")")</f>
        <v>(48.8)</v>
      </c>
      <c r="K460" s="302">
        <f>B460-B450</f>
        <v>1.1428444890495273</v>
      </c>
      <c r="L460" s="302">
        <f>D460-D450</f>
        <v>1.0154944863006943</v>
      </c>
      <c r="M460" s="302">
        <f>F460-F450</f>
        <v>1.1770735349717838</v>
      </c>
      <c r="N460" s="302">
        <f>SUM(K460:M460)</f>
        <v>3.3354125103220054</v>
      </c>
    </row>
    <row r="461" spans="1:14" x14ac:dyDescent="0.2">
      <c r="A461" s="282" t="s">
        <v>365</v>
      </c>
      <c r="B461" s="302">
        <f>'Ind T6'!V188</f>
        <v>2.3955086251243269</v>
      </c>
      <c r="C461" s="299" t="str">
        <f>CONCATENATE("(",ROUND((B461/$H462)*100,1),")")</f>
        <v>(10.3)</v>
      </c>
      <c r="D461" s="302">
        <f>'Ind T6'!W188</f>
        <v>5.6515479407992739</v>
      </c>
      <c r="E461" s="299" t="str">
        <f>CONCATENATE("(",ROUND((D461/$H462)*100,1),")")</f>
        <v>(24.2)</v>
      </c>
      <c r="F461" s="302">
        <f>'Ind T6'!X188</f>
        <v>3.8972273010027481</v>
      </c>
      <c r="G461" s="299" t="str">
        <f>CONCATENATE("(",ROUND((F461/$H462)*100,1),")")</f>
        <v>(16.7)</v>
      </c>
      <c r="H461" s="302">
        <f t="shared" ref="H461" si="345">SUM(B461,D461,F461)</f>
        <v>11.944283866926348</v>
      </c>
      <c r="I461" s="299" t="str">
        <f>CONCATENATE("(",ROUND((H461/$H462)*100,1),")")</f>
        <v>(51.2)</v>
      </c>
      <c r="K461" s="302">
        <f t="shared" ref="K461:K462" si="346">B461-B451</f>
        <v>0.44728541823838119</v>
      </c>
      <c r="L461" s="302">
        <f t="shared" ref="L461:L462" si="347">D461-D451</f>
        <v>1.5141933212722165</v>
      </c>
      <c r="M461" s="302">
        <f t="shared" ref="M461:M462" si="348">F461-F451</f>
        <v>0.97810875016737597</v>
      </c>
      <c r="N461" s="302">
        <f t="shared" ref="N461:N462" si="349">SUM(K461:M461)</f>
        <v>2.9395874896779737</v>
      </c>
    </row>
    <row r="462" spans="1:14" x14ac:dyDescent="0.2">
      <c r="A462" s="282" t="s">
        <v>363</v>
      </c>
      <c r="B462" s="302">
        <f>SUM(B460:B461)</f>
        <v>6.655219744370811</v>
      </c>
      <c r="C462" s="299" t="str">
        <f>CONCATENATE("(",ROUND((B462/$H462)*100,1),")")</f>
        <v>(28.5)</v>
      </c>
      <c r="D462" s="302">
        <f>SUM(D460:D461)</f>
        <v>8.8526463293828428</v>
      </c>
      <c r="E462" s="299" t="str">
        <f>CONCATENATE("(",ROUND((D462/$H462)*100,1),")")</f>
        <v>(37.9)</v>
      </c>
      <c r="F462" s="302">
        <f>SUM(F460:F461)</f>
        <v>7.8361339262463368</v>
      </c>
      <c r="G462" s="299" t="str">
        <f>CONCATENATE("(",ROUND((F462/$H462)*100,1),")")</f>
        <v>(33.6)</v>
      </c>
      <c r="H462" s="302">
        <f>SUM(H460:H461)</f>
        <v>23.343999999999991</v>
      </c>
      <c r="I462" s="299" t="str">
        <f>CONCATENATE("(",ROUND((H462/$H462)*100,1),")")</f>
        <v>(100)</v>
      </c>
      <c r="K462" s="302">
        <f t="shared" si="346"/>
        <v>1.590129907287908</v>
      </c>
      <c r="L462" s="302">
        <f t="shared" si="347"/>
        <v>2.5296878075729108</v>
      </c>
      <c r="M462" s="302">
        <f t="shared" si="348"/>
        <v>2.1551822851391602</v>
      </c>
      <c r="N462" s="302">
        <f t="shared" si="349"/>
        <v>6.274999999999979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2.7561727300733705</v>
      </c>
      <c r="C471" s="299" t="str">
        <f>CONCATENATE("(",ROUND((B471/$H473)*100,1),")")</f>
        <v>(18)</v>
      </c>
      <c r="D471" s="302">
        <f>'Ind T6'!M198</f>
        <v>1.2091138823175891</v>
      </c>
      <c r="E471" s="299" t="str">
        <f>CONCATENATE("(",ROUND((D471/$H473)*100,1),")")</f>
        <v>(7.9)</v>
      </c>
      <c r="F471" s="302">
        <f>'Ind T6'!N198</f>
        <v>1.9054972689209926</v>
      </c>
      <c r="G471" s="299" t="str">
        <f>CONCATENATE("(",ROUND((F471/$H473)*100,1),")")</f>
        <v>(12.5)</v>
      </c>
      <c r="H471" s="302">
        <f>SUM(B471,D471,F471)</f>
        <v>5.8707838813119526</v>
      </c>
      <c r="I471" s="299" t="str">
        <f>CONCATENATE("(",ROUND((H471/$H473)*100,1),")")</f>
        <v>(38.4)</v>
      </c>
      <c r="K471" s="302">
        <f>B476-B471</f>
        <v>0.18787697168207274</v>
      </c>
      <c r="L471" s="302">
        <f>D476-D471</f>
        <v>3.7142703163556279E-2</v>
      </c>
      <c r="M471" s="302">
        <f>F476-F471</f>
        <v>0.12759915260402765</v>
      </c>
      <c r="N471" s="302">
        <f>SUM(K471:M471)</f>
        <v>0.35261882744965667</v>
      </c>
    </row>
    <row r="472" spans="1:14" x14ac:dyDescent="0.2">
      <c r="A472" s="282" t="s">
        <v>365</v>
      </c>
      <c r="B472" s="302">
        <f>'Ind T6'!L197</f>
        <v>2.6357736782394467</v>
      </c>
      <c r="C472" s="299" t="str">
        <f>CONCATENATE("(",ROUND((B472/$H473)*100,1),")")</f>
        <v>(17.2)</v>
      </c>
      <c r="D472" s="302">
        <f>'Ind T6'!M197</f>
        <v>2.9530281356646233</v>
      </c>
      <c r="E472" s="299" t="str">
        <f>CONCATENATE("(",ROUND((D472/$H473)*100,1),")")</f>
        <v>(19.3)</v>
      </c>
      <c r="F472" s="302">
        <f>'Ind T6'!N197</f>
        <v>3.8364143047840074</v>
      </c>
      <c r="G472" s="299" t="str">
        <f>CONCATENATE("(",ROUND((F472/$H473)*100,1),")")</f>
        <v>(25.1)</v>
      </c>
      <c r="H472" s="302">
        <f t="shared" ref="H472" si="350">SUM(B472,D472,F472)</f>
        <v>9.425216118688077</v>
      </c>
      <c r="I472" s="299" t="str">
        <f>CONCATENATE("(",ROUND((H472/$H473)*100,1),")")</f>
        <v>(61.6)</v>
      </c>
      <c r="K472" s="302">
        <f t="shared" ref="K472:K473" si="351">B477-B472</f>
        <v>5.281615010577223E-3</v>
      </c>
      <c r="L472" s="302">
        <f t="shared" ref="L472:L473" si="352">D477-D472</f>
        <v>5.7609414064772047E-2</v>
      </c>
      <c r="M472" s="302">
        <f t="shared" ref="M472:M473" si="353">F477-F472</f>
        <v>0.14349014347494737</v>
      </c>
      <c r="N472" s="302">
        <f t="shared" ref="N472:N473" si="354">SUM(K472:M472)</f>
        <v>0.20638117255029664</v>
      </c>
    </row>
    <row r="473" spans="1:14" x14ac:dyDescent="0.2">
      <c r="A473" s="282" t="s">
        <v>363</v>
      </c>
      <c r="B473" s="302">
        <f>SUM(B471:B472)</f>
        <v>5.3919464083128172</v>
      </c>
      <c r="C473" s="299" t="str">
        <f>CONCATENATE("(",ROUND((B473/$H473)*100,1),")")</f>
        <v>(35.3)</v>
      </c>
      <c r="D473" s="302">
        <f>SUM(D471:D472)</f>
        <v>4.1621420179822124</v>
      </c>
      <c r="E473" s="299" t="str">
        <f>CONCATENATE("(",ROUND((D473/$H473)*100,1),")")</f>
        <v>(27.2)</v>
      </c>
      <c r="F473" s="302">
        <f>SUM(F471:F472)</f>
        <v>5.7419115737049999</v>
      </c>
      <c r="G473" s="299" t="str">
        <f>CONCATENATE("(",ROUND((F473/$H473)*100,1),")")</f>
        <v>(37.5)</v>
      </c>
      <c r="H473" s="302">
        <f>SUM(H471:H472)</f>
        <v>15.29600000000003</v>
      </c>
      <c r="I473" s="299" t="str">
        <f>CONCATENATE("(",ROUND((H473/$H473)*100,1),")")</f>
        <v>(100)</v>
      </c>
      <c r="K473" s="302">
        <f t="shared" si="351"/>
        <v>0.1931585866926504</v>
      </c>
      <c r="L473" s="302">
        <f t="shared" si="352"/>
        <v>9.4752117228328103E-2</v>
      </c>
      <c r="M473" s="302">
        <f t="shared" si="353"/>
        <v>0.27108929607897458</v>
      </c>
      <c r="N473" s="302">
        <f t="shared" si="354"/>
        <v>0.55899999999995309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2.9440497017554432</v>
      </c>
      <c r="C476" s="299" t="str">
        <f>CONCATENATE("(",ROUND((B476/$H478)*100,1),")")</f>
        <v>(18.6)</v>
      </c>
      <c r="D476" s="302">
        <f>'Ind T6'!R198</f>
        <v>1.2462565854811454</v>
      </c>
      <c r="E476" s="299" t="str">
        <f>CONCATENATE("(",ROUND((D476/$H478)*100,1),")")</f>
        <v>(7.9)</v>
      </c>
      <c r="F476" s="302">
        <f>'Ind T6'!S198</f>
        <v>2.0330964215250202</v>
      </c>
      <c r="G476" s="299" t="str">
        <f>CONCATENATE("(",ROUND((F476/$H478)*100,1),")")</f>
        <v>(12.8)</v>
      </c>
      <c r="H476" s="302">
        <f>SUM(B476,D476,F476)</f>
        <v>6.2234027087616095</v>
      </c>
      <c r="I476" s="299" t="str">
        <f>CONCATENATE("(",ROUND((H476/$H478)*100,1),")")</f>
        <v>(39.3)</v>
      </c>
      <c r="K476" s="302">
        <f>B481-B476</f>
        <v>0.22582470300774782</v>
      </c>
      <c r="L476" s="302">
        <f>D481-D476</f>
        <v>3.8503116461729325E-2</v>
      </c>
      <c r="M476" s="302">
        <f>F481-F476</f>
        <v>0.14668432608298687</v>
      </c>
      <c r="N476" s="302">
        <f>SUM(K476:M476)</f>
        <v>0.41101214555246401</v>
      </c>
    </row>
    <row r="477" spans="1:14" x14ac:dyDescent="0.2">
      <c r="A477" s="282" t="s">
        <v>365</v>
      </c>
      <c r="B477" s="302">
        <f>'Ind T6'!Q197</f>
        <v>2.641055293250024</v>
      </c>
      <c r="C477" s="299" t="str">
        <f>CONCATENATE("(",ROUND((B477/$H478)*100,1),")")</f>
        <v>(16.7)</v>
      </c>
      <c r="D477" s="302">
        <f>'Ind T6'!R197</f>
        <v>3.0106375497293953</v>
      </c>
      <c r="E477" s="299" t="str">
        <f>CONCATENATE("(",ROUND((D477/$H478)*100,1),")")</f>
        <v>(19)</v>
      </c>
      <c r="F477" s="302">
        <f>'Ind T6'!S197</f>
        <v>3.9799044482589547</v>
      </c>
      <c r="G477" s="299" t="str">
        <f>CONCATENATE("(",ROUND((F477/$H478)*100,1),")")</f>
        <v>(25.1)</v>
      </c>
      <c r="H477" s="302">
        <f t="shared" ref="H477" si="355">SUM(B477,D477,F477)</f>
        <v>9.6315972912383749</v>
      </c>
      <c r="I477" s="299" t="str">
        <f>CONCATENATE("(",ROUND((H477/$H478)*100,1),")")</f>
        <v>(60.7)</v>
      </c>
      <c r="K477" s="302">
        <f t="shared" ref="K477:K478" si="356">B482-B477</f>
        <v>-5.0277417178030248E-2</v>
      </c>
      <c r="L477" s="302">
        <f t="shared" ref="L477:L478" si="357">D482-D477</f>
        <v>-1.5751864875348076E-2</v>
      </c>
      <c r="M477" s="302">
        <f t="shared" ref="M477:M478" si="358">F482-F477</f>
        <v>4.6017136500924316E-2</v>
      </c>
      <c r="N477" s="302">
        <f t="shared" ref="N477:N478" si="359">SUM(K477:M477)</f>
        <v>-2.0012145552454008E-2</v>
      </c>
    </row>
    <row r="478" spans="1:14" x14ac:dyDescent="0.2">
      <c r="A478" s="282" t="s">
        <v>363</v>
      </c>
      <c r="B478" s="302">
        <f>SUM(B476:B477)</f>
        <v>5.5851049950054676</v>
      </c>
      <c r="C478" s="299" t="str">
        <f>CONCATENATE("(",ROUND((B478/$H478)*100,1),")")</f>
        <v>(35.2)</v>
      </c>
      <c r="D478" s="302">
        <f>SUM(D476:D477)</f>
        <v>4.2568941352105405</v>
      </c>
      <c r="E478" s="299" t="str">
        <f>CONCATENATE("(",ROUND((D478/$H478)*100,1),")")</f>
        <v>(26.8)</v>
      </c>
      <c r="F478" s="302">
        <f>SUM(F476:F477)</f>
        <v>6.0130008697839745</v>
      </c>
      <c r="G478" s="299" t="str">
        <f>CONCATENATE("(",ROUND((F478/$H478)*100,1),")")</f>
        <v>(37.9)</v>
      </c>
      <c r="H478" s="302">
        <f>SUM(H476:H477)</f>
        <v>15.854999999999984</v>
      </c>
      <c r="I478" s="299" t="str">
        <f>CONCATENATE("(",ROUND((H478/$H478)*100,1),")")</f>
        <v>(100)</v>
      </c>
      <c r="K478" s="302">
        <f t="shared" si="356"/>
        <v>0.17554728582971713</v>
      </c>
      <c r="L478" s="302">
        <f t="shared" si="357"/>
        <v>2.2751251586381471E-2</v>
      </c>
      <c r="M478" s="302">
        <f t="shared" si="358"/>
        <v>0.19270146258391208</v>
      </c>
      <c r="N478" s="302">
        <f t="shared" si="359"/>
        <v>0.39100000000001067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3.169874404763191</v>
      </c>
      <c r="C481" s="299" t="str">
        <f>CONCATENATE("(",ROUND((B481/$H483)*100,1),")")</f>
        <v>(19.5)</v>
      </c>
      <c r="D481" s="302">
        <f>'Ind T6'!W198</f>
        <v>1.2847597019428747</v>
      </c>
      <c r="E481" s="299" t="str">
        <f>CONCATENATE("(",ROUND((D481/$H483)*100,1),")")</f>
        <v>(7.9)</v>
      </c>
      <c r="F481" s="302">
        <f>'Ind T6'!X198</f>
        <v>2.1797807476080071</v>
      </c>
      <c r="G481" s="299" t="str">
        <f>CONCATENATE("(",ROUND((F481/$H483)*100,1),")")</f>
        <v>(13.4)</v>
      </c>
      <c r="H481" s="302">
        <f>SUM(B481,D481,F481)</f>
        <v>6.6344148543140733</v>
      </c>
      <c r="I481" s="299" t="str">
        <f>CONCATENATE("(",ROUND((H481/$H483)*100,1),")")</f>
        <v>(40.8)</v>
      </c>
      <c r="K481" s="302">
        <f>B481-B471</f>
        <v>0.41370167468982055</v>
      </c>
      <c r="L481" s="302">
        <f>D481-D471</f>
        <v>7.5645819625285604E-2</v>
      </c>
      <c r="M481" s="302">
        <f>F481-F471</f>
        <v>0.27428347868701453</v>
      </c>
      <c r="N481" s="302">
        <f>SUM(K481:M481)</f>
        <v>0.76363097300212068</v>
      </c>
    </row>
    <row r="482" spans="1:14" x14ac:dyDescent="0.2">
      <c r="A482" s="282" t="s">
        <v>365</v>
      </c>
      <c r="B482" s="302">
        <f>'Ind T6'!V197</f>
        <v>2.5907778760719937</v>
      </c>
      <c r="C482" s="299" t="str">
        <f>CONCATENATE("(",ROUND((B482/$H483)*100,1),")")</f>
        <v>(15.9)</v>
      </c>
      <c r="D482" s="302">
        <f>'Ind T6'!W197</f>
        <v>2.9948856848540473</v>
      </c>
      <c r="E482" s="299" t="str">
        <f>CONCATENATE("(",ROUND((D482/$H483)*100,1),")")</f>
        <v>(18.4)</v>
      </c>
      <c r="F482" s="302">
        <f>'Ind T6'!X197</f>
        <v>4.025921584759879</v>
      </c>
      <c r="G482" s="299" t="str">
        <f>CONCATENATE("(",ROUND((F482/$H483)*100,1),")")</f>
        <v>(24.8)</v>
      </c>
      <c r="H482" s="302">
        <f t="shared" ref="H482" si="360">SUM(B482,D482,F482)</f>
        <v>9.61158514568592</v>
      </c>
      <c r="I482" s="299" t="str">
        <f>CONCATENATE("(",ROUND((H482/$H483)*100,1),")")</f>
        <v>(59.2)</v>
      </c>
      <c r="K482" s="302">
        <f t="shared" ref="K482:K483" si="361">B482-B472</f>
        <v>-4.4995802167453025E-2</v>
      </c>
      <c r="L482" s="302">
        <f t="shared" ref="L482:L483" si="362">D482-D472</f>
        <v>4.185754918942397E-2</v>
      </c>
      <c r="M482" s="302">
        <f t="shared" ref="M482:M483" si="363">F482-F472</f>
        <v>0.18950727997587169</v>
      </c>
      <c r="N482" s="302">
        <f t="shared" ref="N482:N483" si="364">SUM(K482:M482)</f>
        <v>0.18636902699784264</v>
      </c>
    </row>
    <row r="483" spans="1:14" x14ac:dyDescent="0.2">
      <c r="A483" s="282" t="s">
        <v>363</v>
      </c>
      <c r="B483" s="302">
        <f>SUM(B481:B482)</f>
        <v>5.7606522808351848</v>
      </c>
      <c r="C483" s="299" t="str">
        <f>CONCATENATE("(",ROUND((B483/$H483)*100,1),")")</f>
        <v>(35.5)</v>
      </c>
      <c r="D483" s="302">
        <f>SUM(D481:D482)</f>
        <v>4.279645386796922</v>
      </c>
      <c r="E483" s="299" t="str">
        <f>CONCATENATE("(",ROUND((D483/$H483)*100,1),")")</f>
        <v>(26.3)</v>
      </c>
      <c r="F483" s="302">
        <f>SUM(F481:F482)</f>
        <v>6.2057023323678866</v>
      </c>
      <c r="G483" s="299" t="str">
        <f>CONCATENATE("(",ROUND((F483/$H483)*100,1),")")</f>
        <v>(38.2)</v>
      </c>
      <c r="H483" s="302">
        <f>SUM(H481:H482)</f>
        <v>16.245999999999995</v>
      </c>
      <c r="I483" s="299" t="str">
        <f>CONCATENATE("(",ROUND((H483/$H483)*100,1),")")</f>
        <v>(100)</v>
      </c>
      <c r="K483" s="302">
        <f t="shared" si="361"/>
        <v>0.36870587252236753</v>
      </c>
      <c r="L483" s="302">
        <f t="shared" si="362"/>
        <v>0.11750336881470957</v>
      </c>
      <c r="M483" s="302">
        <f t="shared" si="363"/>
        <v>0.46379075866288666</v>
      </c>
      <c r="N483" s="302">
        <f t="shared" si="364"/>
        <v>0.94999999999996376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West of England and North Somerset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0.49517182000502019</v>
      </c>
      <c r="C8" s="300">
        <v>0.33430000418962674</v>
      </c>
      <c r="D8" s="300">
        <v>0.47971782302618216</v>
      </c>
      <c r="E8" s="300">
        <f>SUM(B8:D8)</f>
        <v>1.3091896472208291</v>
      </c>
      <c r="F8" s="300"/>
      <c r="G8" s="300">
        <v>0.71041638711413369</v>
      </c>
      <c r="H8" s="300">
        <v>0.68691819021036016</v>
      </c>
      <c r="I8" s="300">
        <v>0.61692091580483222</v>
      </c>
      <c r="J8" s="300">
        <f>SUM(G8:I8)</f>
        <v>2.0142554931293262</v>
      </c>
      <c r="K8" s="300"/>
      <c r="L8" s="300">
        <v>0.59148007339755559</v>
      </c>
      <c r="M8" s="300">
        <v>0.53361072813454236</v>
      </c>
      <c r="N8" s="300">
        <v>1.0558848647138672</v>
      </c>
      <c r="O8" s="300">
        <f>SUM(L8:N8)</f>
        <v>2.1809756662459652</v>
      </c>
      <c r="P8" s="300"/>
      <c r="Q8" s="300">
        <v>0.61874401579096472</v>
      </c>
      <c r="R8" s="300">
        <v>0.5412514784829251</v>
      </c>
      <c r="S8" s="300">
        <v>1.1206510842379835</v>
      </c>
      <c r="T8" s="300">
        <f>SUM(Q8:S8)</f>
        <v>2.280646578511873</v>
      </c>
      <c r="U8" s="300"/>
      <c r="V8" s="300">
        <v>0.64279995165658466</v>
      </c>
      <c r="W8" s="300">
        <v>0.52288557384206968</v>
      </c>
      <c r="X8" s="300">
        <v>1.1999467762755078</v>
      </c>
      <c r="Y8" s="300">
        <f>SUM(V8:X8)</f>
        <v>2.3656323017741618</v>
      </c>
    </row>
    <row r="9" spans="1:25" x14ac:dyDescent="0.2">
      <c r="A9" s="260" t="s">
        <v>364</v>
      </c>
      <c r="B9" s="300">
        <v>1.9624429780513544</v>
      </c>
      <c r="C9" s="300">
        <v>8.4782344561746895E-3</v>
      </c>
      <c r="D9" s="300">
        <v>1.8428891402716496</v>
      </c>
      <c r="E9" s="300">
        <f t="shared" ref="E9:E10" si="0">SUM(B9:D9)</f>
        <v>3.8138103527791785</v>
      </c>
      <c r="F9" s="300"/>
      <c r="G9" s="300">
        <v>1.4037996896942637</v>
      </c>
      <c r="H9" s="300">
        <v>0.14757862294382026</v>
      </c>
      <c r="I9" s="300">
        <v>2.3643661942325909</v>
      </c>
      <c r="J9" s="300">
        <f t="shared" ref="J9:J10" si="1">SUM(G9:I9)</f>
        <v>3.9157445068706749</v>
      </c>
      <c r="K9" s="300"/>
      <c r="L9" s="300">
        <v>2.0271407552384342</v>
      </c>
      <c r="M9" s="300">
        <v>0.54679281133354407</v>
      </c>
      <c r="N9" s="300">
        <v>2.9320907671820655</v>
      </c>
      <c r="O9" s="300">
        <f t="shared" ref="O9:O10" si="2">SUM(L9:N9)</f>
        <v>5.5060243337540431</v>
      </c>
      <c r="P9" s="300"/>
      <c r="Q9" s="300">
        <v>2.1919887356049195</v>
      </c>
      <c r="R9" s="300">
        <v>0.57594367783984102</v>
      </c>
      <c r="S9" s="300">
        <v>2.9754210080433543</v>
      </c>
      <c r="T9" s="300">
        <f t="shared" ref="T9:T10" si="3">SUM(Q9:S9)</f>
        <v>5.7433534214881146</v>
      </c>
      <c r="U9" s="300"/>
      <c r="V9" s="300">
        <v>2.4710927144427464</v>
      </c>
      <c r="W9" s="300">
        <v>0.60238238234166863</v>
      </c>
      <c r="X9" s="300">
        <v>2.8638926014414241</v>
      </c>
      <c r="Y9" s="300">
        <f t="shared" ref="Y9:Y10" si="4">SUM(V9:X9)</f>
        <v>5.937367698225839</v>
      </c>
    </row>
    <row r="10" spans="1:25" x14ac:dyDescent="0.2">
      <c r="A10" s="264" t="s">
        <v>363</v>
      </c>
      <c r="B10" s="301">
        <f>SUM(B8:B9)</f>
        <v>2.4576147980563747</v>
      </c>
      <c r="C10" s="301">
        <f t="shared" ref="C10:D10" si="5">SUM(C8:C9)</f>
        <v>0.34277823864580143</v>
      </c>
      <c r="D10" s="301">
        <f t="shared" si="5"/>
        <v>2.3226069632978317</v>
      </c>
      <c r="E10" s="301">
        <f t="shared" si="0"/>
        <v>5.1230000000000082</v>
      </c>
      <c r="F10" s="301"/>
      <c r="G10" s="301">
        <f>SUM(G8:G9)</f>
        <v>2.1142160768083973</v>
      </c>
      <c r="H10" s="301">
        <f t="shared" ref="H10" si="6">SUM(H8:H9)</f>
        <v>0.83449681315418045</v>
      </c>
      <c r="I10" s="301">
        <f t="shared" ref="I10" si="7">SUM(I8:I9)</f>
        <v>2.9812871100374232</v>
      </c>
      <c r="J10" s="301">
        <f t="shared" si="1"/>
        <v>5.9300000000000015</v>
      </c>
      <c r="K10" s="301"/>
      <c r="L10" s="301">
        <f>SUM(L8:L9)</f>
        <v>2.61862082863599</v>
      </c>
      <c r="M10" s="301">
        <f t="shared" ref="M10" si="8">SUM(M8:M9)</f>
        <v>1.0804035394680864</v>
      </c>
      <c r="N10" s="301">
        <f t="shared" ref="N10" si="9">SUM(N8:N9)</f>
        <v>3.9879756318959325</v>
      </c>
      <c r="O10" s="301">
        <f t="shared" si="2"/>
        <v>7.6870000000000092</v>
      </c>
      <c r="P10" s="301"/>
      <c r="Q10" s="301">
        <f>SUM(Q8:Q9)</f>
        <v>2.810732751395884</v>
      </c>
      <c r="R10" s="301">
        <f t="shared" ref="R10" si="10">SUM(R8:R9)</f>
        <v>1.117195156322766</v>
      </c>
      <c r="S10" s="301">
        <f t="shared" ref="S10" si="11">SUM(S8:S9)</f>
        <v>4.0960720922813376</v>
      </c>
      <c r="T10" s="301">
        <f t="shared" si="3"/>
        <v>8.0239999999999867</v>
      </c>
      <c r="U10" s="301"/>
      <c r="V10" s="301">
        <f>SUM(V8:V9)</f>
        <v>3.1138926660993311</v>
      </c>
      <c r="W10" s="301">
        <f t="shared" ref="W10" si="12">SUM(W8:W9)</f>
        <v>1.1252679561837384</v>
      </c>
      <c r="X10" s="301">
        <f t="shared" ref="X10" si="13">SUM(X8:X9)</f>
        <v>4.0638393777169322</v>
      </c>
      <c r="Y10" s="301">
        <f t="shared" si="4"/>
        <v>8.3030000000000008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3.6595599231151452E-2</v>
      </c>
      <c r="C17" s="300">
        <v>5.5080111086787181E-3</v>
      </c>
      <c r="D17" s="300">
        <v>9.3356120488860715E-5</v>
      </c>
      <c r="E17" s="300">
        <f>SUM(B17:D17)</f>
        <v>4.2196966460319028E-2</v>
      </c>
      <c r="F17" s="300"/>
      <c r="G17" s="300">
        <v>4.7068757191474166E-2</v>
      </c>
      <c r="H17" s="300">
        <v>1.494246260069813E-2</v>
      </c>
      <c r="I17" s="300">
        <v>1.0673187571907534E-4</v>
      </c>
      <c r="J17" s="300">
        <f>SUM(G17:I17)</f>
        <v>6.2117951667891365E-2</v>
      </c>
      <c r="K17" s="300"/>
      <c r="L17" s="300">
        <v>4.3654173764328126E-2</v>
      </c>
      <c r="M17" s="300">
        <v>1.2137989778435943E-2</v>
      </c>
      <c r="N17" s="300">
        <v>0</v>
      </c>
      <c r="O17" s="300">
        <f>SUM(L17:N17)</f>
        <v>5.5792163542764069E-2</v>
      </c>
      <c r="P17" s="300"/>
      <c r="Q17" s="300">
        <v>3.4688799708076715E-2</v>
      </c>
      <c r="R17" s="300">
        <v>9.8175848229018897E-3</v>
      </c>
      <c r="S17" s="300">
        <v>0</v>
      </c>
      <c r="T17" s="300">
        <f>SUM(Q17:S17)</f>
        <v>4.4506384530978604E-2</v>
      </c>
      <c r="U17" s="300"/>
      <c r="V17" s="300">
        <v>2.36042216359784E-2</v>
      </c>
      <c r="W17" s="300">
        <v>7.2031662264861419E-3</v>
      </c>
      <c r="X17" s="300">
        <v>0</v>
      </c>
      <c r="Y17" s="300">
        <f>SUM(V17:X17)</f>
        <v>3.0807387862464543E-2</v>
      </c>
    </row>
    <row r="18" spans="1:25" x14ac:dyDescent="0.2">
      <c r="A18" s="260" t="s">
        <v>364</v>
      </c>
      <c r="B18" s="300">
        <v>0.25280837427961927</v>
      </c>
      <c r="C18" s="300">
        <v>7.4684896390279937E-3</v>
      </c>
      <c r="D18" s="300">
        <v>0.13452616962103311</v>
      </c>
      <c r="E18" s="300">
        <f t="shared" ref="E18:E19" si="14">SUM(B18:D18)</f>
        <v>0.39480303353968038</v>
      </c>
      <c r="F18" s="300"/>
      <c r="G18" s="300">
        <v>0.30077042577739765</v>
      </c>
      <c r="H18" s="300">
        <v>8.1116225547108664E-3</v>
      </c>
      <c r="I18" s="300">
        <v>0</v>
      </c>
      <c r="J18" s="300">
        <f t="shared" ref="J18:J19" si="15">SUM(G18:I18)</f>
        <v>0.30888204833210853</v>
      </c>
      <c r="K18" s="300"/>
      <c r="L18" s="300">
        <v>0.3154812606480098</v>
      </c>
      <c r="M18" s="300">
        <v>3.7265758092261958E-3</v>
      </c>
      <c r="N18" s="300">
        <v>0</v>
      </c>
      <c r="O18" s="300">
        <f t="shared" ref="O18:O19" si="16">SUM(L18:N18)</f>
        <v>0.31920783645723599</v>
      </c>
      <c r="P18" s="300"/>
      <c r="Q18" s="300">
        <v>0.2514392557463061</v>
      </c>
      <c r="R18" s="300">
        <v>3.0543597227154257E-3</v>
      </c>
      <c r="S18" s="300">
        <v>0</v>
      </c>
      <c r="T18" s="300">
        <f t="shared" ref="T18:T19" si="17">SUM(Q18:S18)</f>
        <v>0.25449361546902155</v>
      </c>
      <c r="U18" s="300"/>
      <c r="V18" s="300">
        <v>0.1768654353565475</v>
      </c>
      <c r="W18" s="300">
        <v>2.3271767809879378E-3</v>
      </c>
      <c r="X18" s="300">
        <v>0</v>
      </c>
      <c r="Y18" s="300">
        <f t="shared" ref="Y18:Y19" si="18">SUM(V18:X18)</f>
        <v>0.17919261213753543</v>
      </c>
    </row>
    <row r="19" spans="1:25" x14ac:dyDescent="0.2">
      <c r="A19" s="264" t="s">
        <v>363</v>
      </c>
      <c r="B19" s="301">
        <f>SUM(B17:B18)</f>
        <v>0.28940397351077074</v>
      </c>
      <c r="C19" s="301">
        <f t="shared" ref="C19" si="19">SUM(C17:C18)</f>
        <v>1.2976500747706711E-2</v>
      </c>
      <c r="D19" s="301">
        <f t="shared" ref="D19" si="20">SUM(D17:D18)</f>
        <v>0.13461952574152197</v>
      </c>
      <c r="E19" s="301">
        <f t="shared" si="14"/>
        <v>0.43699999999999944</v>
      </c>
      <c r="F19" s="301"/>
      <c r="G19" s="301">
        <f>SUM(G17:G18)</f>
        <v>0.34783918296887184</v>
      </c>
      <c r="H19" s="301">
        <f t="shared" ref="H19" si="21">SUM(H17:H18)</f>
        <v>2.3054085155408997E-2</v>
      </c>
      <c r="I19" s="301">
        <f t="shared" ref="I19" si="22">SUM(I17:I18)</f>
        <v>1.0673187571907534E-4</v>
      </c>
      <c r="J19" s="301">
        <f t="shared" si="15"/>
        <v>0.37099999999999994</v>
      </c>
      <c r="K19" s="301"/>
      <c r="L19" s="301">
        <f>SUM(L17:L18)</f>
        <v>0.35913543441233792</v>
      </c>
      <c r="M19" s="301">
        <f t="shared" ref="M19" si="23">SUM(M17:M18)</f>
        <v>1.5864565587662138E-2</v>
      </c>
      <c r="N19" s="301">
        <f t="shared" ref="N19" si="24">SUM(N17:N18)</f>
        <v>0</v>
      </c>
      <c r="O19" s="301">
        <f t="shared" si="16"/>
        <v>0.37500000000000006</v>
      </c>
      <c r="P19" s="301"/>
      <c r="Q19" s="301">
        <f>SUM(Q17:Q18)</f>
        <v>0.2861280554543828</v>
      </c>
      <c r="R19" s="301">
        <f t="shared" ref="R19" si="25">SUM(R17:R18)</f>
        <v>1.2871944545617315E-2</v>
      </c>
      <c r="S19" s="301">
        <f t="shared" ref="S19" si="26">SUM(S17:S18)</f>
        <v>0</v>
      </c>
      <c r="T19" s="301">
        <f t="shared" si="17"/>
        <v>0.2990000000000001</v>
      </c>
      <c r="U19" s="301"/>
      <c r="V19" s="301">
        <f>SUM(V17:V18)</f>
        <v>0.20046965699252589</v>
      </c>
      <c r="W19" s="301">
        <f t="shared" ref="W19" si="27">SUM(W17:W18)</f>
        <v>9.5303430074740805E-3</v>
      </c>
      <c r="X19" s="301">
        <f t="shared" ref="X19" si="28">SUM(X17:X18)</f>
        <v>0</v>
      </c>
      <c r="Y19" s="301">
        <f t="shared" si="18"/>
        <v>0.20999999999999996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1.1346169637877863</v>
      </c>
      <c r="C26" s="300">
        <v>0.42549836504049515</v>
      </c>
      <c r="D26" s="300">
        <v>5.3867440076081484E-2</v>
      </c>
      <c r="E26" s="300">
        <f>SUM(B26:D26)</f>
        <v>1.6139827689043629</v>
      </c>
      <c r="F26" s="300"/>
      <c r="G26" s="300">
        <v>1.2318063270613575</v>
      </c>
      <c r="H26" s="300">
        <v>0.46747182206810883</v>
      </c>
      <c r="I26" s="300">
        <v>0.25709559755953337</v>
      </c>
      <c r="J26" s="300">
        <f>SUM(G26:I26)</f>
        <v>1.9563737466889997</v>
      </c>
      <c r="K26" s="300"/>
      <c r="L26" s="300">
        <v>1.2509638996203238</v>
      </c>
      <c r="M26" s="300">
        <v>0.42658567840607903</v>
      </c>
      <c r="N26" s="300">
        <v>0.31979948628967414</v>
      </c>
      <c r="O26" s="300">
        <f>SUM(L26:N26)</f>
        <v>1.9973490643160772</v>
      </c>
      <c r="P26" s="300"/>
      <c r="Q26" s="300">
        <v>1.1840615231290155</v>
      </c>
      <c r="R26" s="300">
        <v>0.38841503160452157</v>
      </c>
      <c r="S26" s="300">
        <v>0.29982673760724859</v>
      </c>
      <c r="T26" s="300">
        <f>SUM(Q26:S26)</f>
        <v>1.8723032923407856</v>
      </c>
      <c r="U26" s="300"/>
      <c r="V26" s="300">
        <v>0.99215407833409286</v>
      </c>
      <c r="W26" s="300">
        <v>0.30255140187171059</v>
      </c>
      <c r="X26" s="300">
        <v>0.24486650423129314</v>
      </c>
      <c r="Y26" s="300">
        <f>SUM(V26:X26)</f>
        <v>1.5395719844370968</v>
      </c>
    </row>
    <row r="27" spans="1:25" x14ac:dyDescent="0.2">
      <c r="A27" s="260" t="s">
        <v>364</v>
      </c>
      <c r="B27" s="300">
        <v>2.7568974949640834</v>
      </c>
      <c r="C27" s="300">
        <v>0.21955062697345243</v>
      </c>
      <c r="D27" s="300">
        <v>0.19356910915809716</v>
      </c>
      <c r="E27" s="300">
        <f t="shared" ref="E27:E28" si="29">SUM(B27:D27)</f>
        <v>3.1700172310956334</v>
      </c>
      <c r="F27" s="300"/>
      <c r="G27" s="300">
        <v>2.5895881064865631</v>
      </c>
      <c r="H27" s="300">
        <v>0.19230027659300139</v>
      </c>
      <c r="I27" s="300">
        <v>8.7737870231441278E-2</v>
      </c>
      <c r="J27" s="300">
        <f t="shared" ref="J27:J28" si="30">SUM(G27:I27)</f>
        <v>2.8696262533110057</v>
      </c>
      <c r="K27" s="300"/>
      <c r="L27" s="300">
        <v>2.6307980468115617</v>
      </c>
      <c r="M27" s="300">
        <v>0.21273374918588631</v>
      </c>
      <c r="N27" s="300">
        <v>0.11111913968647412</v>
      </c>
      <c r="O27" s="300">
        <f t="shared" ref="O27:O28" si="31">SUM(L27:N27)</f>
        <v>2.9546509356839219</v>
      </c>
      <c r="P27" s="300"/>
      <c r="Q27" s="300">
        <v>2.3743036248572933</v>
      </c>
      <c r="R27" s="300">
        <v>0.19407016960205664</v>
      </c>
      <c r="S27" s="300">
        <v>0.10232291319986014</v>
      </c>
      <c r="T27" s="300">
        <f t="shared" ref="T27:T28" si="32">SUM(Q27:S27)</f>
        <v>2.6706967076592103</v>
      </c>
      <c r="U27" s="300"/>
      <c r="V27" s="300">
        <v>1.8221102585566733</v>
      </c>
      <c r="W27" s="300">
        <v>0.15225673660693559</v>
      </c>
      <c r="X27" s="300">
        <v>8.3061020399296789E-2</v>
      </c>
      <c r="Y27" s="300">
        <f t="shared" ref="Y27:Y28" si="33">SUM(V27:X27)</f>
        <v>2.0574280155629059</v>
      </c>
    </row>
    <row r="28" spans="1:25" x14ac:dyDescent="0.2">
      <c r="A28" s="264" t="s">
        <v>363</v>
      </c>
      <c r="B28" s="301">
        <f>SUM(B26:B27)</f>
        <v>3.8915144587518697</v>
      </c>
      <c r="C28" s="301">
        <f t="shared" ref="C28" si="34">SUM(C26:C27)</f>
        <v>0.64504899201394761</v>
      </c>
      <c r="D28" s="301">
        <f t="shared" ref="D28" si="35">SUM(D26:D27)</f>
        <v>0.24743654923417865</v>
      </c>
      <c r="E28" s="301">
        <f t="shared" si="29"/>
        <v>4.7839999999999963</v>
      </c>
      <c r="F28" s="301"/>
      <c r="G28" s="301">
        <f>SUM(G26:G27)</f>
        <v>3.8213944335479209</v>
      </c>
      <c r="H28" s="301">
        <f t="shared" ref="H28" si="36">SUM(H26:H27)</f>
        <v>0.6597720986611102</v>
      </c>
      <c r="I28" s="301">
        <f t="shared" ref="I28" si="37">SUM(I26:I27)</f>
        <v>0.34483346779097468</v>
      </c>
      <c r="J28" s="301">
        <f t="shared" si="30"/>
        <v>4.826000000000005</v>
      </c>
      <c r="K28" s="301"/>
      <c r="L28" s="301">
        <f>SUM(L26:L27)</f>
        <v>3.8817619464318858</v>
      </c>
      <c r="M28" s="301">
        <f t="shared" ref="M28" si="38">SUM(M26:M27)</f>
        <v>0.63931942759196536</v>
      </c>
      <c r="N28" s="301">
        <f t="shared" ref="N28" si="39">SUM(N26:N27)</f>
        <v>0.43091862597614827</v>
      </c>
      <c r="O28" s="301">
        <f t="shared" si="31"/>
        <v>4.9519999999999991</v>
      </c>
      <c r="P28" s="301"/>
      <c r="Q28" s="301">
        <f>SUM(Q26:Q27)</f>
        <v>3.5583651479863088</v>
      </c>
      <c r="R28" s="301">
        <f t="shared" ref="R28" si="40">SUM(R26:R27)</f>
        <v>0.58248520120657821</v>
      </c>
      <c r="S28" s="301">
        <f t="shared" ref="S28" si="41">SUM(S26:S27)</f>
        <v>0.40214965080710874</v>
      </c>
      <c r="T28" s="301">
        <f t="shared" si="32"/>
        <v>4.5429999999999957</v>
      </c>
      <c r="U28" s="301"/>
      <c r="V28" s="301">
        <f>SUM(V26:V27)</f>
        <v>2.814264336890766</v>
      </c>
      <c r="W28" s="301">
        <f t="shared" ref="W28" si="42">SUM(W26:W27)</f>
        <v>0.45480813847864621</v>
      </c>
      <c r="X28" s="301">
        <f t="shared" ref="X28" si="43">SUM(X26:X27)</f>
        <v>0.32792752463058994</v>
      </c>
      <c r="Y28" s="301">
        <f t="shared" si="33"/>
        <v>3.5970000000000022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1.0205589473612986</v>
      </c>
      <c r="C35" s="300">
        <v>0.2486242105257353</v>
      </c>
      <c r="D35" s="300">
        <v>3.1991578947965026E-2</v>
      </c>
      <c r="E35" s="300">
        <f>SUM(B35:D35)</f>
        <v>1.3011747368349988</v>
      </c>
      <c r="F35" s="300"/>
      <c r="G35" s="300">
        <v>1.0361581882875097</v>
      </c>
      <c r="H35" s="300">
        <v>0.29843167932444919</v>
      </c>
      <c r="I35" s="300">
        <v>0.23868871505540476</v>
      </c>
      <c r="J35" s="300">
        <f>SUM(G35:I35)</f>
        <v>1.5732785826673636</v>
      </c>
      <c r="K35" s="300"/>
      <c r="L35" s="300">
        <v>1.1044784932116276</v>
      </c>
      <c r="M35" s="300">
        <v>0.24952046172850376</v>
      </c>
      <c r="N35" s="300">
        <v>0.31035859677062821</v>
      </c>
      <c r="O35" s="300">
        <f>SUM(L35:N35)</f>
        <v>1.6643575517107596</v>
      </c>
      <c r="P35" s="300"/>
      <c r="Q35" s="300">
        <v>1.0490943172942269</v>
      </c>
      <c r="R35" s="300">
        <v>0.24732680545202557</v>
      </c>
      <c r="S35" s="300">
        <v>0.30556282063688522</v>
      </c>
      <c r="T35" s="300">
        <f>SUM(Q35:S35)</f>
        <v>1.6019839433831375</v>
      </c>
      <c r="U35" s="300"/>
      <c r="V35" s="300">
        <v>0.85476014105525155</v>
      </c>
      <c r="W35" s="300">
        <v>0.22703001570369427</v>
      </c>
      <c r="X35" s="300">
        <v>0.2760982547588387</v>
      </c>
      <c r="Y35" s="300">
        <f>SUM(V35:X35)</f>
        <v>1.3578884115177845</v>
      </c>
    </row>
    <row r="36" spans="1:25" x14ac:dyDescent="0.2">
      <c r="A36" s="260" t="s">
        <v>364</v>
      </c>
      <c r="B36" s="300">
        <v>4.243710526318881</v>
      </c>
      <c r="C36" s="300">
        <v>0.14933999999999181</v>
      </c>
      <c r="D36" s="300">
        <v>0.33177473684613656</v>
      </c>
      <c r="E36" s="300">
        <f t="shared" ref="E36:E37" si="44">SUM(B36:D36)</f>
        <v>4.7248252631650089</v>
      </c>
      <c r="F36" s="300"/>
      <c r="G36" s="300">
        <v>3.9877720792447811</v>
      </c>
      <c r="H36" s="300">
        <v>0.11099166820921441</v>
      </c>
      <c r="I36" s="300">
        <v>0.44495766987862784</v>
      </c>
      <c r="J36" s="300">
        <f t="shared" ref="J36:J37" si="45">SUM(G36:I36)</f>
        <v>4.5437214173326232</v>
      </c>
      <c r="K36" s="300"/>
      <c r="L36" s="300">
        <v>3.8829869605543466</v>
      </c>
      <c r="M36" s="300">
        <v>0.13597463363594781</v>
      </c>
      <c r="N36" s="300">
        <v>0.21868085409894084</v>
      </c>
      <c r="O36" s="300">
        <f t="shared" ref="O36:O37" si="46">SUM(L36:N36)</f>
        <v>4.2376424482892352</v>
      </c>
      <c r="P36" s="300"/>
      <c r="Q36" s="300">
        <v>3.7582675858169297</v>
      </c>
      <c r="R36" s="300">
        <v>0.13663607438633132</v>
      </c>
      <c r="S36" s="300">
        <v>0.22011239641359767</v>
      </c>
      <c r="T36" s="300">
        <f t="shared" ref="T36:T37" si="47">SUM(Q36:S36)</f>
        <v>4.1150160566168585</v>
      </c>
      <c r="U36" s="300"/>
      <c r="V36" s="300">
        <v>3.1442298142052305</v>
      </c>
      <c r="W36" s="300">
        <v>0.12617547186343925</v>
      </c>
      <c r="X36" s="300">
        <v>0.19970630241353954</v>
      </c>
      <c r="Y36" s="300">
        <f t="shared" ref="Y36:Y37" si="48">SUM(V36:X36)</f>
        <v>3.4701115884822094</v>
      </c>
    </row>
    <row r="37" spans="1:25" x14ac:dyDescent="0.2">
      <c r="A37" s="264" t="s">
        <v>363</v>
      </c>
      <c r="B37" s="301">
        <f>SUM(B35:B36)</f>
        <v>5.2642694736801801</v>
      </c>
      <c r="C37" s="301">
        <f t="shared" ref="C37" si="49">SUM(C35:C36)</f>
        <v>0.39796421052572711</v>
      </c>
      <c r="D37" s="301">
        <f t="shared" ref="D37" si="50">SUM(D35:D36)</f>
        <v>0.36376631579410157</v>
      </c>
      <c r="E37" s="301">
        <f t="shared" si="44"/>
        <v>6.0260000000000087</v>
      </c>
      <c r="F37" s="301"/>
      <c r="G37" s="301">
        <f>SUM(G35:G36)</f>
        <v>5.0239302675322906</v>
      </c>
      <c r="H37" s="301">
        <f t="shared" ref="H37" si="51">SUM(H35:H36)</f>
        <v>0.40942334753366361</v>
      </c>
      <c r="I37" s="301">
        <f t="shared" ref="I37" si="52">SUM(I35:I36)</f>
        <v>0.68364638493403262</v>
      </c>
      <c r="J37" s="301">
        <f t="shared" si="45"/>
        <v>6.1169999999999867</v>
      </c>
      <c r="K37" s="301"/>
      <c r="L37" s="301">
        <f>SUM(L35:L36)</f>
        <v>4.9874654537659744</v>
      </c>
      <c r="M37" s="301">
        <f t="shared" ref="M37" si="53">SUM(M35:M36)</f>
        <v>0.38549509536445159</v>
      </c>
      <c r="N37" s="301">
        <f t="shared" ref="N37" si="54">SUM(N35:N36)</f>
        <v>0.52903945086956905</v>
      </c>
      <c r="O37" s="301">
        <f t="shared" si="46"/>
        <v>5.9019999999999948</v>
      </c>
      <c r="P37" s="301"/>
      <c r="Q37" s="301">
        <f>SUM(Q35:Q36)</f>
        <v>4.8073619031111567</v>
      </c>
      <c r="R37" s="301">
        <f t="shared" ref="R37" si="55">SUM(R35:R36)</f>
        <v>0.38396287983835686</v>
      </c>
      <c r="S37" s="301">
        <f t="shared" ref="S37" si="56">SUM(S35:S36)</f>
        <v>0.52567521705048292</v>
      </c>
      <c r="T37" s="301">
        <f t="shared" si="47"/>
        <v>5.716999999999997</v>
      </c>
      <c r="U37" s="301"/>
      <c r="V37" s="301">
        <f>SUM(V35:V36)</f>
        <v>3.9989899552604822</v>
      </c>
      <c r="W37" s="301">
        <f t="shared" ref="W37" si="57">SUM(W35:W36)</f>
        <v>0.35320548756713355</v>
      </c>
      <c r="X37" s="301">
        <f t="shared" ref="X37" si="58">SUM(X35:X36)</f>
        <v>0.47580455717237824</v>
      </c>
      <c r="Y37" s="301">
        <f t="shared" si="48"/>
        <v>4.8279999999999941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3.5101148579487318</v>
      </c>
      <c r="C44" s="300">
        <v>1.2171666756143993</v>
      </c>
      <c r="D44" s="300">
        <v>0.20371626483711505</v>
      </c>
      <c r="E44" s="300">
        <f>SUM(B44:D44)</f>
        <v>4.930997798400246</v>
      </c>
      <c r="F44" s="300"/>
      <c r="G44" s="300">
        <v>4.310620001692917</v>
      </c>
      <c r="H44" s="300">
        <v>1.4358483228703569</v>
      </c>
      <c r="I44" s="300">
        <v>1.0566582892711593</v>
      </c>
      <c r="J44" s="300">
        <f>SUM(G44:I44)</f>
        <v>6.8031266138344337</v>
      </c>
      <c r="K44" s="300"/>
      <c r="L44" s="300">
        <v>4.452726890787118</v>
      </c>
      <c r="M44" s="300">
        <v>1.3117667860821149</v>
      </c>
      <c r="N44" s="300">
        <v>1.3777076995975899</v>
      </c>
      <c r="O44" s="300">
        <f>SUM(L44:N44)</f>
        <v>7.1422013764668222</v>
      </c>
      <c r="P44" s="300"/>
      <c r="Q44" s="300">
        <v>4.3573008556616193</v>
      </c>
      <c r="R44" s="300">
        <v>1.2613590947081104</v>
      </c>
      <c r="S44" s="300">
        <v>1.2932366625932201</v>
      </c>
      <c r="T44" s="300">
        <f>SUM(Q44:S44)</f>
        <v>6.9118966129629502</v>
      </c>
      <c r="U44" s="300"/>
      <c r="V44" s="300">
        <v>4.2905836319411792</v>
      </c>
      <c r="W44" s="300">
        <v>1.2119192615049659</v>
      </c>
      <c r="X44" s="300">
        <v>1.1831744282013092</v>
      </c>
      <c r="Y44" s="300">
        <f>SUM(V44:X44)</f>
        <v>6.6856773216474545</v>
      </c>
    </row>
    <row r="45" spans="1:25" x14ac:dyDescent="0.2">
      <c r="A45" s="260" t="s">
        <v>364</v>
      </c>
      <c r="B45" s="300">
        <v>20.323927992278854</v>
      </c>
      <c r="C45" s="300">
        <v>0.7757180905396921</v>
      </c>
      <c r="D45" s="300">
        <v>2.2813561187811988</v>
      </c>
      <c r="E45" s="300">
        <f t="shared" ref="E45:E46" si="59">SUM(B45:D45)</f>
        <v>23.381002201599742</v>
      </c>
      <c r="F45" s="300"/>
      <c r="G45" s="300">
        <v>21.185825728896354</v>
      </c>
      <c r="H45" s="300">
        <v>0.69784035072676287</v>
      </c>
      <c r="I45" s="300">
        <v>1.9782073065424257</v>
      </c>
      <c r="J45" s="300">
        <f t="shared" ref="J45:J46" si="60">SUM(G45:I45)</f>
        <v>23.861873386165545</v>
      </c>
      <c r="K45" s="300"/>
      <c r="L45" s="300">
        <v>20.727173052324776</v>
      </c>
      <c r="M45" s="300">
        <v>0.82616722615590665</v>
      </c>
      <c r="N45" s="300">
        <v>1.7914583450524642</v>
      </c>
      <c r="O45" s="300">
        <f t="shared" ref="O45:O46" si="61">SUM(L45:N45)</f>
        <v>23.344798623533148</v>
      </c>
      <c r="P45" s="300"/>
      <c r="Q45" s="300">
        <v>19.617111706939632</v>
      </c>
      <c r="R45" s="300">
        <v>0.79617566341512713</v>
      </c>
      <c r="S45" s="300">
        <v>1.7208160166823199</v>
      </c>
      <c r="T45" s="300">
        <f t="shared" ref="T45:T46" si="62">SUM(Q45:S45)</f>
        <v>22.134103387037079</v>
      </c>
      <c r="U45" s="300"/>
      <c r="V45" s="300">
        <v>18.47458252958808</v>
      </c>
      <c r="W45" s="300">
        <v>0.7484783686916</v>
      </c>
      <c r="X45" s="300">
        <v>1.6842617800728314</v>
      </c>
      <c r="Y45" s="300">
        <f t="shared" ref="Y45:Y46" si="63">SUM(V45:X45)</f>
        <v>20.907322678352511</v>
      </c>
    </row>
    <row r="46" spans="1:25" x14ac:dyDescent="0.2">
      <c r="A46" s="264" t="s">
        <v>363</v>
      </c>
      <c r="B46" s="301">
        <f>SUM(B44:B45)</f>
        <v>23.834042850227586</v>
      </c>
      <c r="C46" s="301">
        <f t="shared" ref="C46" si="64">SUM(C44:C45)</f>
        <v>1.9928847661540914</v>
      </c>
      <c r="D46" s="301">
        <f t="shared" ref="D46" si="65">SUM(D44:D45)</f>
        <v>2.4850723836183137</v>
      </c>
      <c r="E46" s="301">
        <f t="shared" si="59"/>
        <v>28.311999999999991</v>
      </c>
      <c r="F46" s="301"/>
      <c r="G46" s="301">
        <f>SUM(G44:G45)</f>
        <v>25.496445730589272</v>
      </c>
      <c r="H46" s="301">
        <f t="shared" ref="H46" si="66">SUM(H44:H45)</f>
        <v>2.1336886735971197</v>
      </c>
      <c r="I46" s="301">
        <f t="shared" ref="I46" si="67">SUM(I44:I45)</f>
        <v>3.0348655958135851</v>
      </c>
      <c r="J46" s="301">
        <f t="shared" si="60"/>
        <v>30.664999999999978</v>
      </c>
      <c r="K46" s="301"/>
      <c r="L46" s="301">
        <f>SUM(L44:L45)</f>
        <v>25.179899943111895</v>
      </c>
      <c r="M46" s="301">
        <f t="shared" ref="M46" si="68">SUM(M44:M45)</f>
        <v>2.1379340122380217</v>
      </c>
      <c r="N46" s="301">
        <f t="shared" ref="N46" si="69">SUM(N44:N45)</f>
        <v>3.169166044650054</v>
      </c>
      <c r="O46" s="301">
        <f t="shared" si="61"/>
        <v>30.486999999999973</v>
      </c>
      <c r="P46" s="301"/>
      <c r="Q46" s="301">
        <f>SUM(Q44:Q45)</f>
        <v>23.974412562601252</v>
      </c>
      <c r="R46" s="301">
        <f t="shared" ref="R46" si="70">SUM(R44:R45)</f>
        <v>2.0575347581232375</v>
      </c>
      <c r="S46" s="301">
        <f t="shared" ref="S46" si="71">SUM(S44:S45)</f>
        <v>3.0140526792755402</v>
      </c>
      <c r="T46" s="301">
        <f t="shared" si="62"/>
        <v>29.046000000000031</v>
      </c>
      <c r="U46" s="301"/>
      <c r="V46" s="301">
        <f>SUM(V44:V45)</f>
        <v>22.765166161529258</v>
      </c>
      <c r="W46" s="301">
        <f t="shared" ref="W46" si="72">SUM(W44:W45)</f>
        <v>1.960397630196566</v>
      </c>
      <c r="X46" s="301">
        <f t="shared" ref="X46" si="73">SUM(X44:X45)</f>
        <v>2.8674362082741407</v>
      </c>
      <c r="Y46" s="301">
        <f t="shared" si="63"/>
        <v>27.592999999999968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0.37634930338133099</v>
      </c>
      <c r="C53" s="300">
        <v>7.1570230310314911E-2</v>
      </c>
      <c r="D53" s="300">
        <v>2.2021609326465936E-4</v>
      </c>
      <c r="E53" s="300">
        <f>SUM(B53:D53)</f>
        <v>0.44813974978491056</v>
      </c>
      <c r="F53" s="300"/>
      <c r="G53" s="300">
        <v>0.39075296869320497</v>
      </c>
      <c r="H53" s="300">
        <v>0.1086730838458437</v>
      </c>
      <c r="I53" s="300">
        <v>1.8082043900867904E-4</v>
      </c>
      <c r="J53" s="300">
        <f>SUM(G53:I53)</f>
        <v>0.49960687297805739</v>
      </c>
      <c r="K53" s="300"/>
      <c r="L53" s="300">
        <v>0.5503923267332349</v>
      </c>
      <c r="M53" s="300">
        <v>0.16788646430833284</v>
      </c>
      <c r="N53" s="300">
        <v>0</v>
      </c>
      <c r="O53" s="300">
        <f>SUM(L53:N53)</f>
        <v>0.71827879104156778</v>
      </c>
      <c r="P53" s="300"/>
      <c r="Q53" s="300">
        <v>0.5235981231177097</v>
      </c>
      <c r="R53" s="300">
        <v>0.15810046922951793</v>
      </c>
      <c r="S53" s="300">
        <v>0</v>
      </c>
      <c r="T53" s="300">
        <f>SUM(Q53:S53)</f>
        <v>0.68169859234722763</v>
      </c>
      <c r="U53" s="300"/>
      <c r="V53" s="300">
        <v>0.52230537390455789</v>
      </c>
      <c r="W53" s="300">
        <v>0.15475120841669757</v>
      </c>
      <c r="X53" s="300">
        <v>0</v>
      </c>
      <c r="Y53" s="300">
        <f>SUM(V53:X53)</f>
        <v>0.67705658232125543</v>
      </c>
    </row>
    <row r="54" spans="1:25" x14ac:dyDescent="0.2">
      <c r="A54" s="260" t="s">
        <v>364</v>
      </c>
      <c r="B54" s="300">
        <v>1.025326130225809</v>
      </c>
      <c r="C54" s="300">
        <v>1.0570372476664449E-2</v>
      </c>
      <c r="D54" s="300">
        <v>6.4963747512616909E-2</v>
      </c>
      <c r="E54" s="300">
        <f t="shared" ref="E54:E55" si="74">SUM(B54:D54)</f>
        <v>1.1008602502150904</v>
      </c>
      <c r="F54" s="300"/>
      <c r="G54" s="300">
        <v>1.1919683339295633</v>
      </c>
      <c r="H54" s="300">
        <v>0.19311622886068236</v>
      </c>
      <c r="I54" s="300">
        <v>0.12530856423169667</v>
      </c>
      <c r="J54" s="300">
        <f t="shared" ref="J54:J55" si="75">SUM(G54:I54)</f>
        <v>1.5103931270219422</v>
      </c>
      <c r="K54" s="300"/>
      <c r="L54" s="300">
        <v>1.6386935252686903</v>
      </c>
      <c r="M54" s="300">
        <v>0.10002768368974753</v>
      </c>
      <c r="N54" s="300">
        <v>0</v>
      </c>
      <c r="O54" s="300">
        <f t="shared" ref="O54:O55" si="76">SUM(L54:N54)</f>
        <v>1.7387212089584378</v>
      </c>
      <c r="P54" s="300"/>
      <c r="Q54" s="300">
        <v>1.5345796301203409</v>
      </c>
      <c r="R54" s="300">
        <v>9.5721777532434077E-2</v>
      </c>
      <c r="S54" s="300">
        <v>0</v>
      </c>
      <c r="T54" s="300">
        <f t="shared" ref="T54:T55" si="77">SUM(Q54:S54)</f>
        <v>1.6303014076527751</v>
      </c>
      <c r="U54" s="300"/>
      <c r="V54" s="300">
        <v>1.482564685803913</v>
      </c>
      <c r="W54" s="300">
        <v>9.63787318748308E-2</v>
      </c>
      <c r="X54" s="300">
        <v>0</v>
      </c>
      <c r="Y54" s="300">
        <f t="shared" ref="Y54:Y55" si="78">SUM(V54:X54)</f>
        <v>1.5789434176787438</v>
      </c>
    </row>
    <row r="55" spans="1:25" x14ac:dyDescent="0.2">
      <c r="A55" s="264" t="s">
        <v>363</v>
      </c>
      <c r="B55" s="301">
        <f>SUM(B53:B54)</f>
        <v>1.40167543360714</v>
      </c>
      <c r="C55" s="301">
        <f t="shared" ref="C55" si="79">SUM(C53:C54)</f>
        <v>8.2140602786979364E-2</v>
      </c>
      <c r="D55" s="301">
        <f t="shared" ref="D55" si="80">SUM(D53:D54)</f>
        <v>6.5183963605881565E-2</v>
      </c>
      <c r="E55" s="301">
        <f t="shared" si="74"/>
        <v>1.5490000000000008</v>
      </c>
      <c r="F55" s="301"/>
      <c r="G55" s="301">
        <f>SUM(G53:G54)</f>
        <v>1.5827213026227682</v>
      </c>
      <c r="H55" s="301">
        <f t="shared" ref="H55" si="81">SUM(H53:H54)</f>
        <v>0.30178931270652609</v>
      </c>
      <c r="I55" s="301">
        <f t="shared" ref="I55" si="82">SUM(I53:I54)</f>
        <v>0.12548938467070536</v>
      </c>
      <c r="J55" s="301">
        <f t="shared" si="75"/>
        <v>2.0099999999999998</v>
      </c>
      <c r="K55" s="301"/>
      <c r="L55" s="301">
        <f>SUM(L53:L54)</f>
        <v>2.1890858520019254</v>
      </c>
      <c r="M55" s="301">
        <f t="shared" ref="M55" si="83">SUM(M53:M54)</f>
        <v>0.26791414799808039</v>
      </c>
      <c r="N55" s="301">
        <f t="shared" ref="N55" si="84">SUM(N53:N54)</f>
        <v>0</v>
      </c>
      <c r="O55" s="301">
        <f t="shared" si="76"/>
        <v>2.4570000000000056</v>
      </c>
      <c r="P55" s="301"/>
      <c r="Q55" s="301">
        <f>SUM(Q53:Q54)</f>
        <v>2.0581777532380507</v>
      </c>
      <c r="R55" s="301">
        <f t="shared" ref="R55" si="85">SUM(R53:R54)</f>
        <v>0.25382224676195198</v>
      </c>
      <c r="S55" s="301">
        <f t="shared" ref="S55" si="86">SUM(S53:S54)</f>
        <v>0</v>
      </c>
      <c r="T55" s="301">
        <f t="shared" si="77"/>
        <v>2.3120000000000029</v>
      </c>
      <c r="U55" s="301"/>
      <c r="V55" s="301">
        <f>SUM(V53:V54)</f>
        <v>2.004870059708471</v>
      </c>
      <c r="W55" s="301">
        <f t="shared" ref="W55" si="87">SUM(W53:W54)</f>
        <v>0.25112994029152835</v>
      </c>
      <c r="X55" s="301">
        <f t="shared" ref="X55" si="88">SUM(X53:X54)</f>
        <v>0</v>
      </c>
      <c r="Y55" s="301">
        <f t="shared" si="78"/>
        <v>2.2559999999999993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0.68124552327646859</v>
      </c>
      <c r="C62" s="300">
        <v>0.35573915638739373</v>
      </c>
      <c r="D62" s="300">
        <v>0.15695856546213671</v>
      </c>
      <c r="E62" s="300">
        <f>SUM(B62:D62)</f>
        <v>1.193943245125999</v>
      </c>
      <c r="F62" s="300"/>
      <c r="G62" s="300">
        <v>0.9572834002723245</v>
      </c>
      <c r="H62" s="300">
        <v>0.48073314328074401</v>
      </c>
      <c r="I62" s="300">
        <v>0</v>
      </c>
      <c r="J62" s="300">
        <f>SUM(G62:I62)</f>
        <v>1.4380165435530685</v>
      </c>
      <c r="K62" s="300"/>
      <c r="L62" s="300">
        <v>0.89451975342073642</v>
      </c>
      <c r="M62" s="300">
        <v>0.4116924908952122</v>
      </c>
      <c r="N62" s="300">
        <v>2.3711590547901621E-2</v>
      </c>
      <c r="O62" s="300">
        <f>SUM(L62:N62)</f>
        <v>1.3299238348638505</v>
      </c>
      <c r="P62" s="300"/>
      <c r="Q62" s="300">
        <v>0.98824872111989814</v>
      </c>
      <c r="R62" s="300">
        <v>0.44375824660908075</v>
      </c>
      <c r="S62" s="300">
        <v>2.4736020461998316E-2</v>
      </c>
      <c r="T62" s="300">
        <f>SUM(Q62:S62)</f>
        <v>1.4567429881909773</v>
      </c>
      <c r="U62" s="300"/>
      <c r="V62" s="300">
        <v>1.1676375515965387</v>
      </c>
      <c r="W62" s="300">
        <v>0.49680949105703309</v>
      </c>
      <c r="X62" s="300">
        <v>2.6748968362885428E-2</v>
      </c>
      <c r="Y62" s="300">
        <f>SUM(V62:X62)</f>
        <v>1.6911960110164572</v>
      </c>
    </row>
    <row r="63" spans="1:25" x14ac:dyDescent="0.2">
      <c r="A63" s="260" t="s">
        <v>364</v>
      </c>
      <c r="B63" s="300">
        <v>3.0144610525318156</v>
      </c>
      <c r="C63" s="300">
        <v>0.15091200756222059</v>
      </c>
      <c r="D63" s="300">
        <v>0.70568369477996928</v>
      </c>
      <c r="E63" s="300">
        <f t="shared" ref="E63:E64" si="89">SUM(B63:D63)</f>
        <v>3.8710567548740054</v>
      </c>
      <c r="F63" s="300"/>
      <c r="G63" s="300">
        <v>4.9122023670743769</v>
      </c>
      <c r="H63" s="300">
        <v>0.13265725022757111</v>
      </c>
      <c r="I63" s="300">
        <v>0.43412383914497454</v>
      </c>
      <c r="J63" s="300">
        <f t="shared" ref="J63:J64" si="90">SUM(G63:I63)</f>
        <v>5.4789834564469224</v>
      </c>
      <c r="K63" s="300"/>
      <c r="L63" s="300">
        <v>4.7977439525639998</v>
      </c>
      <c r="M63" s="300">
        <v>0.21933221257214652</v>
      </c>
      <c r="N63" s="300">
        <v>0</v>
      </c>
      <c r="O63" s="300">
        <f t="shared" ref="O63:O64" si="91">SUM(L63:N63)</f>
        <v>5.017076165136146</v>
      </c>
      <c r="P63" s="300"/>
      <c r="Q63" s="300">
        <v>5.0670098782752717</v>
      </c>
      <c r="R63" s="300">
        <v>0.23424713353375892</v>
      </c>
      <c r="S63" s="300">
        <v>0</v>
      </c>
      <c r="T63" s="300">
        <f t="shared" ref="T63:T64" si="92">SUM(Q63:S63)</f>
        <v>5.3012570118090308</v>
      </c>
      <c r="U63" s="300"/>
      <c r="V63" s="300">
        <v>5.4805330123667888</v>
      </c>
      <c r="W63" s="300">
        <v>0.25727097661675818</v>
      </c>
      <c r="X63" s="300">
        <v>0</v>
      </c>
      <c r="Y63" s="300">
        <f t="shared" ref="Y63:Y64" si="93">SUM(V63:X63)</f>
        <v>5.737803988983547</v>
      </c>
    </row>
    <row r="64" spans="1:25" x14ac:dyDescent="0.2">
      <c r="A64" s="264" t="s">
        <v>363</v>
      </c>
      <c r="B64" s="301">
        <f>SUM(B62:B63)</f>
        <v>3.6957065758082841</v>
      </c>
      <c r="C64" s="301">
        <f t="shared" ref="C64" si="94">SUM(C62:C63)</f>
        <v>0.50665116394961429</v>
      </c>
      <c r="D64" s="301">
        <f t="shared" ref="D64" si="95">SUM(D62:D63)</f>
        <v>0.862642260242106</v>
      </c>
      <c r="E64" s="301">
        <f t="shared" si="89"/>
        <v>5.0650000000000048</v>
      </c>
      <c r="F64" s="301"/>
      <c r="G64" s="301">
        <f>SUM(G62:G63)</f>
        <v>5.8694857673467009</v>
      </c>
      <c r="H64" s="301">
        <f t="shared" ref="H64" si="96">SUM(H62:H63)</f>
        <v>0.61339039350831515</v>
      </c>
      <c r="I64" s="301">
        <f t="shared" ref="I64" si="97">SUM(I62:I63)</f>
        <v>0.43412383914497454</v>
      </c>
      <c r="J64" s="301">
        <f t="shared" si="90"/>
        <v>6.91699999999999</v>
      </c>
      <c r="K64" s="301"/>
      <c r="L64" s="301">
        <f>SUM(L62:L63)</f>
        <v>5.6922637059847361</v>
      </c>
      <c r="M64" s="301">
        <f t="shared" ref="M64" si="98">SUM(M62:M63)</f>
        <v>0.63102470346735873</v>
      </c>
      <c r="N64" s="301">
        <f t="shared" ref="N64" si="99">SUM(N62:N63)</f>
        <v>2.3711590547901621E-2</v>
      </c>
      <c r="O64" s="301">
        <f t="shared" si="91"/>
        <v>6.3469999999999969</v>
      </c>
      <c r="P64" s="301"/>
      <c r="Q64" s="301">
        <f>SUM(Q62:Q63)</f>
        <v>6.0552585993951702</v>
      </c>
      <c r="R64" s="301">
        <f t="shared" ref="R64" si="100">SUM(R62:R63)</f>
        <v>0.67800538014283962</v>
      </c>
      <c r="S64" s="301">
        <f t="shared" ref="S64" si="101">SUM(S62:S63)</f>
        <v>2.4736020461998316E-2</v>
      </c>
      <c r="T64" s="301">
        <f t="shared" si="92"/>
        <v>6.758000000000008</v>
      </c>
      <c r="U64" s="301"/>
      <c r="V64" s="301">
        <f>SUM(V62:V63)</f>
        <v>6.648170563963328</v>
      </c>
      <c r="W64" s="301">
        <f t="shared" ref="W64" si="102">SUM(W62:W63)</f>
        <v>0.75408046767379133</v>
      </c>
      <c r="X64" s="301">
        <f t="shared" ref="X64" si="103">SUM(X62:X63)</f>
        <v>2.6748968362885428E-2</v>
      </c>
      <c r="Y64" s="301">
        <f t="shared" si="93"/>
        <v>7.4290000000000047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2.5565550236181585</v>
      </c>
      <c r="C71" s="300">
        <v>2.0038186351300702</v>
      </c>
      <c r="D71" s="300">
        <v>0.5352271004404735</v>
      </c>
      <c r="E71" s="300">
        <f>SUM(B71:D71)</f>
        <v>5.0956007591887023</v>
      </c>
      <c r="F71" s="300"/>
      <c r="G71" s="300">
        <v>3.1764987878155435</v>
      </c>
      <c r="H71" s="300">
        <v>2.5069098584608631</v>
      </c>
      <c r="I71" s="300">
        <v>0.86305931992235796</v>
      </c>
      <c r="J71" s="300">
        <f>SUM(G71:I71)</f>
        <v>6.5464679661987644</v>
      </c>
      <c r="K71" s="300"/>
      <c r="L71" s="300">
        <v>3.4115999946257749</v>
      </c>
      <c r="M71" s="300">
        <v>2.5418370246756816</v>
      </c>
      <c r="N71" s="300">
        <v>1.5882440755906271</v>
      </c>
      <c r="O71" s="300">
        <f>SUM(L71:N71)</f>
        <v>7.541681094892084</v>
      </c>
      <c r="P71" s="300"/>
      <c r="Q71" s="300">
        <v>3.7574999734466057</v>
      </c>
      <c r="R71" s="300">
        <v>2.8181794019691453</v>
      </c>
      <c r="S71" s="300">
        <v>1.7573893335175941</v>
      </c>
      <c r="T71" s="300">
        <f>SUM(Q71:S71)</f>
        <v>8.3330687089333448</v>
      </c>
      <c r="U71" s="300"/>
      <c r="V71" s="300">
        <v>4.2815909192731603</v>
      </c>
      <c r="W71" s="300">
        <v>3.2466287935530231</v>
      </c>
      <c r="X71" s="300">
        <v>2.0589022903238341</v>
      </c>
      <c r="Y71" s="300">
        <f>SUM(V71:X71)</f>
        <v>9.5871220031500179</v>
      </c>
    </row>
    <row r="72" spans="1:25" x14ac:dyDescent="0.2">
      <c r="A72" s="260" t="s">
        <v>364</v>
      </c>
      <c r="B72" s="300">
        <v>17.59345200826327</v>
      </c>
      <c r="C72" s="300">
        <v>0.70136636768047744</v>
      </c>
      <c r="D72" s="300">
        <v>15.715580864867562</v>
      </c>
      <c r="E72" s="300">
        <f t="shared" ref="E72:E73" si="104">SUM(B72:D72)</f>
        <v>34.01039924081131</v>
      </c>
      <c r="F72" s="300"/>
      <c r="G72" s="300">
        <v>22.815902686565927</v>
      </c>
      <c r="H72" s="300">
        <v>0.73242362100108982</v>
      </c>
      <c r="I72" s="300">
        <v>19.162205726234237</v>
      </c>
      <c r="J72" s="300">
        <f t="shared" ref="J72:J73" si="105">SUM(G72:I72)</f>
        <v>42.710532033801258</v>
      </c>
      <c r="K72" s="300"/>
      <c r="L72" s="300">
        <v>22.93536505817768</v>
      </c>
      <c r="M72" s="300">
        <v>1.4445047542451122</v>
      </c>
      <c r="N72" s="300">
        <v>16.466449092685099</v>
      </c>
      <c r="O72" s="300">
        <f t="shared" ref="O72:O73" si="106">SUM(L72:N72)</f>
        <v>40.846318905107893</v>
      </c>
      <c r="P72" s="300"/>
      <c r="Q72" s="300">
        <v>24.835287612149305</v>
      </c>
      <c r="R72" s="300">
        <v>1.6130626732815279</v>
      </c>
      <c r="S72" s="300">
        <v>18.239581005635749</v>
      </c>
      <c r="T72" s="300">
        <f t="shared" ref="T72:T73" si="107">SUM(Q72:S72)</f>
        <v>44.687931291066583</v>
      </c>
      <c r="U72" s="300"/>
      <c r="V72" s="300">
        <v>27.033342984272767</v>
      </c>
      <c r="W72" s="300">
        <v>1.879244328176916</v>
      </c>
      <c r="X72" s="300">
        <v>20.954290684400334</v>
      </c>
      <c r="Y72" s="300">
        <f t="shared" ref="Y72:Y73" si="108">SUM(V72:X72)</f>
        <v>49.866877996850022</v>
      </c>
    </row>
    <row r="73" spans="1:25" x14ac:dyDescent="0.2">
      <c r="A73" s="264" t="s">
        <v>363</v>
      </c>
      <c r="B73" s="301">
        <f>SUM(B71:B72)</f>
        <v>20.150007031881429</v>
      </c>
      <c r="C73" s="301">
        <f t="shared" ref="C73" si="109">SUM(C71:C72)</f>
        <v>2.7051850028105475</v>
      </c>
      <c r="D73" s="301">
        <f t="shared" ref="D73" si="110">SUM(D71:D72)</f>
        <v>16.250807965308034</v>
      </c>
      <c r="E73" s="301">
        <f t="shared" si="104"/>
        <v>39.106000000000009</v>
      </c>
      <c r="F73" s="301"/>
      <c r="G73" s="301">
        <f>SUM(G71:G72)</f>
        <v>25.99240147438147</v>
      </c>
      <c r="H73" s="301">
        <f t="shared" ref="H73" si="111">SUM(H71:H72)</f>
        <v>3.239333479461953</v>
      </c>
      <c r="I73" s="301">
        <f t="shared" ref="I73" si="112">SUM(I71:I72)</f>
        <v>20.025265046156594</v>
      </c>
      <c r="J73" s="301">
        <f t="shared" si="105"/>
        <v>49.257000000000019</v>
      </c>
      <c r="K73" s="301"/>
      <c r="L73" s="301">
        <f>SUM(L71:L72)</f>
        <v>26.346965052803455</v>
      </c>
      <c r="M73" s="301">
        <f t="shared" ref="M73" si="113">SUM(M71:M72)</f>
        <v>3.986341778920794</v>
      </c>
      <c r="N73" s="301">
        <f t="shared" ref="N73" si="114">SUM(N71:N72)</f>
        <v>18.054693168275726</v>
      </c>
      <c r="O73" s="301">
        <f t="shared" si="106"/>
        <v>48.387999999999977</v>
      </c>
      <c r="P73" s="301"/>
      <c r="Q73" s="301">
        <f>SUM(Q71:Q72)</f>
        <v>28.592787585595911</v>
      </c>
      <c r="R73" s="301">
        <f t="shared" ref="R73" si="115">SUM(R71:R72)</f>
        <v>4.4312420752506734</v>
      </c>
      <c r="S73" s="301">
        <f t="shared" ref="S73" si="116">SUM(S71:S72)</f>
        <v>19.996970339153343</v>
      </c>
      <c r="T73" s="301">
        <f t="shared" si="107"/>
        <v>53.02099999999993</v>
      </c>
      <c r="U73" s="301"/>
      <c r="V73" s="301">
        <f>SUM(V71:V72)</f>
        <v>31.314933903545928</v>
      </c>
      <c r="W73" s="301">
        <f t="shared" ref="W73" si="117">SUM(W71:W72)</f>
        <v>5.1258731217299394</v>
      </c>
      <c r="X73" s="301">
        <f t="shared" ref="X73" si="118">SUM(X71:X72)</f>
        <v>23.01319297472417</v>
      </c>
      <c r="Y73" s="301">
        <f t="shared" si="108"/>
        <v>59.454000000000036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13.969655454180552</v>
      </c>
      <c r="C80" s="300">
        <v>24.803071250573584</v>
      </c>
      <c r="D80" s="300">
        <v>3.1180204877400848</v>
      </c>
      <c r="E80" s="300">
        <f>SUM(B80:D80)</f>
        <v>41.890747192494217</v>
      </c>
      <c r="F80" s="300"/>
      <c r="G80" s="300">
        <v>16.661892546874522</v>
      </c>
      <c r="H80" s="300">
        <v>21.915572730095086</v>
      </c>
      <c r="I80" s="300">
        <v>3.109162987079825</v>
      </c>
      <c r="J80" s="300">
        <f>SUM(G80:I80)</f>
        <v>41.686628264049432</v>
      </c>
      <c r="K80" s="300"/>
      <c r="L80" s="300">
        <v>16.2156388008116</v>
      </c>
      <c r="M80" s="300">
        <v>22.851051308196464</v>
      </c>
      <c r="N80" s="300">
        <v>3.6216958138301583</v>
      </c>
      <c r="O80" s="300">
        <f>SUM(L80:N80)</f>
        <v>42.688385922838222</v>
      </c>
      <c r="P80" s="300"/>
      <c r="Q80" s="300">
        <v>16.815092533036697</v>
      </c>
      <c r="R80" s="300">
        <v>22.098457934379269</v>
      </c>
      <c r="S80" s="300">
        <v>3.7524140274875091</v>
      </c>
      <c r="T80" s="300">
        <f>SUM(Q80:S80)</f>
        <v>42.665964494903477</v>
      </c>
      <c r="U80" s="300"/>
      <c r="V80" s="300">
        <v>17.957252937888988</v>
      </c>
      <c r="W80" s="300">
        <v>20.561273889348499</v>
      </c>
      <c r="X80" s="300">
        <v>4.0143049809114695</v>
      </c>
      <c r="Y80" s="300">
        <f>SUM(V80:X80)</f>
        <v>42.532831808148956</v>
      </c>
    </row>
    <row r="81" spans="1:25" x14ac:dyDescent="0.2">
      <c r="A81" s="260" t="s">
        <v>364</v>
      </c>
      <c r="B81" s="300">
        <v>33.108259263378905</v>
      </c>
      <c r="C81" s="300">
        <v>11.154369800285565</v>
      </c>
      <c r="D81" s="300">
        <v>4.2836237438411828</v>
      </c>
      <c r="E81" s="300">
        <f t="shared" ref="E81:E82" si="119">SUM(B81:D81)</f>
        <v>48.546252807505653</v>
      </c>
      <c r="F81" s="300"/>
      <c r="G81" s="300">
        <v>33.660323489044686</v>
      </c>
      <c r="H81" s="300">
        <v>9.4651162229131529</v>
      </c>
      <c r="I81" s="300">
        <v>4.336932023992639</v>
      </c>
      <c r="J81" s="300">
        <f t="shared" ref="J81:J82" si="120">SUM(G81:I81)</f>
        <v>47.462371735950477</v>
      </c>
      <c r="K81" s="300"/>
      <c r="L81" s="300">
        <v>32.708774100650061</v>
      </c>
      <c r="M81" s="300">
        <v>10.630524363521836</v>
      </c>
      <c r="N81" s="300">
        <v>5.0433156129896517</v>
      </c>
      <c r="O81" s="300">
        <f t="shared" ref="O81:O82" si="121">SUM(L81:N81)</f>
        <v>48.382614077161548</v>
      </c>
      <c r="P81" s="300"/>
      <c r="Q81" s="300">
        <v>33.134686079020383</v>
      </c>
      <c r="R81" s="300">
        <v>10.678495912469439</v>
      </c>
      <c r="S81" s="300">
        <v>5.0948535136066786</v>
      </c>
      <c r="T81" s="300">
        <f t="shared" ref="T81:T82" si="122">SUM(Q81:S81)</f>
        <v>48.9080355050965</v>
      </c>
      <c r="U81" s="300"/>
      <c r="V81" s="300">
        <v>33.747985624305755</v>
      </c>
      <c r="W81" s="300">
        <v>10.762517211514528</v>
      </c>
      <c r="X81" s="300">
        <v>5.1786653560306606</v>
      </c>
      <c r="Y81" s="300">
        <f t="shared" ref="Y81:Y82" si="123">SUM(V81:X81)</f>
        <v>49.689168191850946</v>
      </c>
    </row>
    <row r="82" spans="1:25" x14ac:dyDescent="0.2">
      <c r="A82" s="264" t="s">
        <v>363</v>
      </c>
      <c r="B82" s="301">
        <f>SUM(B80:B81)</f>
        <v>47.077914717559459</v>
      </c>
      <c r="C82" s="301">
        <f t="shared" ref="C82" si="124">SUM(C80:C81)</f>
        <v>35.957441050859146</v>
      </c>
      <c r="D82" s="301">
        <f t="shared" ref="D82" si="125">SUM(D80:D81)</f>
        <v>7.4016442315812672</v>
      </c>
      <c r="E82" s="301">
        <f t="shared" si="119"/>
        <v>90.436999999999884</v>
      </c>
      <c r="F82" s="301"/>
      <c r="G82" s="301">
        <f>SUM(G80:G81)</f>
        <v>50.322216035919212</v>
      </c>
      <c r="H82" s="301">
        <f t="shared" ref="H82" si="126">SUM(H80:H81)</f>
        <v>31.380688953008239</v>
      </c>
      <c r="I82" s="301">
        <f t="shared" ref="I82" si="127">SUM(I80:I81)</f>
        <v>7.4460950110724635</v>
      </c>
      <c r="J82" s="301">
        <f t="shared" si="120"/>
        <v>89.148999999999916</v>
      </c>
      <c r="K82" s="301"/>
      <c r="L82" s="301">
        <f>SUM(L80:L81)</f>
        <v>48.924412901461665</v>
      </c>
      <c r="M82" s="301">
        <f t="shared" ref="M82" si="128">SUM(M80:M81)</f>
        <v>33.481575671718304</v>
      </c>
      <c r="N82" s="301">
        <f t="shared" ref="N82" si="129">SUM(N80:N81)</f>
        <v>8.6650114268198095</v>
      </c>
      <c r="O82" s="301">
        <f t="shared" si="121"/>
        <v>91.070999999999771</v>
      </c>
      <c r="P82" s="301"/>
      <c r="Q82" s="301">
        <f>SUM(Q80:Q81)</f>
        <v>49.949778612057081</v>
      </c>
      <c r="R82" s="301">
        <f t="shared" ref="R82" si="130">SUM(R80:R81)</f>
        <v>32.776953846848706</v>
      </c>
      <c r="S82" s="301">
        <f t="shared" ref="S82" si="131">SUM(S80:S81)</f>
        <v>8.8472675410941868</v>
      </c>
      <c r="T82" s="301">
        <f t="shared" si="122"/>
        <v>91.57399999999997</v>
      </c>
      <c r="U82" s="301"/>
      <c r="V82" s="301">
        <f>SUM(V80:V81)</f>
        <v>51.705238562194744</v>
      </c>
      <c r="W82" s="301">
        <f t="shared" ref="W82" si="132">SUM(W80:W81)</f>
        <v>31.323791100863026</v>
      </c>
      <c r="X82" s="301">
        <f t="shared" ref="X82" si="133">SUM(X80:X81)</f>
        <v>9.1929703369421301</v>
      </c>
      <c r="Y82" s="301">
        <f t="shared" si="123"/>
        <v>92.221999999999895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3.2720431436274962</v>
      </c>
      <c r="C89" s="300">
        <v>2.2782571086841323</v>
      </c>
      <c r="D89" s="300">
        <v>0.56143139251886842</v>
      </c>
      <c r="E89" s="300">
        <f>SUM(B89:D89)</f>
        <v>6.1117316448304972</v>
      </c>
      <c r="F89" s="300"/>
      <c r="G89" s="300">
        <v>3.8214077280706547</v>
      </c>
      <c r="H89" s="300">
        <v>2.4375472855601075</v>
      </c>
      <c r="I89" s="300">
        <v>0.84294947433076473</v>
      </c>
      <c r="J89" s="300">
        <f>SUM(G89:I89)</f>
        <v>7.1019044879615274</v>
      </c>
      <c r="K89" s="300"/>
      <c r="L89" s="300">
        <v>3.6863115960534847</v>
      </c>
      <c r="M89" s="300">
        <v>3.1489491960286631</v>
      </c>
      <c r="N89" s="300">
        <v>0.39465576169171485</v>
      </c>
      <c r="O89" s="300">
        <f>SUM(L89:N89)</f>
        <v>7.2299165537738626</v>
      </c>
      <c r="P89" s="300"/>
      <c r="Q89" s="300">
        <v>4.0033784043827545</v>
      </c>
      <c r="R89" s="300">
        <v>3.4965644281911441</v>
      </c>
      <c r="S89" s="300">
        <v>0.3983320549087998</v>
      </c>
      <c r="T89" s="300">
        <f>SUM(Q89:S89)</f>
        <v>7.8982748874826987</v>
      </c>
      <c r="U89" s="300"/>
      <c r="V89" s="300">
        <v>4.1829713601283309</v>
      </c>
      <c r="W89" s="300">
        <v>3.8078323175551301</v>
      </c>
      <c r="X89" s="300">
        <v>0.39195758620315579</v>
      </c>
      <c r="Y89" s="300">
        <f>SUM(V89:X89)</f>
        <v>8.382761263886616</v>
      </c>
    </row>
    <row r="90" spans="1:25" x14ac:dyDescent="0.2">
      <c r="A90" s="260" t="s">
        <v>364</v>
      </c>
      <c r="B90" s="300">
        <v>17.985218543305873</v>
      </c>
      <c r="C90" s="300">
        <v>2.3734905645621978</v>
      </c>
      <c r="D90" s="300">
        <v>3.1555592473014422</v>
      </c>
      <c r="E90" s="300">
        <f t="shared" ref="E90:E91" si="134">SUM(B90:D90)</f>
        <v>23.514268355169513</v>
      </c>
      <c r="F90" s="300"/>
      <c r="G90" s="300">
        <v>17.853647799135434</v>
      </c>
      <c r="H90" s="300">
        <v>2.2819767673517974</v>
      </c>
      <c r="I90" s="300">
        <v>3.5364709455512053</v>
      </c>
      <c r="J90" s="300">
        <f t="shared" ref="J90:J91" si="135">SUM(G90:I90)</f>
        <v>23.672095512038435</v>
      </c>
      <c r="K90" s="300"/>
      <c r="L90" s="300">
        <v>17.186193653330424</v>
      </c>
      <c r="M90" s="300">
        <v>2.6870885638720421</v>
      </c>
      <c r="N90" s="300">
        <v>3.3218012290237189</v>
      </c>
      <c r="O90" s="300">
        <f t="shared" ref="O90:O91" si="136">SUM(L90:N90)</f>
        <v>23.195083446226185</v>
      </c>
      <c r="P90" s="300"/>
      <c r="Q90" s="300">
        <v>17.877199125083294</v>
      </c>
      <c r="R90" s="300">
        <v>2.8162923796983068</v>
      </c>
      <c r="S90" s="300">
        <v>3.4502336077356541</v>
      </c>
      <c r="T90" s="300">
        <f t="shared" ref="T90:T91" si="137">SUM(Q90:S90)</f>
        <v>24.143725112517256</v>
      </c>
      <c r="U90" s="300"/>
      <c r="V90" s="300">
        <v>17.499267129139366</v>
      </c>
      <c r="W90" s="300">
        <v>2.9093229999676655</v>
      </c>
      <c r="X90" s="300">
        <v>3.5766486070062897</v>
      </c>
      <c r="Y90" s="300">
        <f t="shared" ref="Y90:Y91" si="138">SUM(V90:X90)</f>
        <v>23.985238736113324</v>
      </c>
    </row>
    <row r="91" spans="1:25" x14ac:dyDescent="0.2">
      <c r="A91" s="264" t="s">
        <v>363</v>
      </c>
      <c r="B91" s="301">
        <f>SUM(B89:B90)</f>
        <v>21.257261686933369</v>
      </c>
      <c r="C91" s="301">
        <f t="shared" ref="C91" si="139">SUM(C89:C90)</f>
        <v>4.6517476732463301</v>
      </c>
      <c r="D91" s="301">
        <f t="shared" ref="D91" si="140">SUM(D89:D90)</f>
        <v>3.7169906398203105</v>
      </c>
      <c r="E91" s="301">
        <f t="shared" si="134"/>
        <v>29.626000000000008</v>
      </c>
      <c r="F91" s="301"/>
      <c r="G91" s="301">
        <f>SUM(G89:G90)</f>
        <v>21.675055527206087</v>
      </c>
      <c r="H91" s="301">
        <f t="shared" ref="H91" si="141">SUM(H89:H90)</f>
        <v>4.7195240529119049</v>
      </c>
      <c r="I91" s="301">
        <f t="shared" ref="I91" si="142">SUM(I89:I90)</f>
        <v>4.3794204198819697</v>
      </c>
      <c r="J91" s="301">
        <f t="shared" si="135"/>
        <v>30.773999999999962</v>
      </c>
      <c r="K91" s="301"/>
      <c r="L91" s="301">
        <f>SUM(L89:L90)</f>
        <v>20.872505249383909</v>
      </c>
      <c r="M91" s="301">
        <f t="shared" ref="M91" si="143">SUM(M89:M90)</f>
        <v>5.8360377599007052</v>
      </c>
      <c r="N91" s="301">
        <f t="shared" ref="N91" si="144">SUM(N89:N90)</f>
        <v>3.7164569907154337</v>
      </c>
      <c r="O91" s="301">
        <f t="shared" si="136"/>
        <v>30.425000000000047</v>
      </c>
      <c r="P91" s="301"/>
      <c r="Q91" s="301">
        <f>SUM(Q89:Q90)</f>
        <v>21.880577529466049</v>
      </c>
      <c r="R91" s="301">
        <f t="shared" ref="R91" si="145">SUM(R89:R90)</f>
        <v>6.3128568078894514</v>
      </c>
      <c r="S91" s="301">
        <f t="shared" ref="S91" si="146">SUM(S89:S90)</f>
        <v>3.8485656626444538</v>
      </c>
      <c r="T91" s="301">
        <f t="shared" si="137"/>
        <v>32.041999999999952</v>
      </c>
      <c r="U91" s="301"/>
      <c r="V91" s="301">
        <f>SUM(V89:V90)</f>
        <v>21.682238489267696</v>
      </c>
      <c r="W91" s="301">
        <f t="shared" ref="W91" si="147">SUM(W89:W90)</f>
        <v>6.7171553175227956</v>
      </c>
      <c r="X91" s="301">
        <f t="shared" ref="X91" si="148">SUM(X89:X90)</f>
        <v>3.9686061932094456</v>
      </c>
      <c r="Y91" s="301">
        <f t="shared" si="138"/>
        <v>32.367999999999938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7.3364380866506345</v>
      </c>
      <c r="C98" s="300">
        <v>11.088562328677579</v>
      </c>
      <c r="D98" s="300">
        <v>2.7993825297301655</v>
      </c>
      <c r="E98" s="300">
        <f>SUM(B98:D98)</f>
        <v>21.22438294505838</v>
      </c>
      <c r="F98" s="300"/>
      <c r="G98" s="300">
        <v>9.5171947192165227</v>
      </c>
      <c r="H98" s="300">
        <v>14.457690362633182</v>
      </c>
      <c r="I98" s="300">
        <v>2.4553932621773753</v>
      </c>
      <c r="J98" s="300">
        <f>SUM(G98:I98)</f>
        <v>26.43027834402708</v>
      </c>
      <c r="K98" s="300"/>
      <c r="L98" s="300">
        <v>7.27569406383288</v>
      </c>
      <c r="M98" s="300">
        <v>14.873507765132574</v>
      </c>
      <c r="N98" s="300">
        <v>3.4350657668269324</v>
      </c>
      <c r="O98" s="300">
        <f>SUM(L98:N98)</f>
        <v>25.584267595792383</v>
      </c>
      <c r="P98" s="300"/>
      <c r="Q98" s="300">
        <v>7.7598318619479958</v>
      </c>
      <c r="R98" s="300">
        <v>15.689677721091035</v>
      </c>
      <c r="S98" s="300">
        <v>3.7360436719871375</v>
      </c>
      <c r="T98" s="300">
        <f>SUM(Q98:S98)</f>
        <v>27.185553255026168</v>
      </c>
      <c r="U98" s="300"/>
      <c r="V98" s="300">
        <v>8.8572885597688344</v>
      </c>
      <c r="W98" s="300">
        <v>18.002593125091401</v>
      </c>
      <c r="X98" s="300">
        <v>4.2861353845554619</v>
      </c>
      <c r="Y98" s="300">
        <f>SUM(V98:X98)</f>
        <v>31.146017069415695</v>
      </c>
    </row>
    <row r="99" spans="1:25" x14ac:dyDescent="0.2">
      <c r="A99" s="260" t="s">
        <v>364</v>
      </c>
      <c r="B99" s="300">
        <v>9.5054419502789393</v>
      </c>
      <c r="C99" s="300">
        <v>6.6568423021313849</v>
      </c>
      <c r="D99" s="300">
        <v>1.958332802531235</v>
      </c>
      <c r="E99" s="300">
        <f t="shared" ref="E99:E100" si="149">SUM(B99:D99)</f>
        <v>18.120617054941558</v>
      </c>
      <c r="F99" s="300"/>
      <c r="G99" s="300">
        <v>12.027148123770811</v>
      </c>
      <c r="H99" s="300">
        <v>8.0199672473394106</v>
      </c>
      <c r="I99" s="300">
        <v>2.1966062848626886</v>
      </c>
      <c r="J99" s="300">
        <f t="shared" ref="J99:J100" si="150">SUM(G99:I99)</f>
        <v>22.243721655972912</v>
      </c>
      <c r="K99" s="300"/>
      <c r="L99" s="300">
        <v>9.9080918204978765</v>
      </c>
      <c r="M99" s="300">
        <v>10.249004901908233</v>
      </c>
      <c r="N99" s="300">
        <v>1.4916356818014578</v>
      </c>
      <c r="O99" s="300">
        <f t="shared" ref="O99:O100" si="151">SUM(L99:N99)</f>
        <v>21.648732404207568</v>
      </c>
      <c r="P99" s="300"/>
      <c r="Q99" s="300">
        <v>10.561447460179007</v>
      </c>
      <c r="R99" s="300">
        <v>10.685296260602643</v>
      </c>
      <c r="S99" s="300">
        <v>1.6117030241921479</v>
      </c>
      <c r="T99" s="300">
        <f t="shared" ref="T99:T100" si="152">SUM(Q99:S99)</f>
        <v>22.858446744973801</v>
      </c>
      <c r="U99" s="300"/>
      <c r="V99" s="300">
        <v>12.154762627811097</v>
      </c>
      <c r="W99" s="300">
        <v>12.262323582475489</v>
      </c>
      <c r="X99" s="300">
        <v>1.8528967202977249</v>
      </c>
      <c r="Y99" s="300">
        <f t="shared" ref="Y99:Y100" si="153">SUM(V99:X99)</f>
        <v>26.269982930584309</v>
      </c>
    </row>
    <row r="100" spans="1:25" x14ac:dyDescent="0.2">
      <c r="A100" s="264" t="s">
        <v>363</v>
      </c>
      <c r="B100" s="301">
        <f>SUM(B98:B99)</f>
        <v>16.841880036929574</v>
      </c>
      <c r="C100" s="301">
        <f t="shared" ref="C100" si="154">SUM(C98:C99)</f>
        <v>17.745404630808963</v>
      </c>
      <c r="D100" s="301">
        <f t="shared" ref="D100" si="155">SUM(D98:D99)</f>
        <v>4.7577153322614008</v>
      </c>
      <c r="E100" s="301">
        <f t="shared" si="149"/>
        <v>39.344999999999935</v>
      </c>
      <c r="F100" s="301"/>
      <c r="G100" s="301">
        <f>SUM(G98:G99)</f>
        <v>21.544342842987334</v>
      </c>
      <c r="H100" s="301">
        <f t="shared" ref="H100" si="156">SUM(H98:H99)</f>
        <v>22.477657609972592</v>
      </c>
      <c r="I100" s="301">
        <f t="shared" ref="I100" si="157">SUM(I98:I99)</f>
        <v>4.6519995470400639</v>
      </c>
      <c r="J100" s="301">
        <f t="shared" si="150"/>
        <v>48.673999999999992</v>
      </c>
      <c r="K100" s="301"/>
      <c r="L100" s="301">
        <f>SUM(L98:L99)</f>
        <v>17.183785884330756</v>
      </c>
      <c r="M100" s="301">
        <f t="shared" ref="M100" si="158">SUM(M98:M99)</f>
        <v>25.122512667040809</v>
      </c>
      <c r="N100" s="301">
        <f t="shared" ref="N100" si="159">SUM(N98:N99)</f>
        <v>4.92670144862839</v>
      </c>
      <c r="O100" s="301">
        <f t="shared" si="151"/>
        <v>47.232999999999961</v>
      </c>
      <c r="P100" s="301"/>
      <c r="Q100" s="301">
        <f>SUM(Q98:Q99)</f>
        <v>18.321279322127005</v>
      </c>
      <c r="R100" s="301">
        <f t="shared" ref="R100" si="160">SUM(R98:R99)</f>
        <v>26.374973981693678</v>
      </c>
      <c r="S100" s="301">
        <f t="shared" ref="S100" si="161">SUM(S98:S99)</f>
        <v>5.3477466961792857</v>
      </c>
      <c r="T100" s="301">
        <f t="shared" si="152"/>
        <v>50.043999999999969</v>
      </c>
      <c r="U100" s="301"/>
      <c r="V100" s="301">
        <f>SUM(V98:V99)</f>
        <v>21.012051187579932</v>
      </c>
      <c r="W100" s="301">
        <f t="shared" ref="W100" si="162">SUM(W98:W99)</f>
        <v>30.26491670756689</v>
      </c>
      <c r="X100" s="301">
        <f t="shared" ref="X100" si="163">SUM(X98:X99)</f>
        <v>6.1390321048531868</v>
      </c>
      <c r="Y100" s="301">
        <f t="shared" si="153"/>
        <v>57.416000000000011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1.1298793200005173</v>
      </c>
      <c r="C107" s="300">
        <v>0.51534827821868201</v>
      </c>
      <c r="D107" s="300">
        <v>0.62357811820598219</v>
      </c>
      <c r="E107" s="300">
        <f>SUM(B107:D107)</f>
        <v>2.2688057164251814</v>
      </c>
      <c r="F107" s="300"/>
      <c r="G107" s="300">
        <v>2.1464731177983367</v>
      </c>
      <c r="H107" s="300">
        <v>0.97566959901973049</v>
      </c>
      <c r="I107" s="300">
        <v>0.99059379937253622</v>
      </c>
      <c r="J107" s="300">
        <f>SUM(G107:I107)</f>
        <v>4.1127365161906031</v>
      </c>
      <c r="K107" s="300"/>
      <c r="L107" s="300">
        <v>1.6971753766009077</v>
      </c>
      <c r="M107" s="300">
        <v>0.74056537103336939</v>
      </c>
      <c r="N107" s="300">
        <v>1.1596622651711259</v>
      </c>
      <c r="O107" s="300">
        <f>SUM(L107:N107)</f>
        <v>3.5974030128054029</v>
      </c>
      <c r="P107" s="300"/>
      <c r="Q107" s="300">
        <v>1.6292979642776773</v>
      </c>
      <c r="R107" s="300">
        <v>0.72137704052860852</v>
      </c>
      <c r="S107" s="300">
        <v>1.1026075955069325</v>
      </c>
      <c r="T107" s="300">
        <f>SUM(Q107:S107)</f>
        <v>3.4532826003132184</v>
      </c>
      <c r="U107" s="300"/>
      <c r="V107" s="300">
        <v>1.5939521020200751</v>
      </c>
      <c r="W107" s="300">
        <v>0.70194417642465778</v>
      </c>
      <c r="X107" s="300">
        <v>1.0237608545922376</v>
      </c>
      <c r="Y107" s="300">
        <f>SUM(V107:X107)</f>
        <v>3.3196571330369706</v>
      </c>
    </row>
    <row r="108" spans="1:25" x14ac:dyDescent="0.2">
      <c r="A108" s="260" t="s">
        <v>364</v>
      </c>
      <c r="B108" s="300">
        <v>1.4837205305259848</v>
      </c>
      <c r="C108" s="300">
        <v>0.52975658509218959</v>
      </c>
      <c r="D108" s="300">
        <v>1.0987171679566439</v>
      </c>
      <c r="E108" s="300">
        <f t="shared" ref="E108:E109" si="164">SUM(B108:D108)</f>
        <v>3.1121942835748184</v>
      </c>
      <c r="F108" s="300"/>
      <c r="G108" s="300">
        <v>2.5270402271862986</v>
      </c>
      <c r="H108" s="300">
        <v>0.28803706709003579</v>
      </c>
      <c r="I108" s="300">
        <v>1.8091861895330525</v>
      </c>
      <c r="J108" s="300">
        <f t="shared" ref="J108:J109" si="165">SUM(G108:I108)</f>
        <v>4.6242634838093872</v>
      </c>
      <c r="K108" s="300"/>
      <c r="L108" s="300">
        <v>2.560611493398179</v>
      </c>
      <c r="M108" s="300">
        <v>1.0379051515825646</v>
      </c>
      <c r="N108" s="300">
        <v>0.78808034221386492</v>
      </c>
      <c r="O108" s="300">
        <f t="shared" ref="O108:O109" si="166">SUM(L108:N108)</f>
        <v>4.3865969871946087</v>
      </c>
      <c r="P108" s="300"/>
      <c r="Q108" s="300">
        <v>2.448018340689861</v>
      </c>
      <c r="R108" s="300">
        <v>1.0452379489196335</v>
      </c>
      <c r="S108" s="300">
        <v>0.76246111007727746</v>
      </c>
      <c r="T108" s="300">
        <f t="shared" ref="T108:T109" si="167">SUM(Q108:S108)</f>
        <v>4.2557173996867714</v>
      </c>
      <c r="U108" s="300"/>
      <c r="V108" s="300">
        <v>2.3494093728076537</v>
      </c>
      <c r="W108" s="300">
        <v>1.0809645072287926</v>
      </c>
      <c r="X108" s="300">
        <v>0.74696898692659186</v>
      </c>
      <c r="Y108" s="300">
        <f t="shared" ref="Y108:Y109" si="168">SUM(V108:X108)</f>
        <v>4.1773428669630377</v>
      </c>
    </row>
    <row r="109" spans="1:25" x14ac:dyDescent="0.2">
      <c r="A109" s="264" t="s">
        <v>363</v>
      </c>
      <c r="B109" s="301">
        <f>SUM(B107:B108)</f>
        <v>2.6135998505265023</v>
      </c>
      <c r="C109" s="301">
        <f t="shared" ref="C109" si="169">SUM(C107:C108)</f>
        <v>1.0451048633108715</v>
      </c>
      <c r="D109" s="301">
        <f t="shared" ref="D109" si="170">SUM(D107:D108)</f>
        <v>1.7222952861626259</v>
      </c>
      <c r="E109" s="301">
        <f t="shared" si="164"/>
        <v>5.3810000000000002</v>
      </c>
      <c r="F109" s="301"/>
      <c r="G109" s="301">
        <f>SUM(G107:G108)</f>
        <v>4.6735133449846353</v>
      </c>
      <c r="H109" s="301">
        <f t="shared" ref="H109" si="171">SUM(H107:H108)</f>
        <v>1.2637066661097662</v>
      </c>
      <c r="I109" s="301">
        <f t="shared" ref="I109" si="172">SUM(I107:I108)</f>
        <v>2.7997799889055885</v>
      </c>
      <c r="J109" s="301">
        <f t="shared" si="165"/>
        <v>8.7369999999999912</v>
      </c>
      <c r="K109" s="301"/>
      <c r="L109" s="301">
        <f>SUM(L107:L108)</f>
        <v>4.2577868699990864</v>
      </c>
      <c r="M109" s="301">
        <f t="shared" ref="M109" si="173">SUM(M107:M108)</f>
        <v>1.7784705226159341</v>
      </c>
      <c r="N109" s="301">
        <f t="shared" ref="N109" si="174">SUM(N107:N108)</f>
        <v>1.9477426073849908</v>
      </c>
      <c r="O109" s="301">
        <f t="shared" si="166"/>
        <v>7.9840000000000115</v>
      </c>
      <c r="P109" s="301"/>
      <c r="Q109" s="301">
        <f>SUM(Q107:Q108)</f>
        <v>4.0773163049675381</v>
      </c>
      <c r="R109" s="301">
        <f t="shared" ref="R109" si="175">SUM(R107:R108)</f>
        <v>1.7666149894482421</v>
      </c>
      <c r="S109" s="301">
        <f t="shared" ref="S109" si="176">SUM(S107:S108)</f>
        <v>1.8650687055842101</v>
      </c>
      <c r="T109" s="301">
        <f t="shared" si="167"/>
        <v>7.7089999999999907</v>
      </c>
      <c r="U109" s="301"/>
      <c r="V109" s="301">
        <f>SUM(V107:V108)</f>
        <v>3.9433614748277286</v>
      </c>
      <c r="W109" s="301">
        <f t="shared" ref="W109" si="177">SUM(W107:W108)</f>
        <v>1.7829086836534502</v>
      </c>
      <c r="X109" s="301">
        <f t="shared" ref="X109" si="178">SUM(X107:X108)</f>
        <v>1.7707298415188295</v>
      </c>
      <c r="Y109" s="301">
        <f t="shared" si="168"/>
        <v>7.4970000000000088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3.8738469680818879</v>
      </c>
      <c r="C116" s="300">
        <v>1.2440175181038153</v>
      </c>
      <c r="D116" s="300">
        <v>0.98224321573332762</v>
      </c>
      <c r="E116" s="300">
        <f>SUM(B116:D116)</f>
        <v>6.1001077019190308</v>
      </c>
      <c r="F116" s="300"/>
      <c r="G116" s="300">
        <v>4.6776034930532715</v>
      </c>
      <c r="H116" s="300">
        <v>1.8557919457212393</v>
      </c>
      <c r="I116" s="300">
        <v>0.39781177829481995</v>
      </c>
      <c r="J116" s="300">
        <f>SUM(G116:I116)</f>
        <v>6.9312072170693302</v>
      </c>
      <c r="K116" s="300"/>
      <c r="L116" s="300">
        <v>3.9028641114216662</v>
      </c>
      <c r="M116" s="300">
        <v>1.1843701716014792</v>
      </c>
      <c r="N116" s="300">
        <v>0.91947591573553289</v>
      </c>
      <c r="O116" s="300">
        <f>SUM(L116:N116)</f>
        <v>6.006710198758678</v>
      </c>
      <c r="P116" s="300"/>
      <c r="Q116" s="300">
        <v>4.1733712206443867</v>
      </c>
      <c r="R116" s="300">
        <v>1.2207506525192267</v>
      </c>
      <c r="S116" s="300">
        <v>0.97607291504166138</v>
      </c>
      <c r="T116" s="300">
        <f>SUM(Q116:S116)</f>
        <v>6.370194788205275</v>
      </c>
      <c r="U116" s="300"/>
      <c r="V116" s="300">
        <v>4.549162054112915</v>
      </c>
      <c r="W116" s="300">
        <v>1.2317721049574977</v>
      </c>
      <c r="X116" s="300">
        <v>1.02370028558215</v>
      </c>
      <c r="Y116" s="300">
        <f>SUM(V116:X116)</f>
        <v>6.804634444652562</v>
      </c>
    </row>
    <row r="117" spans="1:25" x14ac:dyDescent="0.2">
      <c r="A117" s="260" t="s">
        <v>364</v>
      </c>
      <c r="B117" s="300">
        <v>12.076698024495013</v>
      </c>
      <c r="C117" s="300">
        <v>0.86049458182963889</v>
      </c>
      <c r="D117" s="300">
        <v>3.2426996917562585</v>
      </c>
      <c r="E117" s="300">
        <f t="shared" ref="E117:E118" si="179">SUM(B117:D117)</f>
        <v>16.179892298080912</v>
      </c>
      <c r="F117" s="300"/>
      <c r="G117" s="300">
        <v>13.212655196305223</v>
      </c>
      <c r="H117" s="300">
        <v>0.42532709295836263</v>
      </c>
      <c r="I117" s="300">
        <v>2.397810493667039</v>
      </c>
      <c r="J117" s="300">
        <f t="shared" ref="J117:J118" si="180">SUM(G117:I117)</f>
        <v>16.035792782930624</v>
      </c>
      <c r="K117" s="300"/>
      <c r="L117" s="300">
        <v>13.022081816344201</v>
      </c>
      <c r="M117" s="300">
        <v>1.6066701850329668</v>
      </c>
      <c r="N117" s="300">
        <v>1.6865377998641093</v>
      </c>
      <c r="O117" s="300">
        <f t="shared" ref="O117:O118" si="181">SUM(L117:N117)</f>
        <v>16.315289801241278</v>
      </c>
      <c r="P117" s="300"/>
      <c r="Q117" s="300">
        <v>13.507398224988588</v>
      </c>
      <c r="R117" s="300">
        <v>1.6916398831797663</v>
      </c>
      <c r="S117" s="300">
        <v>1.8027671036263557</v>
      </c>
      <c r="T117" s="300">
        <f t="shared" ref="T117:T118" si="182">SUM(Q117:S117)</f>
        <v>17.001805211794711</v>
      </c>
      <c r="U117" s="300"/>
      <c r="V117" s="300">
        <v>13.96465686279833</v>
      </c>
      <c r="W117" s="300">
        <v>1.7821661640323818</v>
      </c>
      <c r="X117" s="300">
        <v>1.9265425285166922</v>
      </c>
      <c r="Y117" s="300">
        <f t="shared" ref="Y117:Y118" si="183">SUM(V117:X117)</f>
        <v>17.673365555347406</v>
      </c>
    </row>
    <row r="118" spans="1:25" x14ac:dyDescent="0.2">
      <c r="A118" s="264" t="s">
        <v>363</v>
      </c>
      <c r="B118" s="301">
        <f>SUM(B116:B117)</f>
        <v>15.950544992576901</v>
      </c>
      <c r="C118" s="301">
        <f t="shared" ref="C118" si="184">SUM(C116:C117)</f>
        <v>2.1045120999334541</v>
      </c>
      <c r="D118" s="301">
        <f t="shared" ref="D118" si="185">SUM(D116:D117)</f>
        <v>4.2249429074895861</v>
      </c>
      <c r="E118" s="301">
        <f t="shared" si="179"/>
        <v>22.279999999999944</v>
      </c>
      <c r="F118" s="301"/>
      <c r="G118" s="301">
        <f>SUM(G116:G117)</f>
        <v>17.890258689358493</v>
      </c>
      <c r="H118" s="301">
        <f t="shared" ref="H118" si="186">SUM(H116:H117)</f>
        <v>2.2811190386796021</v>
      </c>
      <c r="I118" s="301">
        <f t="shared" ref="I118" si="187">SUM(I116:I117)</f>
        <v>2.7956222719618591</v>
      </c>
      <c r="J118" s="301">
        <f t="shared" si="180"/>
        <v>22.966999999999956</v>
      </c>
      <c r="K118" s="301"/>
      <c r="L118" s="301">
        <f>SUM(L116:L117)</f>
        <v>16.924945927765869</v>
      </c>
      <c r="M118" s="301">
        <f t="shared" ref="M118" si="188">SUM(M116:M117)</f>
        <v>2.7910403566344462</v>
      </c>
      <c r="N118" s="301">
        <f t="shared" ref="N118" si="189">SUM(N116:N117)</f>
        <v>2.6060137155996421</v>
      </c>
      <c r="O118" s="301">
        <f t="shared" si="181"/>
        <v>22.321999999999957</v>
      </c>
      <c r="P118" s="301"/>
      <c r="Q118" s="301">
        <f>SUM(Q116:Q117)</f>
        <v>17.680769445632976</v>
      </c>
      <c r="R118" s="301">
        <f t="shared" ref="R118" si="190">SUM(R116:R117)</f>
        <v>2.912390535698993</v>
      </c>
      <c r="S118" s="301">
        <f t="shared" ref="S118" si="191">SUM(S116:S117)</f>
        <v>2.7788400186680171</v>
      </c>
      <c r="T118" s="301">
        <f t="shared" si="182"/>
        <v>23.371999999999986</v>
      </c>
      <c r="U118" s="301"/>
      <c r="V118" s="301">
        <f>SUM(V116:V117)</f>
        <v>18.513818916911244</v>
      </c>
      <c r="W118" s="301">
        <f t="shared" ref="W118" si="192">SUM(W116:W117)</f>
        <v>3.0139382689898797</v>
      </c>
      <c r="X118" s="301">
        <f t="shared" ref="X118" si="193">SUM(X116:X117)</f>
        <v>2.9502428140988419</v>
      </c>
      <c r="Y118" s="301">
        <f t="shared" si="183"/>
        <v>24.477999999999966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10.224478512431958</v>
      </c>
      <c r="C125" s="300">
        <v>3.8933126840359868</v>
      </c>
      <c r="D125" s="300">
        <v>0</v>
      </c>
      <c r="E125" s="300">
        <f>SUM(B125:D125)</f>
        <v>14.117791196467945</v>
      </c>
      <c r="F125" s="300"/>
      <c r="G125" s="300">
        <v>8.584518572065333</v>
      </c>
      <c r="H125" s="300">
        <v>3.5405002133880017</v>
      </c>
      <c r="I125" s="300">
        <v>0.39309602183167702</v>
      </c>
      <c r="J125" s="300">
        <f>SUM(G125:I125)</f>
        <v>12.518114807285013</v>
      </c>
      <c r="K125" s="300"/>
      <c r="L125" s="300">
        <v>10.052728737506397</v>
      </c>
      <c r="M125" s="300">
        <v>3.7692103238360706</v>
      </c>
      <c r="N125" s="300">
        <v>0.22839799691658474</v>
      </c>
      <c r="O125" s="300">
        <f>SUM(L125:N125)</f>
        <v>14.050337058259052</v>
      </c>
      <c r="P125" s="300"/>
      <c r="Q125" s="300">
        <v>10.026941660921944</v>
      </c>
      <c r="R125" s="300">
        <v>3.7190955231228102</v>
      </c>
      <c r="S125" s="300">
        <v>0.23823845975420258</v>
      </c>
      <c r="T125" s="300">
        <f>SUM(Q125:S125)</f>
        <v>13.984275643798956</v>
      </c>
      <c r="U125" s="300"/>
      <c r="V125" s="300">
        <v>9.6806593847311362</v>
      </c>
      <c r="W125" s="300">
        <v>3.5574777308631913</v>
      </c>
      <c r="X125" s="300">
        <v>0.23448412794048487</v>
      </c>
      <c r="Y125" s="300">
        <f>SUM(V125:X125)</f>
        <v>13.472621243534812</v>
      </c>
    </row>
    <row r="126" spans="1:25" x14ac:dyDescent="0.2">
      <c r="A126" s="260" t="s">
        <v>364</v>
      </c>
      <c r="B126" s="300">
        <v>12.349283102041813</v>
      </c>
      <c r="C126" s="300">
        <v>0.77214207807275015</v>
      </c>
      <c r="D126" s="300">
        <v>1.797783623417488</v>
      </c>
      <c r="E126" s="300">
        <f t="shared" ref="E126:E127" si="194">SUM(B126:D126)</f>
        <v>14.919208803532051</v>
      </c>
      <c r="F126" s="300"/>
      <c r="G126" s="300">
        <v>10.675209484526846</v>
      </c>
      <c r="H126" s="300">
        <v>0.49227615809853775</v>
      </c>
      <c r="I126" s="300">
        <v>1.8003995500896262</v>
      </c>
      <c r="J126" s="300">
        <f t="shared" ref="J126:J127" si="195">SUM(G126:I126)</f>
        <v>12.967885192715009</v>
      </c>
      <c r="K126" s="300"/>
      <c r="L126" s="300">
        <v>12.625583919616842</v>
      </c>
      <c r="M126" s="300">
        <v>0.41336820569410282</v>
      </c>
      <c r="N126" s="300">
        <v>0.66171081643001239</v>
      </c>
      <c r="O126" s="300">
        <f t="shared" ref="O126:O127" si="196">SUM(L126:N126)</f>
        <v>13.700662941740958</v>
      </c>
      <c r="P126" s="300"/>
      <c r="Q126" s="300">
        <v>12.646276942575073</v>
      </c>
      <c r="R126" s="300">
        <v>0.43108283461359687</v>
      </c>
      <c r="S126" s="300">
        <v>0.69636457901239657</v>
      </c>
      <c r="T126" s="300">
        <f t="shared" ref="T126:T127" si="197">SUM(Q126:S126)</f>
        <v>13.773724356201065</v>
      </c>
      <c r="U126" s="300"/>
      <c r="V126" s="300">
        <v>12.249282196396411</v>
      </c>
      <c r="W126" s="300">
        <v>0.44659010259924481</v>
      </c>
      <c r="X126" s="300">
        <v>0.70150645746953499</v>
      </c>
      <c r="Y126" s="300">
        <f t="shared" ref="Y126:Y127" si="198">SUM(V126:X126)</f>
        <v>13.397378756465191</v>
      </c>
    </row>
    <row r="127" spans="1:25" x14ac:dyDescent="0.2">
      <c r="A127" s="264" t="s">
        <v>363</v>
      </c>
      <c r="B127" s="301">
        <f>SUM(B125:B126)</f>
        <v>22.573761614473771</v>
      </c>
      <c r="C127" s="301">
        <f t="shared" ref="C127" si="199">SUM(C125:C126)</f>
        <v>4.6654547621087374</v>
      </c>
      <c r="D127" s="301">
        <f t="shared" ref="D127" si="200">SUM(D125:D126)</f>
        <v>1.797783623417488</v>
      </c>
      <c r="E127" s="301">
        <f t="shared" si="194"/>
        <v>29.036999999999995</v>
      </c>
      <c r="F127" s="301"/>
      <c r="G127" s="301">
        <f>SUM(G125:G126)</f>
        <v>19.259728056592181</v>
      </c>
      <c r="H127" s="301">
        <f t="shared" ref="H127" si="201">SUM(H125:H126)</f>
        <v>4.0327763714865394</v>
      </c>
      <c r="I127" s="301">
        <f t="shared" ref="I127" si="202">SUM(I125:I126)</f>
        <v>2.1934955719213032</v>
      </c>
      <c r="J127" s="301">
        <f t="shared" si="195"/>
        <v>25.486000000000026</v>
      </c>
      <c r="K127" s="301"/>
      <c r="L127" s="301">
        <f>SUM(L125:L126)</f>
        <v>22.678312657123239</v>
      </c>
      <c r="M127" s="301">
        <f t="shared" ref="M127" si="203">SUM(M125:M126)</f>
        <v>4.1825785295301738</v>
      </c>
      <c r="N127" s="301">
        <f t="shared" ref="N127" si="204">SUM(N125:N126)</f>
        <v>0.89010881334659708</v>
      </c>
      <c r="O127" s="301">
        <f t="shared" si="196"/>
        <v>27.751000000000008</v>
      </c>
      <c r="P127" s="301"/>
      <c r="Q127" s="301">
        <f>SUM(Q125:Q126)</f>
        <v>22.673218603497016</v>
      </c>
      <c r="R127" s="301">
        <f t="shared" ref="R127" si="205">SUM(R125:R126)</f>
        <v>4.1501783577364071</v>
      </c>
      <c r="S127" s="301">
        <f t="shared" ref="S127" si="206">SUM(S125:S126)</f>
        <v>0.93460303876659911</v>
      </c>
      <c r="T127" s="301">
        <f t="shared" si="197"/>
        <v>27.758000000000024</v>
      </c>
      <c r="U127" s="301"/>
      <c r="V127" s="301">
        <f>SUM(V125:V126)</f>
        <v>21.929941581127547</v>
      </c>
      <c r="W127" s="301">
        <f t="shared" ref="W127" si="207">SUM(W125:W126)</f>
        <v>4.004067833462436</v>
      </c>
      <c r="X127" s="301">
        <f t="shared" ref="X127" si="208">SUM(X125:X126)</f>
        <v>0.93599058541001989</v>
      </c>
      <c r="Y127" s="301">
        <f t="shared" si="198"/>
        <v>26.870000000000005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2.5654155942948802</v>
      </c>
      <c r="C134" s="300">
        <v>2.3614941711787099</v>
      </c>
      <c r="D134" s="300">
        <v>1.055345921796305</v>
      </c>
      <c r="E134" s="300">
        <f>SUM(B134:D134)</f>
        <v>5.9822556872698955</v>
      </c>
      <c r="F134" s="300"/>
      <c r="G134" s="300">
        <v>2.665176188909657</v>
      </c>
      <c r="H134" s="300">
        <v>2.5513055765827302</v>
      </c>
      <c r="I134" s="300">
        <v>1.3280591496653149</v>
      </c>
      <c r="J134" s="300">
        <f>SUM(G134:I134)</f>
        <v>6.5445409151577021</v>
      </c>
      <c r="K134" s="300"/>
      <c r="L134" s="300">
        <v>4.9183958246507933</v>
      </c>
      <c r="M134" s="300">
        <v>1.506433881738259</v>
      </c>
      <c r="N134" s="300">
        <v>0.56768268429129587</v>
      </c>
      <c r="O134" s="300">
        <f>SUM(L134:N134)</f>
        <v>6.9925123906803481</v>
      </c>
      <c r="P134" s="300"/>
      <c r="Q134" s="300">
        <v>4.4178389402103928</v>
      </c>
      <c r="R134" s="300">
        <v>1.2496938511645239</v>
      </c>
      <c r="S134" s="300">
        <v>0.49928214436948576</v>
      </c>
      <c r="T134" s="300">
        <f>SUM(Q134:S134)</f>
        <v>6.1668149357444033</v>
      </c>
      <c r="U134" s="300"/>
      <c r="V134" s="300">
        <v>4.6380241736455288</v>
      </c>
      <c r="W134" s="300">
        <v>1.1216596128416707</v>
      </c>
      <c r="X134" s="300">
        <v>0.49312142431996075</v>
      </c>
      <c r="Y134" s="300">
        <f>SUM(V134:X134)</f>
        <v>6.2528052108071606</v>
      </c>
    </row>
    <row r="135" spans="1:25" x14ac:dyDescent="0.2">
      <c r="A135" s="260" t="s">
        <v>364</v>
      </c>
      <c r="B135" s="300">
        <v>2.6438307394766989</v>
      </c>
      <c r="C135" s="300">
        <v>0.5320877545826006</v>
      </c>
      <c r="D135" s="300">
        <v>1.607825818670809</v>
      </c>
      <c r="E135" s="300">
        <f t="shared" ref="E135:E136" si="209">SUM(B135:D135)</f>
        <v>4.7837443127301089</v>
      </c>
      <c r="F135" s="300"/>
      <c r="G135" s="300">
        <v>3.2709764733174076</v>
      </c>
      <c r="H135" s="300">
        <v>0.57582298304082136</v>
      </c>
      <c r="I135" s="300">
        <v>1.5896596284840738</v>
      </c>
      <c r="J135" s="300">
        <f t="shared" ref="J135:J136" si="210">SUM(G135:I135)</f>
        <v>5.4364590848423031</v>
      </c>
      <c r="K135" s="300"/>
      <c r="L135" s="300">
        <v>3.9635678883602159</v>
      </c>
      <c r="M135" s="300">
        <v>0.38280018742085364</v>
      </c>
      <c r="N135" s="300">
        <v>1.1801195335385735</v>
      </c>
      <c r="O135" s="300">
        <f t="shared" ref="O135:O136" si="211">SUM(L135:N135)</f>
        <v>5.5264876093196431</v>
      </c>
      <c r="P135" s="300"/>
      <c r="Q135" s="300">
        <v>3.4352227607683297</v>
      </c>
      <c r="R135" s="300">
        <v>0.33257124096868407</v>
      </c>
      <c r="S135" s="300">
        <v>1.0763910625185757</v>
      </c>
      <c r="T135" s="300">
        <f t="shared" ref="T135:T136" si="212">SUM(Q135:S135)</f>
        <v>4.8441850642555888</v>
      </c>
      <c r="U135" s="300"/>
      <c r="V135" s="300">
        <v>3.3668951134401124</v>
      </c>
      <c r="W135" s="300">
        <v>0.33194140781964337</v>
      </c>
      <c r="X135" s="300">
        <v>1.1463582679330742</v>
      </c>
      <c r="Y135" s="300">
        <f t="shared" ref="Y135:Y136" si="213">SUM(V135:X135)</f>
        <v>4.8451947891928295</v>
      </c>
    </row>
    <row r="136" spans="1:25" x14ac:dyDescent="0.2">
      <c r="A136" s="264" t="s">
        <v>363</v>
      </c>
      <c r="B136" s="301">
        <f>SUM(B134:B135)</f>
        <v>5.2092463337715795</v>
      </c>
      <c r="C136" s="301">
        <f t="shared" ref="C136" si="214">SUM(C134:C135)</f>
        <v>2.8935819257613105</v>
      </c>
      <c r="D136" s="301">
        <f t="shared" ref="D136" si="215">SUM(D134:D135)</f>
        <v>2.663171740467114</v>
      </c>
      <c r="E136" s="301">
        <f t="shared" si="209"/>
        <v>10.766000000000004</v>
      </c>
      <c r="F136" s="301"/>
      <c r="G136" s="301">
        <f>SUM(G134:G135)</f>
        <v>5.9361526622270642</v>
      </c>
      <c r="H136" s="301">
        <f t="shared" ref="H136" si="216">SUM(H134:H135)</f>
        <v>3.1271285596235514</v>
      </c>
      <c r="I136" s="301">
        <f t="shared" ref="I136" si="217">SUM(I134:I135)</f>
        <v>2.9177187781493887</v>
      </c>
      <c r="J136" s="301">
        <f t="shared" si="210"/>
        <v>11.981000000000005</v>
      </c>
      <c r="K136" s="301"/>
      <c r="L136" s="301">
        <f>SUM(L134:L135)</f>
        <v>8.8819637130110092</v>
      </c>
      <c r="M136" s="301">
        <f t="shared" ref="M136" si="218">SUM(M134:M135)</f>
        <v>1.8892340691591127</v>
      </c>
      <c r="N136" s="301">
        <f t="shared" ref="N136" si="219">SUM(N134:N135)</f>
        <v>1.7478022178298693</v>
      </c>
      <c r="O136" s="301">
        <f t="shared" si="211"/>
        <v>12.518999999999991</v>
      </c>
      <c r="P136" s="301"/>
      <c r="Q136" s="301">
        <f>SUM(Q134:Q135)</f>
        <v>7.8530617009787225</v>
      </c>
      <c r="R136" s="301">
        <f t="shared" ref="R136" si="220">SUM(R134:R135)</f>
        <v>1.582265092133208</v>
      </c>
      <c r="S136" s="301">
        <f t="shared" ref="S136" si="221">SUM(S134:S135)</f>
        <v>1.5756732068880615</v>
      </c>
      <c r="T136" s="301">
        <f t="shared" si="212"/>
        <v>11.010999999999992</v>
      </c>
      <c r="U136" s="301"/>
      <c r="V136" s="301">
        <f>SUM(V134:V135)</f>
        <v>8.0049192870856416</v>
      </c>
      <c r="W136" s="301">
        <f t="shared" ref="W136" si="222">SUM(W134:W135)</f>
        <v>1.4536010206613141</v>
      </c>
      <c r="X136" s="301">
        <f t="shared" ref="X136" si="223">SUM(X134:X135)</f>
        <v>1.639479692253035</v>
      </c>
      <c r="Y136" s="301">
        <f t="shared" si="213"/>
        <v>11.09799999999999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12.875326403012917</v>
      </c>
      <c r="C143" s="300">
        <v>7.4987376323939543</v>
      </c>
      <c r="D143" s="300">
        <v>5.6864341967422387</v>
      </c>
      <c r="E143" s="300">
        <f>SUM(B143:D143)</f>
        <v>26.060498232149108</v>
      </c>
      <c r="F143" s="300"/>
      <c r="G143" s="300">
        <v>16.706924917702796</v>
      </c>
      <c r="H143" s="300">
        <v>9.6124591975027833</v>
      </c>
      <c r="I143" s="300">
        <v>5.7719461664735698</v>
      </c>
      <c r="J143" s="300">
        <f>SUM(G143:I143)</f>
        <v>32.091330281679149</v>
      </c>
      <c r="K143" s="300"/>
      <c r="L143" s="300">
        <v>17.642010007427437</v>
      </c>
      <c r="M143" s="300">
        <v>10.792629544196256</v>
      </c>
      <c r="N143" s="300">
        <v>7.8215724480836499</v>
      </c>
      <c r="O143" s="300">
        <f>SUM(L143:N143)</f>
        <v>36.256211999707347</v>
      </c>
      <c r="P143" s="300"/>
      <c r="Q143" s="300">
        <v>18.560771455423573</v>
      </c>
      <c r="R143" s="300">
        <v>11.47988862822104</v>
      </c>
      <c r="S143" s="300">
        <v>8.4471431836292794</v>
      </c>
      <c r="T143" s="300">
        <f>SUM(Q143:S143)</f>
        <v>38.48780326727389</v>
      </c>
      <c r="U143" s="300"/>
      <c r="V143" s="300">
        <v>19.833408089774618</v>
      </c>
      <c r="W143" s="300">
        <v>12.448076520642967</v>
      </c>
      <c r="X143" s="300">
        <v>9.4459994460010233</v>
      </c>
      <c r="Y143" s="300">
        <f>SUM(V143:X143)</f>
        <v>41.727484056418611</v>
      </c>
    </row>
    <row r="144" spans="1:25" x14ac:dyDescent="0.2">
      <c r="A144" s="260" t="s">
        <v>364</v>
      </c>
      <c r="B144" s="300">
        <v>23.74914701701476</v>
      </c>
      <c r="C144" s="300">
        <v>2.7173922190158586</v>
      </c>
      <c r="D144" s="300">
        <v>9.9979625318203134</v>
      </c>
      <c r="E144" s="300">
        <f t="shared" ref="E144:E145" si="224">SUM(B144:D144)</f>
        <v>36.464501767850933</v>
      </c>
      <c r="F144" s="300"/>
      <c r="G144" s="300">
        <v>27.238130583499959</v>
      </c>
      <c r="H144" s="300">
        <v>3.0250441917060442</v>
      </c>
      <c r="I144" s="300">
        <v>11.950494943114947</v>
      </c>
      <c r="J144" s="300">
        <f t="shared" ref="J144:J145" si="225">SUM(G144:I144)</f>
        <v>42.213669718320951</v>
      </c>
      <c r="K144" s="300"/>
      <c r="L144" s="300">
        <v>25.468099026663193</v>
      </c>
      <c r="M144" s="300">
        <v>3.9709130802814401</v>
      </c>
      <c r="N144" s="300">
        <v>6.7697758933479717</v>
      </c>
      <c r="O144" s="300">
        <f t="shared" ref="O144:O145" si="226">SUM(L144:N144)</f>
        <v>36.208788000292607</v>
      </c>
      <c r="P144" s="300"/>
      <c r="Q144" s="300">
        <v>26.04260678930892</v>
      </c>
      <c r="R144" s="300">
        <v>4.2501525327016667</v>
      </c>
      <c r="S144" s="300">
        <v>7.0884374107154491</v>
      </c>
      <c r="T144" s="300">
        <f t="shared" ref="T144:T145" si="227">SUM(Q144:S144)</f>
        <v>37.381196732726032</v>
      </c>
      <c r="U144" s="300"/>
      <c r="V144" s="300">
        <v>27.033953766671669</v>
      </c>
      <c r="W144" s="300">
        <v>4.7544910120123252</v>
      </c>
      <c r="X144" s="300">
        <v>7.6100711648974846</v>
      </c>
      <c r="Y144" s="300">
        <f t="shared" ref="Y144:Y145" si="228">SUM(V144:X144)</f>
        <v>39.398515943581479</v>
      </c>
    </row>
    <row r="145" spans="1:25" x14ac:dyDescent="0.2">
      <c r="A145" s="264" t="s">
        <v>363</v>
      </c>
      <c r="B145" s="301">
        <f>SUM(B143:B144)</f>
        <v>36.624473420027677</v>
      </c>
      <c r="C145" s="301">
        <f t="shared" ref="C145" si="229">SUM(C143:C144)</f>
        <v>10.216129851409812</v>
      </c>
      <c r="D145" s="301">
        <f t="shared" ref="D145" si="230">SUM(D143:D144)</f>
        <v>15.684396728562552</v>
      </c>
      <c r="E145" s="301">
        <f t="shared" si="224"/>
        <v>62.525000000000041</v>
      </c>
      <c r="F145" s="301"/>
      <c r="G145" s="301">
        <f>SUM(G143:G144)</f>
        <v>43.945055501202759</v>
      </c>
      <c r="H145" s="301">
        <f t="shared" ref="H145" si="231">SUM(H143:H144)</f>
        <v>12.637503389208828</v>
      </c>
      <c r="I145" s="301">
        <f t="shared" ref="I145" si="232">SUM(I143:I144)</f>
        <v>17.722441109588516</v>
      </c>
      <c r="J145" s="301">
        <f t="shared" si="225"/>
        <v>74.305000000000106</v>
      </c>
      <c r="K145" s="301"/>
      <c r="L145" s="301">
        <f>SUM(L143:L144)</f>
        <v>43.110109034090627</v>
      </c>
      <c r="M145" s="301">
        <f t="shared" ref="M145" si="233">SUM(M143:M144)</f>
        <v>14.763542624477695</v>
      </c>
      <c r="N145" s="301">
        <f t="shared" ref="N145" si="234">SUM(N143:N144)</f>
        <v>14.591348341431623</v>
      </c>
      <c r="O145" s="301">
        <f t="shared" si="226"/>
        <v>72.464999999999947</v>
      </c>
      <c r="P145" s="301"/>
      <c r="Q145" s="301">
        <f>SUM(Q143:Q144)</f>
        <v>44.603378244732497</v>
      </c>
      <c r="R145" s="301">
        <f t="shared" ref="R145" si="235">SUM(R143:R144)</f>
        <v>15.730041160922706</v>
      </c>
      <c r="S145" s="301">
        <f t="shared" ref="S145" si="236">SUM(S143:S144)</f>
        <v>15.535580594344729</v>
      </c>
      <c r="T145" s="301">
        <f t="shared" si="227"/>
        <v>75.868999999999943</v>
      </c>
      <c r="U145" s="301"/>
      <c r="V145" s="301">
        <f>SUM(V143:V144)</f>
        <v>46.867361856446287</v>
      </c>
      <c r="W145" s="301">
        <f t="shared" ref="W145" si="237">SUM(W143:W144)</f>
        <v>17.202567532655294</v>
      </c>
      <c r="X145" s="301">
        <f t="shared" ref="X145" si="238">SUM(X143:X144)</f>
        <v>17.056070610898509</v>
      </c>
      <c r="Y145" s="301">
        <f t="shared" si="228"/>
        <v>81.12600000000009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9.8567052898032887</v>
      </c>
      <c r="C152" s="300">
        <v>10.216249269508916</v>
      </c>
      <c r="D152" s="300">
        <v>4.65897424347492</v>
      </c>
      <c r="E152" s="300">
        <f>SUM(B152:D152)</f>
        <v>24.731928802787124</v>
      </c>
      <c r="F152" s="300"/>
      <c r="G152" s="300">
        <v>9.5421781838369633</v>
      </c>
      <c r="H152" s="300">
        <v>11.883624427435556</v>
      </c>
      <c r="I152" s="300">
        <v>5.695417289296814</v>
      </c>
      <c r="J152" s="300">
        <f>SUM(G152:I152)</f>
        <v>27.121219900569333</v>
      </c>
      <c r="K152" s="300"/>
      <c r="L152" s="300">
        <v>10.624643338783249</v>
      </c>
      <c r="M152" s="300">
        <v>9.8174293785523385</v>
      </c>
      <c r="N152" s="300">
        <v>5.8260032803724808</v>
      </c>
      <c r="O152" s="300">
        <f>SUM(L152:N152)</f>
        <v>26.268075997708067</v>
      </c>
      <c r="P152" s="300"/>
      <c r="Q152" s="300">
        <v>11.845907271000666</v>
      </c>
      <c r="R152" s="300">
        <v>10.550218152338926</v>
      </c>
      <c r="S152" s="300">
        <v>6.2750221253316028</v>
      </c>
      <c r="T152" s="300">
        <f>SUM(Q152:S152)</f>
        <v>28.671147548671193</v>
      </c>
      <c r="U152" s="300"/>
      <c r="V152" s="300">
        <v>13.116484927221977</v>
      </c>
      <c r="W152" s="300">
        <v>11.036783396775405</v>
      </c>
      <c r="X152" s="300">
        <v>6.8575192406089824</v>
      </c>
      <c r="Y152" s="300">
        <f>SUM(V152:X152)</f>
        <v>31.010787564606364</v>
      </c>
    </row>
    <row r="153" spans="1:25" x14ac:dyDescent="0.2">
      <c r="A153" s="260" t="s">
        <v>364</v>
      </c>
      <c r="B153" s="300">
        <v>19.515186099613729</v>
      </c>
      <c r="C153" s="300">
        <v>7.7978546942081532</v>
      </c>
      <c r="D153" s="300">
        <v>4.0310304033909938</v>
      </c>
      <c r="E153" s="300">
        <f t="shared" ref="E153:E154" si="239">SUM(B153:D153)</f>
        <v>31.344071197212877</v>
      </c>
      <c r="F153" s="300"/>
      <c r="G153" s="300">
        <v>18.271003110924557</v>
      </c>
      <c r="H153" s="300">
        <v>6.2657090366165393</v>
      </c>
      <c r="I153" s="300">
        <v>5.0420679518896252</v>
      </c>
      <c r="J153" s="300">
        <f t="shared" ref="J153:J154" si="240">SUM(G153:I153)</f>
        <v>29.57878009943072</v>
      </c>
      <c r="K153" s="300"/>
      <c r="L153" s="300">
        <v>18.058657007501274</v>
      </c>
      <c r="M153" s="300">
        <v>5.6638908329124478</v>
      </c>
      <c r="N153" s="300">
        <v>5.1253761618782736</v>
      </c>
      <c r="O153" s="300">
        <f t="shared" ref="O153:O154" si="241">SUM(L153:N153)</f>
        <v>28.847924002291997</v>
      </c>
      <c r="P153" s="300"/>
      <c r="Q153" s="300">
        <v>19.778321404246771</v>
      </c>
      <c r="R153" s="300">
        <v>6.1910652142439409</v>
      </c>
      <c r="S153" s="300">
        <v>5.525465832838111</v>
      </c>
      <c r="T153" s="300">
        <f t="shared" ref="T153:T154" si="242">SUM(Q153:S153)</f>
        <v>31.494852451328825</v>
      </c>
      <c r="U153" s="300"/>
      <c r="V153" s="300">
        <v>21.422231698877514</v>
      </c>
      <c r="W153" s="300">
        <v>6.6439444498757023</v>
      </c>
      <c r="X153" s="300">
        <v>6.0040362866403694</v>
      </c>
      <c r="Y153" s="300">
        <f t="shared" ref="Y153:Y154" si="243">SUM(V153:X153)</f>
        <v>34.070212435393586</v>
      </c>
    </row>
    <row r="154" spans="1:25" x14ac:dyDescent="0.2">
      <c r="A154" s="264" t="s">
        <v>363</v>
      </c>
      <c r="B154" s="301">
        <f>SUM(B152:B153)</f>
        <v>29.371891389417016</v>
      </c>
      <c r="C154" s="301">
        <f t="shared" ref="C154" si="244">SUM(C152:C153)</f>
        <v>18.014103963717069</v>
      </c>
      <c r="D154" s="301">
        <f t="shared" ref="D154" si="245">SUM(D152:D153)</f>
        <v>8.6900046468659138</v>
      </c>
      <c r="E154" s="301">
        <f t="shared" si="239"/>
        <v>56.076000000000001</v>
      </c>
      <c r="F154" s="301"/>
      <c r="G154" s="301">
        <f>SUM(G152:G153)</f>
        <v>27.81318129476152</v>
      </c>
      <c r="H154" s="301">
        <f t="shared" ref="H154" si="246">SUM(H152:H153)</f>
        <v>18.149333464052095</v>
      </c>
      <c r="I154" s="301">
        <f t="shared" ref="I154" si="247">SUM(I152:I153)</f>
        <v>10.737485241186439</v>
      </c>
      <c r="J154" s="301">
        <f t="shared" si="240"/>
        <v>56.700000000000053</v>
      </c>
      <c r="K154" s="301"/>
      <c r="L154" s="301">
        <f>SUM(L152:L153)</f>
        <v>28.683300346284526</v>
      </c>
      <c r="M154" s="301">
        <f t="shared" ref="M154" si="248">SUM(M152:M153)</f>
        <v>15.481320211464787</v>
      </c>
      <c r="N154" s="301">
        <f t="shared" ref="N154" si="249">SUM(N152:N153)</f>
        <v>10.951379442250754</v>
      </c>
      <c r="O154" s="301">
        <f t="shared" si="241"/>
        <v>55.116000000000071</v>
      </c>
      <c r="P154" s="301"/>
      <c r="Q154" s="301">
        <f>SUM(Q152:Q153)</f>
        <v>31.624228675247437</v>
      </c>
      <c r="R154" s="301">
        <f t="shared" ref="R154" si="250">SUM(R152:R153)</f>
        <v>16.741283366582866</v>
      </c>
      <c r="S154" s="301">
        <f t="shared" ref="S154" si="251">SUM(S152:S153)</f>
        <v>11.800487958169715</v>
      </c>
      <c r="T154" s="301">
        <f t="shared" si="242"/>
        <v>60.166000000000011</v>
      </c>
      <c r="U154" s="301"/>
      <c r="V154" s="301">
        <f>SUM(V152:V153)</f>
        <v>34.538716626099493</v>
      </c>
      <c r="W154" s="301">
        <f t="shared" ref="W154" si="252">SUM(W152:W153)</f>
        <v>17.680727846651109</v>
      </c>
      <c r="X154" s="301">
        <f t="shared" ref="X154" si="253">SUM(X152:X153)</f>
        <v>12.861555527249351</v>
      </c>
      <c r="Y154" s="301">
        <f t="shared" si="243"/>
        <v>65.08099999999996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10.550273756236482</v>
      </c>
      <c r="C161" s="300">
        <v>10.57160695624288</v>
      </c>
      <c r="D161" s="300">
        <v>1.0702826263033984</v>
      </c>
      <c r="E161" s="300">
        <f>SUM(B161:D161)</f>
        <v>22.192163338782759</v>
      </c>
      <c r="F161" s="300"/>
      <c r="G161" s="300">
        <v>13.614788119508129</v>
      </c>
      <c r="H161" s="300">
        <v>12.052896527535074</v>
      </c>
      <c r="I161" s="300">
        <v>0.52431967522999967</v>
      </c>
      <c r="J161" s="300">
        <f>SUM(G161:I161)</f>
        <v>26.192004322273203</v>
      </c>
      <c r="K161" s="300"/>
      <c r="L161" s="300">
        <v>13.724777393175859</v>
      </c>
      <c r="M161" s="300">
        <v>12.175832353804749</v>
      </c>
      <c r="N161" s="300">
        <v>1.324533114158996</v>
      </c>
      <c r="O161" s="300">
        <f>SUM(L161:N161)</f>
        <v>27.225142861139602</v>
      </c>
      <c r="P161" s="300"/>
      <c r="Q161" s="300">
        <v>13.833642186648381</v>
      </c>
      <c r="R161" s="300">
        <v>12.298022954773636</v>
      </c>
      <c r="S161" s="300">
        <v>1.3369689141980419</v>
      </c>
      <c r="T161" s="300">
        <f>SUM(Q161:S161)</f>
        <v>27.468634055620061</v>
      </c>
      <c r="U161" s="300"/>
      <c r="V161" s="300">
        <v>13.961349106270529</v>
      </c>
      <c r="W161" s="300">
        <v>12.41688395016933</v>
      </c>
      <c r="X161" s="300">
        <v>1.3601216272964118</v>
      </c>
      <c r="Y161" s="300">
        <f>SUM(V161:X161)</f>
        <v>27.738354683736272</v>
      </c>
    </row>
    <row r="162" spans="1:25" x14ac:dyDescent="0.2">
      <c r="A162" s="260" t="s">
        <v>364</v>
      </c>
      <c r="B162" s="300">
        <v>14.543204802590221</v>
      </c>
      <c r="C162" s="300">
        <v>2.4569406358763564</v>
      </c>
      <c r="D162" s="300">
        <v>1.1036912227505808</v>
      </c>
      <c r="E162" s="300">
        <f t="shared" ref="E162:E163" si="254">SUM(B162:D162)</f>
        <v>18.103836661217159</v>
      </c>
      <c r="F162" s="300"/>
      <c r="G162" s="300">
        <v>18.077269647526979</v>
      </c>
      <c r="H162" s="300">
        <v>2.8277293303358841</v>
      </c>
      <c r="I162" s="300">
        <v>0.27299669986390579</v>
      </c>
      <c r="J162" s="300">
        <f t="shared" ref="J162:J163" si="255">SUM(G162:I162)</f>
        <v>21.17799567772677</v>
      </c>
      <c r="K162" s="300"/>
      <c r="L162" s="300">
        <v>17.981291158449796</v>
      </c>
      <c r="M162" s="300">
        <v>2.9155268237675638</v>
      </c>
      <c r="N162" s="300">
        <v>1.6490391566429228</v>
      </c>
      <c r="O162" s="300">
        <f t="shared" ref="O162:O163" si="256">SUM(L162:N162)</f>
        <v>22.545857138860285</v>
      </c>
      <c r="P162" s="300"/>
      <c r="Q162" s="300">
        <v>17.758728507148721</v>
      </c>
      <c r="R162" s="300">
        <v>3.0969410267931221</v>
      </c>
      <c r="S162" s="300">
        <v>1.6636964104380008</v>
      </c>
      <c r="T162" s="300">
        <f t="shared" ref="T162:T163" si="257">SUM(Q162:S162)</f>
        <v>22.519365944379842</v>
      </c>
      <c r="U162" s="300"/>
      <c r="V162" s="300">
        <v>17.192279537571121</v>
      </c>
      <c r="W162" s="300">
        <v>3.4482077229738008</v>
      </c>
      <c r="X162" s="300">
        <v>1.6971580557188459</v>
      </c>
      <c r="Y162" s="300">
        <f t="shared" ref="Y162:Y163" si="258">SUM(V162:X162)</f>
        <v>22.337645316263767</v>
      </c>
    </row>
    <row r="163" spans="1:25" x14ac:dyDescent="0.2">
      <c r="A163" s="264" t="s">
        <v>363</v>
      </c>
      <c r="B163" s="301">
        <f>SUM(B161:B162)</f>
        <v>25.093478558826703</v>
      </c>
      <c r="C163" s="301">
        <f t="shared" ref="C163" si="259">SUM(C161:C162)</f>
        <v>13.028547592119235</v>
      </c>
      <c r="D163" s="301">
        <f t="shared" ref="D163" si="260">SUM(D161:D162)</f>
        <v>2.1739738490539793</v>
      </c>
      <c r="E163" s="301">
        <f t="shared" si="254"/>
        <v>40.295999999999921</v>
      </c>
      <c r="F163" s="301"/>
      <c r="G163" s="301">
        <f>SUM(G161:G162)</f>
        <v>31.692057767035109</v>
      </c>
      <c r="H163" s="301">
        <f t="shared" ref="H163" si="261">SUM(H161:H162)</f>
        <v>14.880625857870958</v>
      </c>
      <c r="I163" s="301">
        <f t="shared" ref="I163" si="262">SUM(I161:I162)</f>
        <v>0.79731637509390541</v>
      </c>
      <c r="J163" s="301">
        <f t="shared" si="255"/>
        <v>47.369999999999976</v>
      </c>
      <c r="K163" s="301"/>
      <c r="L163" s="301">
        <f>SUM(L161:L162)</f>
        <v>31.706068551625656</v>
      </c>
      <c r="M163" s="301">
        <f t="shared" ref="M163" si="263">SUM(M161:M162)</f>
        <v>15.091359177572313</v>
      </c>
      <c r="N163" s="301">
        <f t="shared" ref="N163" si="264">SUM(N161:N162)</f>
        <v>2.9735722708019185</v>
      </c>
      <c r="O163" s="301">
        <f t="shared" si="256"/>
        <v>49.770999999999887</v>
      </c>
      <c r="P163" s="301"/>
      <c r="Q163" s="301">
        <f>SUM(Q161:Q162)</f>
        <v>31.592370693797101</v>
      </c>
      <c r="R163" s="301">
        <f t="shared" ref="R163" si="265">SUM(R161:R162)</f>
        <v>15.394963981566757</v>
      </c>
      <c r="S163" s="301">
        <f t="shared" ref="S163" si="266">SUM(S161:S162)</f>
        <v>3.0006653246360426</v>
      </c>
      <c r="T163" s="301">
        <f t="shared" si="257"/>
        <v>49.9879999999999</v>
      </c>
      <c r="U163" s="301"/>
      <c r="V163" s="301">
        <f>SUM(V161:V162)</f>
        <v>31.15362864384165</v>
      </c>
      <c r="W163" s="301">
        <f t="shared" ref="W163" si="267">SUM(W161:W162)</f>
        <v>15.86509167314313</v>
      </c>
      <c r="X163" s="301">
        <f t="shared" ref="X163" si="268">SUM(X161:X162)</f>
        <v>3.057279683015258</v>
      </c>
      <c r="Y163" s="301">
        <f t="shared" si="258"/>
        <v>50.076000000000043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14.026532383344202</v>
      </c>
      <c r="C170" s="300">
        <v>22.845438599229368</v>
      </c>
      <c r="D170" s="300">
        <v>3.2673371890674328</v>
      </c>
      <c r="E170" s="300">
        <f>SUM(B170:D170)</f>
        <v>40.139308171641005</v>
      </c>
      <c r="F170" s="300"/>
      <c r="G170" s="300">
        <v>13.871933316513848</v>
      </c>
      <c r="H170" s="300">
        <v>24.095777004037593</v>
      </c>
      <c r="I170" s="300">
        <v>4.6280743555153947</v>
      </c>
      <c r="J170" s="300">
        <f>SUM(G170:I170)</f>
        <v>42.595784676066835</v>
      </c>
      <c r="K170" s="300"/>
      <c r="L170" s="300">
        <v>15.277005904202868</v>
      </c>
      <c r="M170" s="300">
        <v>23.996131457699345</v>
      </c>
      <c r="N170" s="300">
        <v>4.1754285158922348</v>
      </c>
      <c r="O170" s="300">
        <f>SUM(L170:N170)</f>
        <v>43.448565877794451</v>
      </c>
      <c r="P170" s="300"/>
      <c r="Q170" s="300">
        <v>16.005309868018692</v>
      </c>
      <c r="R170" s="300">
        <v>24.064097494965345</v>
      </c>
      <c r="S170" s="300">
        <v>4.3270076288250676</v>
      </c>
      <c r="T170" s="300">
        <f>SUM(Q170:S170)</f>
        <v>44.396414991809102</v>
      </c>
      <c r="U170" s="300"/>
      <c r="V170" s="300">
        <v>17.86144918601898</v>
      </c>
      <c r="W170" s="300">
        <v>24.548882051671058</v>
      </c>
      <c r="X170" s="300">
        <v>4.6211686568475958</v>
      </c>
      <c r="Y170" s="300">
        <f>SUM(V170:X170)</f>
        <v>47.031499894537632</v>
      </c>
    </row>
    <row r="171" spans="1:25" x14ac:dyDescent="0.2">
      <c r="A171" s="260" t="s">
        <v>364</v>
      </c>
      <c r="B171" s="300">
        <v>10.860961958762505</v>
      </c>
      <c r="C171" s="300">
        <v>4.4424553020805275</v>
      </c>
      <c r="D171" s="300">
        <v>2.3252745675160411</v>
      </c>
      <c r="E171" s="300">
        <f t="shared" ref="E171" si="269">SUM(B171:D171)</f>
        <v>17.628691828359074</v>
      </c>
      <c r="F171" s="300"/>
      <c r="G171" s="300">
        <v>10.940581955966731</v>
      </c>
      <c r="H171" s="300">
        <v>5.1825879113040463</v>
      </c>
      <c r="I171" s="300">
        <v>3.1830454566623612</v>
      </c>
      <c r="J171" s="300">
        <f t="shared" ref="J171:J172" si="270">SUM(G171:I171)</f>
        <v>19.306215323933138</v>
      </c>
      <c r="K171" s="300"/>
      <c r="L171" s="300">
        <v>10.598031560526572</v>
      </c>
      <c r="M171" s="300">
        <v>4.2287046956961412</v>
      </c>
      <c r="N171" s="300">
        <v>1.1106978659828635</v>
      </c>
      <c r="O171" s="300">
        <f t="shared" ref="O171:O172" si="271">SUM(L171:N171)</f>
        <v>15.937434122205577</v>
      </c>
      <c r="P171" s="300"/>
      <c r="Q171" s="300">
        <v>10.719993125020798</v>
      </c>
      <c r="R171" s="300">
        <v>4.3921068121123854</v>
      </c>
      <c r="S171" s="300">
        <v>1.1604850710576866</v>
      </c>
      <c r="T171" s="300">
        <f t="shared" ref="T171:T172" si="272">SUM(Q171:S171)</f>
        <v>16.27258500819087</v>
      </c>
      <c r="U171" s="300"/>
      <c r="V171" s="300">
        <v>11.144245188485531</v>
      </c>
      <c r="W171" s="300">
        <v>4.7855249900244683</v>
      </c>
      <c r="X171" s="300">
        <v>1.2757299269524158</v>
      </c>
      <c r="Y171" s="300">
        <f t="shared" ref="Y171:Y172" si="273">SUM(V171:X171)</f>
        <v>17.205500105462416</v>
      </c>
    </row>
    <row r="172" spans="1:25" x14ac:dyDescent="0.2">
      <c r="A172" s="264" t="s">
        <v>363</v>
      </c>
      <c r="B172" s="301">
        <f>SUM(B170:B171)</f>
        <v>24.887494342106706</v>
      </c>
      <c r="C172" s="301">
        <f t="shared" ref="C172" si="274">SUM(C170:C171)</f>
        <v>27.287893901309896</v>
      </c>
      <c r="D172" s="301">
        <f t="shared" ref="D172" si="275">SUM(D170:D171)</f>
        <v>5.5926117565834739</v>
      </c>
      <c r="E172" s="301">
        <f>SUM(B172:D172)</f>
        <v>57.768000000000079</v>
      </c>
      <c r="F172" s="301"/>
      <c r="G172" s="301">
        <f>SUM(G170:G171)</f>
        <v>24.812515272480582</v>
      </c>
      <c r="H172" s="301">
        <f t="shared" ref="H172" si="276">SUM(H170:H171)</f>
        <v>29.278364915341641</v>
      </c>
      <c r="I172" s="301">
        <f t="shared" ref="I172" si="277">SUM(I170:I171)</f>
        <v>7.8111198121777559</v>
      </c>
      <c r="J172" s="301">
        <f t="shared" si="270"/>
        <v>61.90199999999998</v>
      </c>
      <c r="K172" s="301"/>
      <c r="L172" s="301">
        <f>SUM(L170:L171)</f>
        <v>25.875037464729438</v>
      </c>
      <c r="M172" s="301">
        <f t="shared" ref="M172" si="278">SUM(M170:M171)</f>
        <v>28.224836153395486</v>
      </c>
      <c r="N172" s="301">
        <f t="shared" ref="N172" si="279">SUM(N170:N171)</f>
        <v>5.2861263818750981</v>
      </c>
      <c r="O172" s="301">
        <f t="shared" si="271"/>
        <v>59.386000000000024</v>
      </c>
      <c r="P172" s="301"/>
      <c r="Q172" s="301">
        <f>SUM(Q170:Q171)</f>
        <v>26.725302993039492</v>
      </c>
      <c r="R172" s="301">
        <f t="shared" ref="R172" si="280">SUM(R170:R171)</f>
        <v>28.45620430707773</v>
      </c>
      <c r="S172" s="301">
        <f t="shared" ref="S172" si="281">SUM(S170:S171)</f>
        <v>5.487492699882754</v>
      </c>
      <c r="T172" s="301">
        <f t="shared" si="272"/>
        <v>60.668999999999969</v>
      </c>
      <c r="U172" s="301"/>
      <c r="V172" s="301">
        <f>SUM(V170:V171)</f>
        <v>29.005694374504511</v>
      </c>
      <c r="W172" s="301">
        <f t="shared" ref="W172" si="282">SUM(W170:W171)</f>
        <v>29.334407041695528</v>
      </c>
      <c r="X172" s="301">
        <f t="shared" ref="X172" si="283">SUM(X170:X171)</f>
        <v>5.8968985838000112</v>
      </c>
      <c r="Y172" s="301">
        <f t="shared" si="273"/>
        <v>64.237000000000052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27.59838456751817</v>
      </c>
      <c r="C179" s="300">
        <v>33.674594829113005</v>
      </c>
      <c r="D179" s="300">
        <v>6.5129061379878639</v>
      </c>
      <c r="E179" s="300">
        <f>SUM(B179:D179)</f>
        <v>67.785885534619041</v>
      </c>
      <c r="F179" s="300"/>
      <c r="G179" s="300">
        <v>30.630801201926928</v>
      </c>
      <c r="H179" s="300">
        <v>33.200373088279662</v>
      </c>
      <c r="I179" s="300">
        <v>6.6536935484939255</v>
      </c>
      <c r="J179" s="300">
        <f>SUM(G179:I179)</f>
        <v>70.484867838700509</v>
      </c>
      <c r="K179" s="300"/>
      <c r="L179" s="300">
        <v>28.657511921396171</v>
      </c>
      <c r="M179" s="300">
        <v>31.802385142136096</v>
      </c>
      <c r="N179" s="300">
        <v>5.1096365666988115</v>
      </c>
      <c r="O179" s="300">
        <f>SUM(L179:N179)</f>
        <v>65.569533630231078</v>
      </c>
      <c r="P179" s="300"/>
      <c r="Q179" s="300">
        <v>32.420961704061952</v>
      </c>
      <c r="R179" s="300">
        <v>33.980361458222234</v>
      </c>
      <c r="S179" s="300">
        <v>5.931215941120235</v>
      </c>
      <c r="T179" s="300">
        <f>SUM(Q179:S179)</f>
        <v>72.332539103404415</v>
      </c>
      <c r="U179" s="300"/>
      <c r="V179" s="300">
        <v>38.94587891859068</v>
      </c>
      <c r="W179" s="300">
        <v>36.45175161282819</v>
      </c>
      <c r="X179" s="300">
        <v>7.3711816939404491</v>
      </c>
      <c r="Y179" s="300">
        <f>SUM(V179:X179)</f>
        <v>82.768812225359312</v>
      </c>
    </row>
    <row r="180" spans="1:25" x14ac:dyDescent="0.2">
      <c r="A180" s="260" t="s">
        <v>364</v>
      </c>
      <c r="B180" s="300">
        <v>11.370871788092574</v>
      </c>
      <c r="C180" s="300">
        <v>4.8308101428454968</v>
      </c>
      <c r="D180" s="300">
        <v>2.8184325344428061</v>
      </c>
      <c r="E180" s="300">
        <f t="shared" ref="E180:E181" si="284">SUM(B180:D180)</f>
        <v>19.020114465380878</v>
      </c>
      <c r="F180" s="300"/>
      <c r="G180" s="300">
        <v>11.050472048608267</v>
      </c>
      <c r="H180" s="300">
        <v>3.3259566482695591</v>
      </c>
      <c r="I180" s="300">
        <v>2.1047034644216986</v>
      </c>
      <c r="J180" s="300">
        <f t="shared" ref="J180:J181" si="285">SUM(G180:I180)</f>
        <v>16.481132161299524</v>
      </c>
      <c r="K180" s="300"/>
      <c r="L180" s="300">
        <v>10.894164535265668</v>
      </c>
      <c r="M180" s="300">
        <v>4.418649707797119</v>
      </c>
      <c r="N180" s="300">
        <v>3.0326521267061488</v>
      </c>
      <c r="O180" s="300">
        <f t="shared" ref="O180:O181" si="286">SUM(L180:N180)</f>
        <v>18.345466369768936</v>
      </c>
      <c r="P180" s="300"/>
      <c r="Q180" s="300">
        <v>12.068339333284591</v>
      </c>
      <c r="R180" s="300">
        <v>4.9681367803004326</v>
      </c>
      <c r="S180" s="300">
        <v>3.2469847830105536</v>
      </c>
      <c r="T180" s="300">
        <f t="shared" ref="T180:T181" si="287">SUM(Q180:S180)</f>
        <v>20.283460896595578</v>
      </c>
      <c r="U180" s="300"/>
      <c r="V180" s="300">
        <v>13.976748734773803</v>
      </c>
      <c r="W180" s="300">
        <v>5.9116502712174821</v>
      </c>
      <c r="X180" s="300">
        <v>3.4647887686494192</v>
      </c>
      <c r="Y180" s="300">
        <f t="shared" ref="Y180:Y181" si="288">SUM(V180:X180)</f>
        <v>23.353187774640705</v>
      </c>
    </row>
    <row r="181" spans="1:25" x14ac:dyDescent="0.2">
      <c r="A181" s="264" t="s">
        <v>363</v>
      </c>
      <c r="B181" s="301">
        <f>SUM(B179:B180)</f>
        <v>38.969256355610746</v>
      </c>
      <c r="C181" s="301">
        <f t="shared" ref="C181" si="289">SUM(C179:C180)</f>
        <v>38.505404971958498</v>
      </c>
      <c r="D181" s="301">
        <f t="shared" ref="D181" si="290">SUM(D179:D180)</f>
        <v>9.3313386724306699</v>
      </c>
      <c r="E181" s="301">
        <f t="shared" si="284"/>
        <v>86.805999999999912</v>
      </c>
      <c r="F181" s="301"/>
      <c r="G181" s="301">
        <f>SUM(G179:G180)</f>
        <v>41.681273250535199</v>
      </c>
      <c r="H181" s="301">
        <f t="shared" ref="H181" si="291">SUM(H179:H180)</f>
        <v>36.526329736549222</v>
      </c>
      <c r="I181" s="301">
        <f t="shared" ref="I181" si="292">SUM(I179:I180)</f>
        <v>8.7583970129156246</v>
      </c>
      <c r="J181" s="301">
        <f t="shared" si="285"/>
        <v>86.966000000000037</v>
      </c>
      <c r="K181" s="301"/>
      <c r="L181" s="301">
        <f>SUM(L179:L180)</f>
        <v>39.551676456661838</v>
      </c>
      <c r="M181" s="301">
        <f t="shared" ref="M181" si="293">SUM(M179:M180)</f>
        <v>36.221034849933218</v>
      </c>
      <c r="N181" s="301">
        <f t="shared" ref="N181" si="294">SUM(N179:N180)</f>
        <v>8.1422886934049608</v>
      </c>
      <c r="O181" s="301">
        <f t="shared" si="286"/>
        <v>83.91500000000002</v>
      </c>
      <c r="P181" s="301"/>
      <c r="Q181" s="301">
        <f>SUM(Q179:Q180)</f>
        <v>44.489301037346543</v>
      </c>
      <c r="R181" s="301">
        <f t="shared" ref="R181" si="295">SUM(R179:R180)</f>
        <v>38.948498238522667</v>
      </c>
      <c r="S181" s="301">
        <f t="shared" ref="S181" si="296">SUM(S179:S180)</f>
        <v>9.1782007241307895</v>
      </c>
      <c r="T181" s="301">
        <f t="shared" si="287"/>
        <v>92.616</v>
      </c>
      <c r="U181" s="301"/>
      <c r="V181" s="301">
        <f>SUM(V179:V180)</f>
        <v>52.922627653364486</v>
      </c>
      <c r="W181" s="301">
        <f t="shared" ref="W181" si="297">SUM(W179:W180)</f>
        <v>42.363401884045672</v>
      </c>
      <c r="X181" s="301">
        <f t="shared" ref="X181" si="298">SUM(X179:X180)</f>
        <v>10.835970462589868</v>
      </c>
      <c r="Y181" s="301">
        <f t="shared" si="288"/>
        <v>106.12200000000003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2.4492636192018691</v>
      </c>
      <c r="C188" s="300">
        <v>3.9102005075883217</v>
      </c>
      <c r="D188" s="300">
        <v>2.1878944029146967</v>
      </c>
      <c r="E188" s="300">
        <f>SUM(B188:D188)</f>
        <v>8.5473585297048871</v>
      </c>
      <c r="F188" s="300"/>
      <c r="G188" s="300">
        <v>2.3371707346141006</v>
      </c>
      <c r="H188" s="300">
        <v>4.3491843886291051</v>
      </c>
      <c r="I188" s="300">
        <v>2.7200640405793273</v>
      </c>
      <c r="J188" s="300">
        <f>SUM(G188:I188)</f>
        <v>9.4064191638225338</v>
      </c>
      <c r="K188" s="300"/>
      <c r="L188" s="300">
        <v>1.9482232068859457</v>
      </c>
      <c r="M188" s="300">
        <v>4.1373546195270574</v>
      </c>
      <c r="N188" s="300">
        <v>2.9191185508353721</v>
      </c>
      <c r="O188" s="300">
        <f>SUM(L188:N188)</f>
        <v>9.0046963772483757</v>
      </c>
      <c r="P188" s="300"/>
      <c r="Q188" s="300">
        <v>2.2216222722921968</v>
      </c>
      <c r="R188" s="300">
        <v>4.9236800261954592</v>
      </c>
      <c r="S188" s="300">
        <v>3.3475841575499556</v>
      </c>
      <c r="T188" s="300">
        <f>SUM(Q188:S188)</f>
        <v>10.492886456037612</v>
      </c>
      <c r="U188" s="300"/>
      <c r="V188" s="300">
        <v>2.3955086251243269</v>
      </c>
      <c r="W188" s="300">
        <v>5.6515479407992739</v>
      </c>
      <c r="X188" s="300">
        <v>3.8972273010027481</v>
      </c>
      <c r="Y188" s="300">
        <f>SUM(V188:X188)</f>
        <v>11.944283866926348</v>
      </c>
    </row>
    <row r="189" spans="1:25" x14ac:dyDescent="0.2">
      <c r="A189" s="260" t="s">
        <v>364</v>
      </c>
      <c r="B189" s="300">
        <v>2.435024848445714</v>
      </c>
      <c r="C189" s="300">
        <v>1.8053981093742766</v>
      </c>
      <c r="D189" s="300">
        <v>3.6572185124751253</v>
      </c>
      <c r="E189" s="300">
        <f t="shared" ref="E189:E190" si="299">SUM(B189:D189)</f>
        <v>7.8976414702951168</v>
      </c>
      <c r="F189" s="300"/>
      <c r="G189" s="300">
        <v>3.3532866118845428</v>
      </c>
      <c r="H189" s="300">
        <v>2.6235590865336116</v>
      </c>
      <c r="I189" s="300">
        <v>3.5917351377593403</v>
      </c>
      <c r="J189" s="300">
        <f t="shared" ref="J189:J190" si="300">SUM(G189:I189)</f>
        <v>9.5685808361774942</v>
      </c>
      <c r="K189" s="300"/>
      <c r="L189" s="300">
        <v>3.1168666301969568</v>
      </c>
      <c r="M189" s="300">
        <v>2.1856039022828746</v>
      </c>
      <c r="N189" s="300">
        <v>2.7618330902718049</v>
      </c>
      <c r="O189" s="300">
        <f t="shared" ref="O189:O190" si="301">SUM(L189:N189)</f>
        <v>8.0643036227516358</v>
      </c>
      <c r="P189" s="300"/>
      <c r="Q189" s="300">
        <v>3.6777660022963632</v>
      </c>
      <c r="R189" s="300">
        <v>2.655247163227572</v>
      </c>
      <c r="S189" s="300">
        <v>3.285100378438448</v>
      </c>
      <c r="T189" s="300">
        <f t="shared" ref="T189:T190" si="302">SUM(Q189:S189)</f>
        <v>9.6181135439623837</v>
      </c>
      <c r="U189" s="300"/>
      <c r="V189" s="300">
        <v>4.259711119246484</v>
      </c>
      <c r="W189" s="300">
        <v>3.2010983885835689</v>
      </c>
      <c r="X189" s="300">
        <v>3.9389066252435887</v>
      </c>
      <c r="Y189" s="300">
        <f t="shared" ref="Y189:Y190" si="303">SUM(V189:X189)</f>
        <v>11.399716133073643</v>
      </c>
    </row>
    <row r="190" spans="1:25" x14ac:dyDescent="0.2">
      <c r="A190" s="264" t="s">
        <v>363</v>
      </c>
      <c r="B190" s="301">
        <f>SUM(B188:B189)</f>
        <v>4.8842884676475826</v>
      </c>
      <c r="C190" s="301">
        <f t="shared" ref="C190" si="304">SUM(C188:C189)</f>
        <v>5.7155986169625983</v>
      </c>
      <c r="D190" s="301">
        <f t="shared" ref="D190" si="305">SUM(D188:D189)</f>
        <v>5.845112915389822</v>
      </c>
      <c r="E190" s="301">
        <f t="shared" si="299"/>
        <v>16.445000000000004</v>
      </c>
      <c r="F190" s="301"/>
      <c r="G190" s="301">
        <f>SUM(G188:G189)</f>
        <v>5.6904573464986434</v>
      </c>
      <c r="H190" s="301">
        <f t="shared" ref="H190" si="306">SUM(H188:H189)</f>
        <v>6.9727434751627166</v>
      </c>
      <c r="I190" s="301">
        <f t="shared" ref="I190" si="307">SUM(I188:I189)</f>
        <v>6.3117991783386671</v>
      </c>
      <c r="J190" s="301">
        <f t="shared" si="300"/>
        <v>18.975000000000026</v>
      </c>
      <c r="K190" s="301"/>
      <c r="L190" s="301">
        <f>SUM(L188:L189)</f>
        <v>5.0650898370829029</v>
      </c>
      <c r="M190" s="301">
        <f t="shared" ref="M190" si="308">SUM(M188:M189)</f>
        <v>6.322958521809932</v>
      </c>
      <c r="N190" s="301">
        <f t="shared" ref="N190" si="309">SUM(N188:N189)</f>
        <v>5.6809516411071765</v>
      </c>
      <c r="O190" s="301">
        <f t="shared" si="301"/>
        <v>17.06900000000001</v>
      </c>
      <c r="P190" s="301"/>
      <c r="Q190" s="301">
        <f>SUM(Q188:Q189)</f>
        <v>5.89938827458856</v>
      </c>
      <c r="R190" s="301">
        <f t="shared" ref="R190" si="310">SUM(R188:R189)</f>
        <v>7.5789271894230312</v>
      </c>
      <c r="S190" s="301">
        <f t="shared" ref="S190" si="311">SUM(S188:S189)</f>
        <v>6.6326845359884032</v>
      </c>
      <c r="T190" s="301">
        <f t="shared" si="302"/>
        <v>20.110999999999994</v>
      </c>
      <c r="U190" s="301"/>
      <c r="V190" s="301">
        <f>SUM(V188:V189)</f>
        <v>6.655219744370811</v>
      </c>
      <c r="W190" s="301">
        <f t="shared" ref="W190" si="312">SUM(W188:W189)</f>
        <v>8.8526463293828428</v>
      </c>
      <c r="X190" s="301">
        <f t="shared" ref="X190" si="313">SUM(X188:X189)</f>
        <v>7.8361339262463368</v>
      </c>
      <c r="Y190" s="301">
        <f t="shared" si="303"/>
        <v>23.343999999999991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2.8768745198557406</v>
      </c>
      <c r="C197" s="300">
        <v>3.9121265462585888</v>
      </c>
      <c r="D197" s="300">
        <v>3.4616811329348764</v>
      </c>
      <c r="E197" s="300">
        <f>SUM(B197:D197)</f>
        <v>10.250682199049205</v>
      </c>
      <c r="F197" s="300"/>
      <c r="G197" s="300">
        <v>2.1229745904570461</v>
      </c>
      <c r="H197" s="300">
        <v>3.2954574545477402</v>
      </c>
      <c r="I197" s="300">
        <v>5.9076383783956601</v>
      </c>
      <c r="J197" s="300">
        <f>SUM(G197:I197)</f>
        <v>11.326070423400447</v>
      </c>
      <c r="K197" s="300"/>
      <c r="L197" s="300">
        <v>2.6357736782394467</v>
      </c>
      <c r="M197" s="300">
        <v>2.9530281356646233</v>
      </c>
      <c r="N197" s="300">
        <v>3.8364143047840074</v>
      </c>
      <c r="O197" s="300">
        <f>SUM(L197:N197)</f>
        <v>9.425216118688077</v>
      </c>
      <c r="P197" s="300"/>
      <c r="Q197" s="300">
        <v>2.641055293250024</v>
      </c>
      <c r="R197" s="300">
        <v>3.0106375497293953</v>
      </c>
      <c r="S197" s="300">
        <v>3.9799044482589547</v>
      </c>
      <c r="T197" s="300">
        <f>SUM(Q197:S197)</f>
        <v>9.6315972912383749</v>
      </c>
      <c r="U197" s="300"/>
      <c r="V197" s="300">
        <v>2.5907778760719937</v>
      </c>
      <c r="W197" s="300">
        <v>2.9948856848540473</v>
      </c>
      <c r="X197" s="300">
        <v>4.025921584759879</v>
      </c>
      <c r="Y197" s="300">
        <f>SUM(V197:X197)</f>
        <v>9.61158514568592</v>
      </c>
    </row>
    <row r="198" spans="1:25" x14ac:dyDescent="0.2">
      <c r="A198" s="260" t="s">
        <v>364</v>
      </c>
      <c r="B198" s="300">
        <v>2.6264463838784118</v>
      </c>
      <c r="C198" s="300">
        <v>0.44394078650510876</v>
      </c>
      <c r="D198" s="300">
        <v>1.5499306305672549</v>
      </c>
      <c r="E198" s="300">
        <f t="shared" ref="E198:E199" si="314">SUM(B198:D198)</f>
        <v>4.620317800950775</v>
      </c>
      <c r="F198" s="300"/>
      <c r="G198" s="300">
        <v>3.0728764378833664</v>
      </c>
      <c r="H198" s="300">
        <v>0.64237825202469967</v>
      </c>
      <c r="I198" s="300">
        <v>1.4876748866914944</v>
      </c>
      <c r="J198" s="300">
        <f t="shared" ref="J198:J199" si="315">SUM(G198:I198)</f>
        <v>5.2029295765995602</v>
      </c>
      <c r="K198" s="300"/>
      <c r="L198" s="300">
        <v>2.7561727300733705</v>
      </c>
      <c r="M198" s="300">
        <v>1.2091138823175891</v>
      </c>
      <c r="N198" s="300">
        <v>1.9054972689209926</v>
      </c>
      <c r="O198" s="300">
        <f t="shared" ref="O198:O199" si="316">SUM(L198:N198)</f>
        <v>5.8707838813119526</v>
      </c>
      <c r="P198" s="300"/>
      <c r="Q198" s="300">
        <v>2.9440497017554432</v>
      </c>
      <c r="R198" s="300">
        <v>1.2462565854811454</v>
      </c>
      <c r="S198" s="300">
        <v>2.0330964215250202</v>
      </c>
      <c r="T198" s="300">
        <f t="shared" ref="T198:T199" si="317">SUM(Q198:S198)</f>
        <v>6.2234027087616095</v>
      </c>
      <c r="U198" s="300"/>
      <c r="V198" s="300">
        <v>3.169874404763191</v>
      </c>
      <c r="W198" s="300">
        <v>1.2847597019428747</v>
      </c>
      <c r="X198" s="300">
        <v>2.1797807476080071</v>
      </c>
      <c r="Y198" s="300">
        <f t="shared" ref="Y198:Y199" si="318">SUM(V198:X198)</f>
        <v>6.6344148543140733</v>
      </c>
    </row>
    <row r="199" spans="1:25" x14ac:dyDescent="0.2">
      <c r="A199" s="264" t="s">
        <v>363</v>
      </c>
      <c r="B199" s="301">
        <f>SUM(B197:B198)</f>
        <v>5.5033209037341528</v>
      </c>
      <c r="C199" s="301">
        <f t="shared" ref="C199" si="319">SUM(C197:C198)</f>
        <v>4.3560673327636978</v>
      </c>
      <c r="D199" s="301">
        <f t="shared" ref="D199" si="320">SUM(D197:D198)</f>
        <v>5.0116117635021311</v>
      </c>
      <c r="E199" s="301">
        <f t="shared" si="314"/>
        <v>14.870999999999981</v>
      </c>
      <c r="F199" s="301"/>
      <c r="G199" s="301">
        <f>SUM(G197:G198)</f>
        <v>5.195851028340412</v>
      </c>
      <c r="H199" s="301">
        <f t="shared" ref="H199" si="321">SUM(H197:H198)</f>
        <v>3.9378357065724399</v>
      </c>
      <c r="I199" s="301">
        <f t="shared" ref="I199" si="322">SUM(I197:I198)</f>
        <v>7.3953132650871547</v>
      </c>
      <c r="J199" s="301">
        <f t="shared" si="315"/>
        <v>16.529000000000007</v>
      </c>
      <c r="K199" s="301"/>
      <c r="L199" s="301">
        <f>SUM(L197:L198)</f>
        <v>5.3919464083128172</v>
      </c>
      <c r="M199" s="301">
        <f t="shared" ref="M199" si="323">SUM(M197:M198)</f>
        <v>4.1621420179822124</v>
      </c>
      <c r="N199" s="301">
        <f t="shared" ref="N199" si="324">SUM(N197:N198)</f>
        <v>5.7419115737049999</v>
      </c>
      <c r="O199" s="301">
        <f t="shared" si="316"/>
        <v>15.29600000000003</v>
      </c>
      <c r="P199" s="301"/>
      <c r="Q199" s="301">
        <f>SUM(Q197:Q198)</f>
        <v>5.5851049950054676</v>
      </c>
      <c r="R199" s="301">
        <f t="shared" ref="R199" si="325">SUM(R197:R198)</f>
        <v>4.2568941352105405</v>
      </c>
      <c r="S199" s="301">
        <f t="shared" ref="S199" si="326">SUM(S197:S198)</f>
        <v>6.0130008697839745</v>
      </c>
      <c r="T199" s="301">
        <f t="shared" si="317"/>
        <v>15.854999999999983</v>
      </c>
      <c r="U199" s="301"/>
      <c r="V199" s="301">
        <f>SUM(V197:V198)</f>
        <v>5.7606522808351848</v>
      </c>
      <c r="W199" s="301">
        <f t="shared" ref="W199" si="327">SUM(W197:W198)</f>
        <v>4.279645386796922</v>
      </c>
      <c r="X199" s="301">
        <f t="shared" ref="X199" si="328">SUM(X197:X198)</f>
        <v>6.2057023323678866</v>
      </c>
      <c r="Y199" s="301">
        <f t="shared" si="318"/>
        <v>16.245999999999995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West of England and North Somerset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1.3975823127557296</v>
      </c>
      <c r="N7">
        <f>'Ind T4'!C122</f>
        <v>0.66391488381216668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-0.6751378730161739</v>
      </c>
      <c r="N9">
        <f>'Ind T4'!C120</f>
        <v>1.5775472325139539</v>
      </c>
    </row>
    <row r="10" spans="1:16" x14ac:dyDescent="0.2">
      <c r="L10" s="13" t="str">
        <f>'Ind T4'!A80</f>
        <v>Education</v>
      </c>
      <c r="M10">
        <f>'Ind T4'!B119</f>
        <v>0.55399931605621955</v>
      </c>
      <c r="N10">
        <f>'Ind T4'!C119</f>
        <v>0.52484491276509893</v>
      </c>
    </row>
    <row r="11" spans="1:16" x14ac:dyDescent="0.2">
      <c r="L11" s="13" t="str">
        <f>'Ind T4'!A79</f>
        <v>Public admin. and defence</v>
      </c>
      <c r="M11">
        <f>'Ind T4'!B118</f>
        <v>4.314068860961906</v>
      </c>
      <c r="N11">
        <f>'Ind T4'!C118</f>
        <v>4.0737404118651455E-2</v>
      </c>
    </row>
    <row r="12" spans="1:16" x14ac:dyDescent="0.2">
      <c r="L12" s="1" t="str">
        <f>CONCATENATE("[",'Ind T4'!A78,"]")</f>
        <v>[Non-marketed services]</v>
      </c>
      <c r="M12">
        <f>'Ind T4'!B117</f>
        <v>0.87198585881025359</v>
      </c>
      <c r="N12">
        <f>'Ind T4'!C117</f>
        <v>0.88751318654629596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0.56515799813832146</v>
      </c>
      <c r="N14" s="13">
        <f>'Ind T4'!C115</f>
        <v>0.40251036120855233</v>
      </c>
    </row>
    <row r="15" spans="1:16" x14ac:dyDescent="0.2">
      <c r="L15" s="13" t="str">
        <f>'Ind T4'!A75</f>
        <v>Arts and entertainment</v>
      </c>
      <c r="M15" s="13">
        <f>'Ind T4'!B114</f>
        <v>0.74763036666283256</v>
      </c>
      <c r="N15" s="13">
        <f>'Ind T4'!C114</f>
        <v>2.1091073944141003</v>
      </c>
    </row>
    <row r="16" spans="1:16" x14ac:dyDescent="0.2">
      <c r="L16" s="13" t="str">
        <f>'Ind T4'!A74</f>
        <v>Support services</v>
      </c>
      <c r="M16" s="13">
        <f>'Ind T4'!B113</f>
        <v>-0.3447614955561229</v>
      </c>
      <c r="N16" s="13">
        <f>'Ind T4'!C113</f>
        <v>1.1141111223238465</v>
      </c>
    </row>
    <row r="17" spans="12:14" x14ac:dyDescent="0.2">
      <c r="L17" s="13" t="str">
        <f>'Ind T4'!A73</f>
        <v>Professional services</v>
      </c>
      <c r="M17" s="13">
        <f>'Ind T4'!B112</f>
        <v>2.9947100291316309</v>
      </c>
      <c r="N17" s="13">
        <f>'Ind T4'!C112</f>
        <v>0.75550507901134267</v>
      </c>
    </row>
    <row r="18" spans="12:14" x14ac:dyDescent="0.2">
      <c r="L18" s="13" t="str">
        <f>'Ind T4'!A72</f>
        <v>Real estate</v>
      </c>
      <c r="M18" s="13">
        <f>'Ind T4'!B111</f>
        <v>3.0630647527189581</v>
      </c>
      <c r="N18" s="13">
        <f>'Ind T4'!C111</f>
        <v>-0.80000001927690301</v>
      </c>
    </row>
    <row r="19" spans="12:14" x14ac:dyDescent="0.2">
      <c r="L19" t="str">
        <f>'Ind T4'!A71</f>
        <v>Finance and insurance</v>
      </c>
      <c r="M19">
        <f>'Ind T4'!B110</f>
        <v>-0.90188843151016718</v>
      </c>
      <c r="N19">
        <f>'Ind T4'!C110</f>
        <v>-0.21484522955087515</v>
      </c>
    </row>
    <row r="20" spans="12:14" x14ac:dyDescent="0.2">
      <c r="L20" t="str">
        <f>'Ind T4'!A70</f>
        <v>Information technology</v>
      </c>
      <c r="M20">
        <f>'Ind T4'!B109</f>
        <v>3.7673578199437507E-2</v>
      </c>
      <c r="N20">
        <f>'Ind T4'!C109</f>
        <v>0.61657313971590355</v>
      </c>
    </row>
    <row r="21" spans="12:14" x14ac:dyDescent="0.2">
      <c r="L21" t="str">
        <f>'Ind T4'!A69</f>
        <v>Media</v>
      </c>
      <c r="M21">
        <f>'Ind T4'!B108</f>
        <v>8.2110241156385211</v>
      </c>
      <c r="N21">
        <f>'Ind T4'!C108</f>
        <v>-0.41869832738945512</v>
      </c>
    </row>
    <row r="22" spans="12:14" x14ac:dyDescent="0.2">
      <c r="L22" s="1" t="str">
        <f>CONCATENATE("[",'Ind T4'!A68,"]")</f>
        <v>[Business and other services]</v>
      </c>
      <c r="M22">
        <f>'Ind T4'!B107</f>
        <v>1.1808117466280521</v>
      </c>
      <c r="N22">
        <f>'Ind T4'!C107</f>
        <v>0.6945005523899761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3.722074948519305</v>
      </c>
      <c r="N24">
        <f>'Ind T4'!C105</f>
        <v>1.310041558213082</v>
      </c>
    </row>
    <row r="25" spans="12:14" x14ac:dyDescent="0.2">
      <c r="L25" s="13" t="str">
        <f>'Ind T4'!A65</f>
        <v>Transport and storage</v>
      </c>
      <c r="M25">
        <f>'Ind T4'!B104</f>
        <v>0.53366463797523966</v>
      </c>
      <c r="N25">
        <f>'Ind T4'!C104</f>
        <v>0.41355707388608387</v>
      </c>
    </row>
    <row r="26" spans="12:14" x14ac:dyDescent="0.2">
      <c r="L26" s="13" t="str">
        <f>'Ind T4'!A64</f>
        <v>Wholesale and retail trade</v>
      </c>
      <c r="M26">
        <f>'Ind T4'!B103</f>
        <v>0.13981658011714693</v>
      </c>
      <c r="N26">
        <f>'Ind T4'!C103</f>
        <v>8.3763673714454256E-2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1.1430216217128253</v>
      </c>
      <c r="N27">
        <f>'Ind T4'!C102</f>
        <v>0.50624897162290239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4.3515382037562222</v>
      </c>
      <c r="N29">
        <f>'Ind T4'!C100</f>
        <v>1.3824760634818745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1.491302994573962</v>
      </c>
      <c r="N31">
        <f>'Ind T4'!C98</f>
        <v>-0.66271592670730239</v>
      </c>
    </row>
    <row r="32" spans="12:14" x14ac:dyDescent="0.2">
      <c r="L32" s="13" t="str">
        <f>'Ind T4'!A58</f>
        <v>Engineering</v>
      </c>
      <c r="M32">
        <f>'Ind T4'!B97</f>
        <v>-0.41497985281854222</v>
      </c>
      <c r="N32">
        <f>'Ind T4'!C97</f>
        <v>-1.3301342996470678</v>
      </c>
    </row>
    <row r="33" spans="12:14" x14ac:dyDescent="0.2">
      <c r="L33" s="13" t="str">
        <f>'Ind T4'!A57</f>
        <v>Food drink and tobacco</v>
      </c>
      <c r="M33">
        <f>'Ind T4'!B96</f>
        <v>0.69267837022506384</v>
      </c>
      <c r="N33">
        <f>'Ind T4'!C96</f>
        <v>-2.1087246151692662</v>
      </c>
    </row>
    <row r="34" spans="12:14" x14ac:dyDescent="0.2">
      <c r="L34" s="1" t="str">
        <f>CONCATENATE("[",'Ind T4'!A56,"]")</f>
        <v>[Manufacturing]</v>
      </c>
      <c r="M34">
        <f>'Ind T4'!B95</f>
        <v>1.1095053595155946</v>
      </c>
      <c r="N34">
        <f>'Ind T4'!C95</f>
        <v>-0.91469715995071699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4.6159274915781312</v>
      </c>
      <c r="N36">
        <f>'Ind T4'!C93</f>
        <v>1.0549187750937827</v>
      </c>
    </row>
    <row r="37" spans="12:14" x14ac:dyDescent="0.2">
      <c r="L37" s="13" t="str">
        <f>'Ind T4'!A53</f>
        <v>Electricity and gas</v>
      </c>
      <c r="M37">
        <f>'Ind T4'!B92</f>
        <v>9.665682995260493</v>
      </c>
      <c r="N37">
        <f>'Ind T4'!C92</f>
        <v>-0.56736941172439437</v>
      </c>
    </row>
    <row r="38" spans="12:14" x14ac:dyDescent="0.2">
      <c r="L38" s="13" t="str">
        <f>'Ind T4'!A52</f>
        <v>Mining and quarrying</v>
      </c>
      <c r="M38">
        <f>'Ind T4'!B91</f>
        <v>-3.0137949739841852</v>
      </c>
      <c r="N38">
        <f>'Ind T4'!C91</f>
        <v>-3.7917012409197537</v>
      </c>
    </row>
    <row r="39" spans="12:14" x14ac:dyDescent="0.2">
      <c r="L39" s="45" t="str">
        <f>'Ind T4'!A51</f>
        <v>Agriculture</v>
      </c>
      <c r="M39">
        <f>'Ind T4'!B90</f>
        <v>8.4542324302921301</v>
      </c>
      <c r="N39">
        <f>'Ind T4'!C90</f>
        <v>0.51523147515848411</v>
      </c>
    </row>
    <row r="40" spans="12:14" x14ac:dyDescent="0.2">
      <c r="L40" s="1" t="str">
        <f>CONCATENATE("[",'Ind T4'!A50,"]")</f>
        <v>[Primary sector and utilities]</v>
      </c>
      <c r="M40">
        <f>'Ind T4'!B89</f>
        <v>6.7371886440189765</v>
      </c>
      <c r="N40">
        <f>'Ind T4'!C89</f>
        <v>0.50803237555352432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West of England and North Somerset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13.202000000000007</v>
      </c>
      <c r="N5" s="11">
        <f t="shared" ref="N5:AL5" si="1">SUM(N6:N9)</f>
        <v>12.700000000000003</v>
      </c>
      <c r="O5" s="11">
        <f t="shared" si="1"/>
        <v>12.137999999999995</v>
      </c>
      <c r="P5" s="11">
        <f t="shared" si="1"/>
        <v>11.266000000000002</v>
      </c>
      <c r="Q5" s="11">
        <f t="shared" si="1"/>
        <v>12.994000000000041</v>
      </c>
      <c r="R5" s="11">
        <f t="shared" si="1"/>
        <v>12.173999999999994</v>
      </c>
      <c r="S5" s="11">
        <f t="shared" si="1"/>
        <v>14.531999999999989</v>
      </c>
      <c r="T5" s="11">
        <f t="shared" si="1"/>
        <v>16.101000000000013</v>
      </c>
      <c r="U5" s="11">
        <f t="shared" si="1"/>
        <v>16.838999999999995</v>
      </c>
      <c r="V5" s="11">
        <f t="shared" si="1"/>
        <v>15.227999999999994</v>
      </c>
      <c r="W5" s="11">
        <f t="shared" si="1"/>
        <v>16.866000000000007</v>
      </c>
      <c r="X5" s="11">
        <f t="shared" si="1"/>
        <v>16.73500000000001</v>
      </c>
      <c r="Y5" s="11">
        <f t="shared" si="1"/>
        <v>16.69399999999996</v>
      </c>
      <c r="Z5" s="11">
        <f t="shared" si="1"/>
        <v>16.879000000000008</v>
      </c>
      <c r="AA5" s="11">
        <f t="shared" si="1"/>
        <v>17.223999999999993</v>
      </c>
      <c r="AB5" s="11">
        <f t="shared" si="1"/>
        <v>17.393000000000001</v>
      </c>
      <c r="AC5" s="11">
        <f t="shared" si="1"/>
        <v>17.525999999999989</v>
      </c>
      <c r="AD5" s="11">
        <f t="shared" si="1"/>
        <v>17.631000000000007</v>
      </c>
      <c r="AE5" s="11">
        <f t="shared" si="1"/>
        <v>17.711000000000013</v>
      </c>
      <c r="AF5" s="11">
        <f t="shared" si="1"/>
        <v>17.781000000000006</v>
      </c>
      <c r="AG5" s="11">
        <f t="shared" si="1"/>
        <v>17.860999999999976</v>
      </c>
      <c r="AH5" s="11">
        <f t="shared" si="1"/>
        <v>17.932999999999993</v>
      </c>
      <c r="AI5" s="11">
        <f t="shared" si="1"/>
        <v>18.003000000000014</v>
      </c>
      <c r="AJ5" s="11">
        <f t="shared" si="1"/>
        <v>18.068999999999996</v>
      </c>
      <c r="AK5" s="11">
        <f t="shared" si="1"/>
        <v>18.134000000000011</v>
      </c>
      <c r="AL5" s="11">
        <f t="shared" si="1"/>
        <v>18.198000000000008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7.4160000000000039</v>
      </c>
      <c r="N6" s="11">
        <v>6.9490000000000052</v>
      </c>
      <c r="O6" s="11">
        <v>6.630999999999994</v>
      </c>
      <c r="P6" s="11">
        <v>5.5890000000000075</v>
      </c>
      <c r="Q6" s="11">
        <v>6.6270000000000291</v>
      </c>
      <c r="R6" s="11">
        <v>5.123000000000002</v>
      </c>
      <c r="S6" s="11">
        <v>7.4050000000000002</v>
      </c>
      <c r="T6" s="11">
        <v>8.4840000000000106</v>
      </c>
      <c r="U6" s="11">
        <v>6.964999999999999</v>
      </c>
      <c r="V6" s="11">
        <v>5.9299999999999962</v>
      </c>
      <c r="W6" s="11">
        <v>7.6870000000000012</v>
      </c>
      <c r="X6" s="11">
        <v>7.761000000000009</v>
      </c>
      <c r="Y6" s="11">
        <v>7.8279999999999816</v>
      </c>
      <c r="Z6" s="11">
        <v>7.9350000000000049</v>
      </c>
      <c r="AA6" s="11">
        <v>8.0040000000000067</v>
      </c>
      <c r="AB6" s="11">
        <v>8.0239999999999849</v>
      </c>
      <c r="AC6" s="11">
        <v>8.0520000000000049</v>
      </c>
      <c r="AD6" s="11">
        <v>8.0780000000000012</v>
      </c>
      <c r="AE6" s="11">
        <v>8.1000000000000192</v>
      </c>
      <c r="AF6" s="11">
        <v>8.1210000000000058</v>
      </c>
      <c r="AG6" s="11">
        <v>8.1549999999999834</v>
      </c>
      <c r="AH6" s="11">
        <v>8.1869999999999941</v>
      </c>
      <c r="AI6" s="11">
        <v>8.2179999999999982</v>
      </c>
      <c r="AJ6" s="11">
        <v>8.2479999999999993</v>
      </c>
      <c r="AK6" s="172">
        <v>8.2760000000000016</v>
      </c>
      <c r="AL6" s="11">
        <v>8.3030000000000026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0.30100000000000032</v>
      </c>
      <c r="N7" s="11">
        <v>0.23199999999999971</v>
      </c>
      <c r="O7" s="11">
        <v>0.61199999999999843</v>
      </c>
      <c r="P7" s="11">
        <v>0.38100000000000034</v>
      </c>
      <c r="Q7" s="11">
        <v>0.17599999999999988</v>
      </c>
      <c r="R7" s="11">
        <v>0.43699999999999994</v>
      </c>
      <c r="S7" s="11">
        <v>0.21399999999999966</v>
      </c>
      <c r="T7" s="11">
        <v>0.20600000000000018</v>
      </c>
      <c r="U7" s="11">
        <v>0.43399999999999983</v>
      </c>
      <c r="V7" s="11">
        <v>0.37099999999999911</v>
      </c>
      <c r="W7" s="11">
        <v>0.37499999999999961</v>
      </c>
      <c r="X7" s="11">
        <v>0.35399999999999943</v>
      </c>
      <c r="Y7" s="11">
        <v>0.34599999999999886</v>
      </c>
      <c r="Z7" s="11">
        <v>0.3290000000000004</v>
      </c>
      <c r="AA7" s="11">
        <v>0.31299999999999939</v>
      </c>
      <c r="AB7" s="11">
        <v>0.29900000000000027</v>
      </c>
      <c r="AC7" s="11">
        <v>0.28699999999999953</v>
      </c>
      <c r="AD7" s="11">
        <v>0.27600000000000002</v>
      </c>
      <c r="AE7" s="11">
        <v>0.26599999999999935</v>
      </c>
      <c r="AF7" s="11">
        <v>0.25599999999999951</v>
      </c>
      <c r="AG7" s="11">
        <v>0.2480000000000005</v>
      </c>
      <c r="AH7" s="11">
        <v>0.23900000000000038</v>
      </c>
      <c r="AI7" s="11">
        <v>0.23099999999999962</v>
      </c>
      <c r="AJ7" s="11">
        <v>0.22299999999999964</v>
      </c>
      <c r="AK7" s="172">
        <v>0.216</v>
      </c>
      <c r="AL7" s="11">
        <v>0.20999999999999994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1.6979999999999997</v>
      </c>
      <c r="N8" s="11">
        <v>1.4800000000000018</v>
      </c>
      <c r="O8" s="11">
        <v>0.93200000000000049</v>
      </c>
      <c r="P8" s="11">
        <v>1.255999999999996</v>
      </c>
      <c r="Q8" s="11">
        <v>1.1450000000000036</v>
      </c>
      <c r="R8" s="11">
        <v>1.5490000000000017</v>
      </c>
      <c r="S8" s="11">
        <v>1.384999999999996</v>
      </c>
      <c r="T8" s="11">
        <v>1.9960000000000016</v>
      </c>
      <c r="U8" s="11">
        <v>2.9909999999999912</v>
      </c>
      <c r="V8" s="11">
        <v>2.010000000000002</v>
      </c>
      <c r="W8" s="11">
        <v>2.4570000000000096</v>
      </c>
      <c r="X8" s="11">
        <v>2.4049999999999994</v>
      </c>
      <c r="Y8" s="11">
        <v>2.344000000000003</v>
      </c>
      <c r="Z8" s="11">
        <v>2.3269999999999995</v>
      </c>
      <c r="AA8" s="11">
        <v>2.3190000000000004</v>
      </c>
      <c r="AB8" s="11">
        <v>2.3120000000000038</v>
      </c>
      <c r="AC8" s="11">
        <v>2.3029999999999999</v>
      </c>
      <c r="AD8" s="11">
        <v>2.2970000000000006</v>
      </c>
      <c r="AE8" s="11">
        <v>2.2889999999999939</v>
      </c>
      <c r="AF8" s="11">
        <v>2.2829999999999973</v>
      </c>
      <c r="AG8" s="11">
        <v>2.2779999999999965</v>
      </c>
      <c r="AH8" s="11">
        <v>2.273000000000005</v>
      </c>
      <c r="AI8" s="11">
        <v>2.2689999999999984</v>
      </c>
      <c r="AJ8" s="11">
        <v>2.2639999999999998</v>
      </c>
      <c r="AK8" s="172">
        <v>2.259999999999994</v>
      </c>
      <c r="AL8" s="11">
        <v>2.2559999999999998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3.7870000000000021</v>
      </c>
      <c r="N9" s="11">
        <v>4.0389999999999953</v>
      </c>
      <c r="O9" s="11">
        <v>3.9630000000000005</v>
      </c>
      <c r="P9" s="11">
        <v>4.0399999999999974</v>
      </c>
      <c r="Q9" s="11">
        <v>5.0460000000000083</v>
      </c>
      <c r="R9" s="11">
        <v>5.0649999999999906</v>
      </c>
      <c r="S9" s="11">
        <v>5.5279999999999925</v>
      </c>
      <c r="T9" s="11">
        <v>5.4150000000000018</v>
      </c>
      <c r="U9" s="11">
        <v>6.4490000000000043</v>
      </c>
      <c r="V9" s="11">
        <v>6.9169999999999972</v>
      </c>
      <c r="W9" s="11">
        <v>6.3469999999999978</v>
      </c>
      <c r="X9" s="11">
        <v>6.2150000000000016</v>
      </c>
      <c r="Y9" s="11">
        <v>6.1759999999999762</v>
      </c>
      <c r="Z9" s="11">
        <v>6.2880000000000038</v>
      </c>
      <c r="AA9" s="11">
        <v>6.5879999999999859</v>
      </c>
      <c r="AB9" s="11">
        <v>6.7580000000000133</v>
      </c>
      <c r="AC9" s="11">
        <v>6.883999999999987</v>
      </c>
      <c r="AD9" s="11">
        <v>6.980000000000004</v>
      </c>
      <c r="AE9" s="11">
        <v>7.056</v>
      </c>
      <c r="AF9" s="11">
        <v>7.1210000000000004</v>
      </c>
      <c r="AG9" s="11">
        <v>7.1799999999999953</v>
      </c>
      <c r="AH9" s="11">
        <v>7.2339999999999938</v>
      </c>
      <c r="AI9" s="11">
        <v>7.285000000000017</v>
      </c>
      <c r="AJ9" s="11">
        <v>7.3339999999999987</v>
      </c>
      <c r="AK9" s="172">
        <v>7.3820000000000148</v>
      </c>
      <c r="AL9" s="11">
        <v>7.4290000000000047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43.513999999999939</v>
      </c>
      <c r="N11" s="11">
        <f t="shared" si="2"/>
        <v>41.555000000000078</v>
      </c>
      <c r="O11" s="11">
        <f t="shared" si="2"/>
        <v>43.585000000000022</v>
      </c>
      <c r="P11" s="11">
        <f t="shared" si="2"/>
        <v>43.159999999999954</v>
      </c>
      <c r="Q11" s="11">
        <f t="shared" si="2"/>
        <v>40.492999999999995</v>
      </c>
      <c r="R11" s="11">
        <f t="shared" ref="R11" si="3">SUM(R12:R14)</f>
        <v>39.122000000000035</v>
      </c>
      <c r="S11" s="11">
        <f t="shared" ref="S11" si="4">SUM(S12:S14)</f>
        <v>41.88600000000001</v>
      </c>
      <c r="T11" s="11">
        <f t="shared" ref="T11" si="5">SUM(T12:T14)</f>
        <v>39.785999999999923</v>
      </c>
      <c r="U11" s="11">
        <f t="shared" ref="U11" si="6">SUM(U12:U14)</f>
        <v>39.329999999999977</v>
      </c>
      <c r="V11" s="11">
        <f t="shared" ref="V11" si="7">SUM(V12:V14)</f>
        <v>41.607999999999969</v>
      </c>
      <c r="W11" s="11">
        <f t="shared" ref="W11" si="8">SUM(W12:W14)</f>
        <v>41.340999999999923</v>
      </c>
      <c r="X11" s="11">
        <f t="shared" ref="X11" si="9">SUM(X12:X14)</f>
        <v>41.006999999999891</v>
      </c>
      <c r="Y11" s="11">
        <f t="shared" ref="Y11" si="10">SUM(Y12:Y14)</f>
        <v>40.503999999999863</v>
      </c>
      <c r="Z11" s="11">
        <f t="shared" ref="Z11" si="11">SUM(Z12:Z14)</f>
        <v>40.058999999999983</v>
      </c>
      <c r="AA11" s="11">
        <f t="shared" ref="AA11" si="12">SUM(AA12:AA14)</f>
        <v>39.71600000000003</v>
      </c>
      <c r="AB11" s="11">
        <f t="shared" ref="AB11" si="13">SUM(AB12:AB14)</f>
        <v>39.306000000000033</v>
      </c>
      <c r="AC11" s="11">
        <f t="shared" ref="AC11" si="14">SUM(AC12:AC14)</f>
        <v>38.9329999999999</v>
      </c>
      <c r="AD11" s="11">
        <f>SUM(AD12:AD14)</f>
        <v>38.557999999999879</v>
      </c>
      <c r="AE11" s="11">
        <f t="shared" ref="AE11" si="15">SUM(AE12:AE14)</f>
        <v>38.192999999999927</v>
      </c>
      <c r="AF11" s="11">
        <f t="shared" ref="AF11" si="16">SUM(AF12:AF14)</f>
        <v>37.839999999999961</v>
      </c>
      <c r="AG11" s="11">
        <f t="shared" ref="AG11:AL11" si="17">SUM(AG12:AG14)</f>
        <v>37.527999999999949</v>
      </c>
      <c r="AH11" s="11">
        <f t="shared" si="17"/>
        <v>37.202999999999996</v>
      </c>
      <c r="AI11" s="11">
        <f t="shared" si="17"/>
        <v>36.889000000000017</v>
      </c>
      <c r="AJ11" s="11">
        <f t="shared" si="17"/>
        <v>36.584999999999937</v>
      </c>
      <c r="AK11" s="11">
        <f t="shared" si="17"/>
        <v>36.290000000000028</v>
      </c>
      <c r="AL11" s="11">
        <f t="shared" si="17"/>
        <v>36.017999999999901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6.1220000000000176</v>
      </c>
      <c r="N12" s="11">
        <v>4.2749999999999906</v>
      </c>
      <c r="O12" s="11">
        <v>5.1699999999999964</v>
      </c>
      <c r="P12" s="11">
        <v>4.8059999999999912</v>
      </c>
      <c r="Q12" s="11">
        <v>4.0870000000000024</v>
      </c>
      <c r="R12" s="11">
        <v>4.7839999999999989</v>
      </c>
      <c r="S12" s="11">
        <v>4.9730000000000043</v>
      </c>
      <c r="T12" s="11">
        <v>4.6799999999999846</v>
      </c>
      <c r="U12" s="11">
        <v>4.4649999999999928</v>
      </c>
      <c r="V12" s="11">
        <v>4.8260000000000121</v>
      </c>
      <c r="W12" s="11">
        <v>4.9520000000000026</v>
      </c>
      <c r="X12" s="11">
        <v>4.8669999999999991</v>
      </c>
      <c r="Y12" s="11">
        <v>4.7889999999999882</v>
      </c>
      <c r="Z12" s="11">
        <v>4.7440000000000113</v>
      </c>
      <c r="AA12" s="11">
        <v>4.6559999999999926</v>
      </c>
      <c r="AB12" s="11">
        <v>4.5430000000000028</v>
      </c>
      <c r="AC12" s="11">
        <v>4.4450000000000101</v>
      </c>
      <c r="AD12" s="11">
        <v>4.346000000000009</v>
      </c>
      <c r="AE12" s="11">
        <v>4.2459999999999871</v>
      </c>
      <c r="AF12" s="11">
        <v>4.1469999999999905</v>
      </c>
      <c r="AG12" s="11">
        <v>4.0519999999999943</v>
      </c>
      <c r="AH12" s="11">
        <v>3.9580000000000015</v>
      </c>
      <c r="AI12" s="11">
        <v>3.8660000000000081</v>
      </c>
      <c r="AJ12" s="11">
        <v>3.7749999999999981</v>
      </c>
      <c r="AK12" s="172">
        <v>3.6849999999999978</v>
      </c>
      <c r="AL12" s="11">
        <v>3.5969999999999991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4.8400000000000079</v>
      </c>
      <c r="N13" s="11">
        <v>6.3349999999999831</v>
      </c>
      <c r="O13" s="11">
        <v>6.481000000000007</v>
      </c>
      <c r="P13" s="11">
        <v>7.6540000000000008</v>
      </c>
      <c r="Q13" s="11">
        <v>5.5180000000000016</v>
      </c>
      <c r="R13" s="11">
        <v>6.026000000000006</v>
      </c>
      <c r="S13" s="11">
        <v>5.5420000000000247</v>
      </c>
      <c r="T13" s="11">
        <v>6.7809999999999979</v>
      </c>
      <c r="U13" s="11">
        <v>5.9850000000000216</v>
      </c>
      <c r="V13" s="11">
        <v>6.1170000000000107</v>
      </c>
      <c r="W13" s="11">
        <v>5.9020000000000001</v>
      </c>
      <c r="X13" s="11">
        <v>5.9699999999999891</v>
      </c>
      <c r="Y13" s="11">
        <v>5.8920000000000092</v>
      </c>
      <c r="Z13" s="11">
        <v>5.8359999999999967</v>
      </c>
      <c r="AA13" s="11">
        <v>5.7730000000000139</v>
      </c>
      <c r="AB13" s="11">
        <v>5.7170000000000041</v>
      </c>
      <c r="AC13" s="11">
        <v>5.6239999999999934</v>
      </c>
      <c r="AD13" s="11">
        <v>5.531000000000005</v>
      </c>
      <c r="AE13" s="11">
        <v>5.4389999999999947</v>
      </c>
      <c r="AF13" s="11">
        <v>5.3480000000000043</v>
      </c>
      <c r="AG13" s="11">
        <v>5.2630000000000141</v>
      </c>
      <c r="AH13" s="11">
        <v>5.1750000000000131</v>
      </c>
      <c r="AI13" s="11">
        <v>5.0880000000000036</v>
      </c>
      <c r="AJ13" s="11">
        <v>5.0009999999999932</v>
      </c>
      <c r="AK13" s="172">
        <v>4.9140000000000086</v>
      </c>
      <c r="AL13" s="11">
        <v>4.8279999999999914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32.551999999999914</v>
      </c>
      <c r="N14" s="11">
        <v>30.945000000000107</v>
      </c>
      <c r="O14" s="11">
        <v>31.934000000000019</v>
      </c>
      <c r="P14" s="11">
        <v>30.699999999999964</v>
      </c>
      <c r="Q14" s="11">
        <v>30.887999999999991</v>
      </c>
      <c r="R14" s="11">
        <v>28.31200000000003</v>
      </c>
      <c r="S14" s="11">
        <v>31.370999999999977</v>
      </c>
      <c r="T14" s="11">
        <v>28.324999999999942</v>
      </c>
      <c r="U14" s="11">
        <v>28.879999999999963</v>
      </c>
      <c r="V14" s="11">
        <v>30.664999999999946</v>
      </c>
      <c r="W14" s="11">
        <v>30.48699999999992</v>
      </c>
      <c r="X14" s="11">
        <v>30.169999999999902</v>
      </c>
      <c r="Y14" s="11">
        <v>29.822999999999865</v>
      </c>
      <c r="Z14" s="11">
        <v>29.478999999999971</v>
      </c>
      <c r="AA14" s="11">
        <v>29.287000000000024</v>
      </c>
      <c r="AB14" s="11">
        <v>29.046000000000028</v>
      </c>
      <c r="AC14" s="11">
        <v>28.863999999999898</v>
      </c>
      <c r="AD14" s="11">
        <v>28.680999999999862</v>
      </c>
      <c r="AE14" s="11">
        <v>28.507999999999949</v>
      </c>
      <c r="AF14" s="11">
        <v>28.344999999999963</v>
      </c>
      <c r="AG14" s="11">
        <v>28.212999999999941</v>
      </c>
      <c r="AH14" s="11">
        <v>28.069999999999979</v>
      </c>
      <c r="AI14" s="11">
        <v>27.935000000000006</v>
      </c>
      <c r="AJ14" s="11">
        <v>27.808999999999948</v>
      </c>
      <c r="AK14" s="172">
        <v>27.69100000000002</v>
      </c>
      <c r="AL14" s="11">
        <v>27.592999999999908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31.929999999999943</v>
      </c>
      <c r="N16" s="11">
        <v>36.757000000000112</v>
      </c>
      <c r="O16" s="11">
        <v>36.289000000000023</v>
      </c>
      <c r="P16" s="11">
        <v>37.339000000000098</v>
      </c>
      <c r="Q16" s="11">
        <v>40.045000000000087</v>
      </c>
      <c r="R16" s="11">
        <v>39.10600000000003</v>
      </c>
      <c r="S16" s="11">
        <v>43.473999999999975</v>
      </c>
      <c r="T16" s="11">
        <v>44.653999999999982</v>
      </c>
      <c r="U16" s="11">
        <v>43.893999999999949</v>
      </c>
      <c r="V16" s="11">
        <v>49.256999999999969</v>
      </c>
      <c r="W16" s="11">
        <v>48.388000000000062</v>
      </c>
      <c r="X16" s="11">
        <v>48.055000000000035</v>
      </c>
      <c r="Y16" s="11">
        <v>48.946000000000076</v>
      </c>
      <c r="Z16" s="11">
        <v>50.842000000000091</v>
      </c>
      <c r="AA16" s="11">
        <v>52.321000000000026</v>
      </c>
      <c r="AB16" s="11">
        <v>53.020999999999887</v>
      </c>
      <c r="AC16" s="11">
        <v>53.664000000000001</v>
      </c>
      <c r="AD16" s="11">
        <v>54.186999999999962</v>
      </c>
      <c r="AE16" s="11">
        <v>54.778999999999904</v>
      </c>
      <c r="AF16" s="11">
        <v>55.345999999999975</v>
      </c>
      <c r="AG16" s="11">
        <v>55.989000000000075</v>
      </c>
      <c r="AH16" s="11">
        <v>56.649000000000122</v>
      </c>
      <c r="AI16" s="11">
        <v>57.32900000000005</v>
      </c>
      <c r="AJ16" s="11">
        <v>58.024999999999984</v>
      </c>
      <c r="AK16" s="172">
        <v>58.734000000000101</v>
      </c>
      <c r="AL16" s="11">
        <v>59.453999999999972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150.32400000000018</v>
      </c>
      <c r="N18" s="11">
        <f t="shared" ref="N18:AL18" si="18">SUM(N19:N21)</f>
        <v>149.06099999999981</v>
      </c>
      <c r="O18" s="11">
        <f t="shared" si="18"/>
        <v>148.20400000000012</v>
      </c>
      <c r="P18" s="11">
        <f t="shared" si="18"/>
        <v>151.50900000000027</v>
      </c>
      <c r="Q18" s="11">
        <f t="shared" si="18"/>
        <v>156.8190000000001</v>
      </c>
      <c r="R18" s="11">
        <f t="shared" si="18"/>
        <v>159.4079999999999</v>
      </c>
      <c r="S18" s="11">
        <f t="shared" si="18"/>
        <v>169.20299999999995</v>
      </c>
      <c r="T18" s="11">
        <f t="shared" si="18"/>
        <v>168.47099999999969</v>
      </c>
      <c r="U18" s="11">
        <f t="shared" si="18"/>
        <v>171.93300000000022</v>
      </c>
      <c r="V18" s="11">
        <f t="shared" si="18"/>
        <v>168.59699999999992</v>
      </c>
      <c r="W18" s="11">
        <f t="shared" si="18"/>
        <v>168.72899999999964</v>
      </c>
      <c r="X18" s="11">
        <f t="shared" si="18"/>
        <v>168.04299999999998</v>
      </c>
      <c r="Y18" s="11">
        <f t="shared" si="18"/>
        <v>168.87999999999991</v>
      </c>
      <c r="Z18" s="11">
        <f t="shared" si="18"/>
        <v>170.63700000000003</v>
      </c>
      <c r="AA18" s="11">
        <f t="shared" si="18"/>
        <v>172.38899999999998</v>
      </c>
      <c r="AB18" s="11">
        <f t="shared" si="18"/>
        <v>173.65999999999985</v>
      </c>
      <c r="AC18" s="11">
        <f t="shared" si="18"/>
        <v>174.71100000000018</v>
      </c>
      <c r="AD18" s="11">
        <f t="shared" si="18"/>
        <v>175.65800000000004</v>
      </c>
      <c r="AE18" s="11">
        <f t="shared" si="18"/>
        <v>176.53799999999964</v>
      </c>
      <c r="AF18" s="11">
        <f t="shared" si="18"/>
        <v>177.37700000000004</v>
      </c>
      <c r="AG18" s="11">
        <f t="shared" si="18"/>
        <v>178.22499999999982</v>
      </c>
      <c r="AH18" s="11">
        <f t="shared" si="18"/>
        <v>179.03599999999986</v>
      </c>
      <c r="AI18" s="11">
        <f t="shared" si="18"/>
        <v>179.81500000000011</v>
      </c>
      <c r="AJ18" s="11">
        <f t="shared" si="18"/>
        <v>180.59</v>
      </c>
      <c r="AK18" s="11">
        <f t="shared" si="18"/>
        <v>181.31900000000007</v>
      </c>
      <c r="AL18" s="11">
        <f t="shared" si="18"/>
        <v>182.00599999999977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89.395000000000152</v>
      </c>
      <c r="N19" s="11">
        <v>87.04899999999985</v>
      </c>
      <c r="O19" s="11">
        <v>84.815000000000182</v>
      </c>
      <c r="P19" s="11">
        <v>87.302000000000177</v>
      </c>
      <c r="Q19" s="11">
        <v>87.969000000000122</v>
      </c>
      <c r="R19" s="11">
        <v>90.436999999999898</v>
      </c>
      <c r="S19" s="11">
        <v>94.931999999999917</v>
      </c>
      <c r="T19" s="11">
        <v>92.065999999999761</v>
      </c>
      <c r="U19" s="11">
        <v>89.915000000000191</v>
      </c>
      <c r="V19" s="11">
        <v>89.14899999999993</v>
      </c>
      <c r="W19" s="11">
        <v>91.070999999999685</v>
      </c>
      <c r="X19" s="11">
        <v>91.393000000000058</v>
      </c>
      <c r="Y19" s="11">
        <v>91.436999999999983</v>
      </c>
      <c r="Z19" s="11">
        <v>91.366000000000057</v>
      </c>
      <c r="AA19" s="11">
        <v>91.43499999999996</v>
      </c>
      <c r="AB19" s="11">
        <v>91.573999999999955</v>
      </c>
      <c r="AC19" s="11">
        <v>91.6490000000001</v>
      </c>
      <c r="AD19" s="11">
        <v>91.706999999999894</v>
      </c>
      <c r="AE19" s="11">
        <v>91.752999999999759</v>
      </c>
      <c r="AF19" s="11">
        <v>91.795000000000002</v>
      </c>
      <c r="AG19" s="11">
        <v>91.853999999999829</v>
      </c>
      <c r="AH19" s="11">
        <v>91.917999999999836</v>
      </c>
      <c r="AI19" s="11">
        <v>91.978000000000137</v>
      </c>
      <c r="AJ19" s="11">
        <v>92.07</v>
      </c>
      <c r="AK19" s="172">
        <v>92.151000000000039</v>
      </c>
      <c r="AL19" s="11">
        <v>92.221999999999866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26.752999999999986</v>
      </c>
      <c r="N20" s="11">
        <v>25.121999999999996</v>
      </c>
      <c r="O20" s="11">
        <v>26.411999999999942</v>
      </c>
      <c r="P20" s="11">
        <v>25.305000000000035</v>
      </c>
      <c r="Q20" s="11">
        <v>26.106000000000009</v>
      </c>
      <c r="R20" s="11">
        <v>29.626000000000065</v>
      </c>
      <c r="S20" s="11">
        <v>30.652000000000008</v>
      </c>
      <c r="T20" s="11">
        <v>28.201999999999991</v>
      </c>
      <c r="U20" s="11">
        <v>30.787999999999975</v>
      </c>
      <c r="V20" s="11">
        <v>30.773999999999983</v>
      </c>
      <c r="W20" s="11">
        <v>30.425000000000029</v>
      </c>
      <c r="X20" s="11">
        <v>31.47500000000003</v>
      </c>
      <c r="Y20" s="11">
        <v>31.508999999999947</v>
      </c>
      <c r="Z20" s="11">
        <v>31.720000000000017</v>
      </c>
      <c r="AA20" s="11">
        <v>31.955999999999996</v>
      </c>
      <c r="AB20" s="11">
        <v>32.041999999999909</v>
      </c>
      <c r="AC20" s="11">
        <v>32.089000000000077</v>
      </c>
      <c r="AD20" s="11">
        <v>32.130000000000045</v>
      </c>
      <c r="AE20" s="11">
        <v>32.164999999999921</v>
      </c>
      <c r="AF20" s="11">
        <v>32.198999999999977</v>
      </c>
      <c r="AG20" s="11">
        <v>32.241000000000028</v>
      </c>
      <c r="AH20" s="11">
        <v>32.271000000000065</v>
      </c>
      <c r="AI20" s="11">
        <v>32.299999999999955</v>
      </c>
      <c r="AJ20" s="11">
        <v>32.32500000000006</v>
      </c>
      <c r="AK20" s="172">
        <v>32.34699999999993</v>
      </c>
      <c r="AL20" s="11">
        <v>32.367999999999924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34.17600000000003</v>
      </c>
      <c r="N21" s="11">
        <v>36.889999999999972</v>
      </c>
      <c r="O21" s="11">
        <v>36.97699999999999</v>
      </c>
      <c r="P21" s="11">
        <v>38.902000000000051</v>
      </c>
      <c r="Q21" s="11">
        <v>42.743999999999964</v>
      </c>
      <c r="R21" s="11">
        <v>39.344999999999928</v>
      </c>
      <c r="S21" s="11">
        <v>43.619000000000028</v>
      </c>
      <c r="T21" s="11">
        <v>48.202999999999939</v>
      </c>
      <c r="U21" s="11">
        <v>51.230000000000032</v>
      </c>
      <c r="V21" s="11">
        <v>48.674000000000007</v>
      </c>
      <c r="W21" s="11">
        <v>47.232999999999947</v>
      </c>
      <c r="X21" s="11">
        <v>45.174999999999898</v>
      </c>
      <c r="Y21" s="11">
        <v>45.933999999999983</v>
      </c>
      <c r="Z21" s="11">
        <v>47.550999999999959</v>
      </c>
      <c r="AA21" s="11">
        <v>48.998000000000019</v>
      </c>
      <c r="AB21" s="11">
        <v>50.04399999999999</v>
      </c>
      <c r="AC21" s="11">
        <v>50.97300000000002</v>
      </c>
      <c r="AD21" s="11">
        <v>51.821000000000119</v>
      </c>
      <c r="AE21" s="11">
        <v>52.619999999999955</v>
      </c>
      <c r="AF21" s="11">
        <v>53.383000000000074</v>
      </c>
      <c r="AG21" s="11">
        <v>54.129999999999974</v>
      </c>
      <c r="AH21" s="11">
        <v>54.846999999999959</v>
      </c>
      <c r="AI21" s="11">
        <v>55.537000000000006</v>
      </c>
      <c r="AJ21" s="11">
        <v>56.194999999999958</v>
      </c>
      <c r="AK21" s="172">
        <v>56.821000000000119</v>
      </c>
      <c r="AL21" s="11">
        <v>57.41599999999999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201.74699999999984</v>
      </c>
      <c r="N23" s="11">
        <f t="shared" ref="N23:AL23" si="19">SUM(N24:N31)</f>
        <v>199.85600000000005</v>
      </c>
      <c r="O23" s="11">
        <f t="shared" si="19"/>
        <v>193.29799999999992</v>
      </c>
      <c r="P23" s="11">
        <f t="shared" si="19"/>
        <v>195.15999999999991</v>
      </c>
      <c r="Q23" s="11">
        <f t="shared" si="19"/>
        <v>220.40400000000034</v>
      </c>
      <c r="R23" s="11">
        <f t="shared" si="19"/>
        <v>217.38099999999983</v>
      </c>
      <c r="S23" s="11">
        <f t="shared" si="19"/>
        <v>216.3719999999999</v>
      </c>
      <c r="T23" s="11">
        <f t="shared" si="19"/>
        <v>223.07000000000005</v>
      </c>
      <c r="U23" s="11">
        <f t="shared" si="19"/>
        <v>222.50599999999994</v>
      </c>
      <c r="V23" s="11">
        <f t="shared" si="19"/>
        <v>235.68000000000023</v>
      </c>
      <c r="W23" s="11">
        <f t="shared" si="19"/>
        <v>230.52200000000011</v>
      </c>
      <c r="X23" s="11">
        <f t="shared" si="19"/>
        <v>234.44500000000005</v>
      </c>
      <c r="Y23" s="11">
        <f t="shared" si="19"/>
        <v>236.83599999999984</v>
      </c>
      <c r="Z23" s="11">
        <f t="shared" si="19"/>
        <v>239.23300000000017</v>
      </c>
      <c r="AA23" s="11">
        <f t="shared" si="19"/>
        <v>240.6600000000002</v>
      </c>
      <c r="AB23" s="11">
        <f t="shared" si="19"/>
        <v>241.8509999999998</v>
      </c>
      <c r="AC23" s="11">
        <f t="shared" si="19"/>
        <v>243.15399999999971</v>
      </c>
      <c r="AD23" s="11">
        <f t="shared" si="19"/>
        <v>244.45700000000011</v>
      </c>
      <c r="AE23" s="11">
        <f t="shared" si="19"/>
        <v>245.76900000000001</v>
      </c>
      <c r="AF23" s="11">
        <f t="shared" si="19"/>
        <v>247.113</v>
      </c>
      <c r="AG23" s="11">
        <f t="shared" si="19"/>
        <v>248.55300000000003</v>
      </c>
      <c r="AH23" s="11">
        <f t="shared" si="19"/>
        <v>249.97600000000008</v>
      </c>
      <c r="AI23" s="11">
        <f t="shared" si="19"/>
        <v>251.41800000000003</v>
      </c>
      <c r="AJ23" s="11">
        <f t="shared" si="19"/>
        <v>252.85600000000005</v>
      </c>
      <c r="AK23" s="11">
        <f t="shared" si="19"/>
        <v>254.29800000000009</v>
      </c>
      <c r="AL23" s="11">
        <f t="shared" si="19"/>
        <v>255.73999999999981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5.0280000000000022</v>
      </c>
      <c r="N24" s="11">
        <v>7.6880000000000033</v>
      </c>
      <c r="O24" s="11">
        <v>7.4999999999999982</v>
      </c>
      <c r="P24" s="11">
        <v>4.8029999999999999</v>
      </c>
      <c r="Q24" s="11">
        <v>7.0380000000000047</v>
      </c>
      <c r="R24" s="11">
        <v>5.3809999999999958</v>
      </c>
      <c r="S24" s="11">
        <v>6.1289999999999978</v>
      </c>
      <c r="T24" s="11">
        <v>7.3220000000000036</v>
      </c>
      <c r="U24" s="11">
        <v>7.2240000000000153</v>
      </c>
      <c r="V24" s="11">
        <v>8.7369999999999965</v>
      </c>
      <c r="W24" s="11">
        <v>7.9840000000000044</v>
      </c>
      <c r="X24" s="11">
        <v>7.8740000000000059</v>
      </c>
      <c r="Y24" s="11">
        <v>7.8220000000000001</v>
      </c>
      <c r="Z24" s="11">
        <v>7.7640000000000118</v>
      </c>
      <c r="AA24" s="11">
        <v>7.72</v>
      </c>
      <c r="AB24" s="11">
        <v>7.7089999999999774</v>
      </c>
      <c r="AC24" s="11">
        <v>7.6890000000000152</v>
      </c>
      <c r="AD24" s="11">
        <v>7.6679999999999993</v>
      </c>
      <c r="AE24" s="11">
        <v>7.6480000000000183</v>
      </c>
      <c r="AF24" s="11">
        <v>7.626999999999998</v>
      </c>
      <c r="AG24" s="11">
        <v>7.60500000000002</v>
      </c>
      <c r="AH24" s="11">
        <v>7.5830000000000091</v>
      </c>
      <c r="AI24" s="11">
        <v>7.5619999999999878</v>
      </c>
      <c r="AJ24" s="11">
        <v>7.5400000000000151</v>
      </c>
      <c r="AK24" s="172">
        <v>7.5189999999999984</v>
      </c>
      <c r="AL24" s="11">
        <v>7.4970000000000168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19.652000000000001</v>
      </c>
      <c r="N25" s="11">
        <v>20.034000000000059</v>
      </c>
      <c r="O25" s="11">
        <v>17.649000000000029</v>
      </c>
      <c r="P25" s="11">
        <v>19.500999999999994</v>
      </c>
      <c r="Q25" s="11">
        <v>19.82099999999997</v>
      </c>
      <c r="R25" s="11">
        <v>22.279999999999959</v>
      </c>
      <c r="S25" s="11">
        <v>24.487999999999992</v>
      </c>
      <c r="T25" s="11">
        <v>27.030000000000051</v>
      </c>
      <c r="U25" s="11">
        <v>26.088000000000058</v>
      </c>
      <c r="V25" s="11">
        <v>22.96699999999997</v>
      </c>
      <c r="W25" s="11">
        <v>22.32199999999996</v>
      </c>
      <c r="X25" s="11">
        <v>22.620999999999977</v>
      </c>
      <c r="Y25" s="11">
        <v>22.734000000000044</v>
      </c>
      <c r="Z25" s="11">
        <v>23.001000000000001</v>
      </c>
      <c r="AA25" s="11">
        <v>23.205000000000044</v>
      </c>
      <c r="AB25" s="11">
        <v>23.371999999999968</v>
      </c>
      <c r="AC25" s="11">
        <v>23.519999999999929</v>
      </c>
      <c r="AD25" s="11">
        <v>23.639999999999965</v>
      </c>
      <c r="AE25" s="11">
        <v>23.751000000000044</v>
      </c>
      <c r="AF25" s="11">
        <v>23.859999999999989</v>
      </c>
      <c r="AG25" s="11">
        <v>23.976999999999979</v>
      </c>
      <c r="AH25" s="11">
        <v>24.09100000000003</v>
      </c>
      <c r="AI25" s="11">
        <v>24.200000000000067</v>
      </c>
      <c r="AJ25" s="11">
        <v>24.301000000000023</v>
      </c>
      <c r="AK25" s="172">
        <v>24.394000000000037</v>
      </c>
      <c r="AL25" s="11">
        <v>24.47799999999993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31.906999999999829</v>
      </c>
      <c r="N26" s="11">
        <v>28.915999999999976</v>
      </c>
      <c r="O26" s="11">
        <v>30.604999999999958</v>
      </c>
      <c r="P26" s="11">
        <v>29.453999999999912</v>
      </c>
      <c r="Q26" s="11">
        <v>32.579000000000043</v>
      </c>
      <c r="R26" s="11">
        <v>29.036999999999967</v>
      </c>
      <c r="S26" s="11">
        <v>28.332000000000043</v>
      </c>
      <c r="T26" s="11">
        <v>29.80800000000005</v>
      </c>
      <c r="U26" s="11">
        <v>26.311000000000021</v>
      </c>
      <c r="V26" s="11">
        <v>25.486000000000068</v>
      </c>
      <c r="W26" s="11">
        <v>27.751000000000051</v>
      </c>
      <c r="X26" s="11">
        <v>28.20400000000005</v>
      </c>
      <c r="Y26" s="11">
        <v>28.116999999999994</v>
      </c>
      <c r="Z26" s="11">
        <v>28.012999999999973</v>
      </c>
      <c r="AA26" s="11">
        <v>27.863000000000007</v>
      </c>
      <c r="AB26" s="11">
        <v>27.758000000000006</v>
      </c>
      <c r="AC26" s="11">
        <v>27.679999999999964</v>
      </c>
      <c r="AD26" s="11">
        <v>27.599000000000004</v>
      </c>
      <c r="AE26" s="11">
        <v>27.515999999999931</v>
      </c>
      <c r="AF26" s="11">
        <v>27.431999999999899</v>
      </c>
      <c r="AG26" s="11">
        <v>27.351000000000049</v>
      </c>
      <c r="AH26" s="11">
        <v>27.254999999999999</v>
      </c>
      <c r="AI26" s="11">
        <v>27.158999999999949</v>
      </c>
      <c r="AJ26" s="11">
        <v>27.062000000000026</v>
      </c>
      <c r="AK26" s="172">
        <v>26.965999999999955</v>
      </c>
      <c r="AL26" s="11">
        <v>26.869999999999987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9.0120000000000182</v>
      </c>
      <c r="N27" s="11">
        <v>8.4790000000000152</v>
      </c>
      <c r="O27" s="11">
        <v>10.582999999999997</v>
      </c>
      <c r="P27" s="11">
        <v>11.033000000000001</v>
      </c>
      <c r="Q27" s="11">
        <v>13.47899999999999</v>
      </c>
      <c r="R27" s="11">
        <v>10.766000000000009</v>
      </c>
      <c r="S27" s="11">
        <v>11.782999999999994</v>
      </c>
      <c r="T27" s="11">
        <v>11.163999999999989</v>
      </c>
      <c r="U27" s="11">
        <v>11.383999999999993</v>
      </c>
      <c r="V27" s="11">
        <v>11.980999999999996</v>
      </c>
      <c r="W27" s="11">
        <v>12.519000000000002</v>
      </c>
      <c r="X27" s="11">
        <v>12.082000000000013</v>
      </c>
      <c r="Y27" s="11">
        <v>11.638999999999983</v>
      </c>
      <c r="Z27" s="11">
        <v>11.293999999999993</v>
      </c>
      <c r="AA27" s="11">
        <v>11.055000000000003</v>
      </c>
      <c r="AB27" s="11">
        <v>11.01099999999999</v>
      </c>
      <c r="AC27" s="11">
        <v>10.999999999999995</v>
      </c>
      <c r="AD27" s="11">
        <v>11.004000000000033</v>
      </c>
      <c r="AE27" s="11">
        <v>11.01600000000002</v>
      </c>
      <c r="AF27" s="11">
        <v>11.029999999999983</v>
      </c>
      <c r="AG27" s="11">
        <v>11.045000000000023</v>
      </c>
      <c r="AH27" s="11">
        <v>11.058999999999974</v>
      </c>
      <c r="AI27" s="11">
        <v>11.073000000000009</v>
      </c>
      <c r="AJ27" s="11">
        <v>11.084000000000017</v>
      </c>
      <c r="AK27" s="172">
        <v>11.092000000000022</v>
      </c>
      <c r="AL27" s="11">
        <v>11.097999999999981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55.147999999999755</v>
      </c>
      <c r="N28" s="11">
        <v>54.723000000000155</v>
      </c>
      <c r="O28" s="11">
        <v>49.708000000000069</v>
      </c>
      <c r="P28" s="11">
        <v>51.121999999999957</v>
      </c>
      <c r="Q28" s="11">
        <v>59.586000000000155</v>
      </c>
      <c r="R28" s="11">
        <v>62.524999999999949</v>
      </c>
      <c r="S28" s="11">
        <v>59.934000000000069</v>
      </c>
      <c r="T28" s="11">
        <v>61.90899999999997</v>
      </c>
      <c r="U28" s="11">
        <v>63.784000000000034</v>
      </c>
      <c r="V28" s="11">
        <v>74.305000000000064</v>
      </c>
      <c r="W28" s="11">
        <v>72.464999999999918</v>
      </c>
      <c r="X28" s="11">
        <v>73.871000000000038</v>
      </c>
      <c r="Y28" s="11">
        <v>74.262999999999892</v>
      </c>
      <c r="Z28" s="11">
        <v>74.806000000000012</v>
      </c>
      <c r="AA28" s="11">
        <v>75.396000000000043</v>
      </c>
      <c r="AB28" s="11">
        <v>75.868999999999801</v>
      </c>
      <c r="AC28" s="11">
        <v>76.299999999999827</v>
      </c>
      <c r="AD28" s="11">
        <v>76.760000000000048</v>
      </c>
      <c r="AE28" s="11">
        <v>77.245000000000076</v>
      </c>
      <c r="AF28" s="11">
        <v>77.761000000000053</v>
      </c>
      <c r="AG28" s="11">
        <v>78.315999999999974</v>
      </c>
      <c r="AH28" s="11">
        <v>78.868000000000038</v>
      </c>
      <c r="AI28" s="11">
        <v>79.427000000000078</v>
      </c>
      <c r="AJ28" s="11">
        <v>79.989000000000033</v>
      </c>
      <c r="AK28" s="172">
        <v>80.556000000000054</v>
      </c>
      <c r="AL28" s="11">
        <v>81.125999999999976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49.80800000000027</v>
      </c>
      <c r="N29" s="11">
        <v>50.600999999999871</v>
      </c>
      <c r="O29" s="11">
        <v>49.322999999999851</v>
      </c>
      <c r="P29" s="11">
        <v>47.960000000000072</v>
      </c>
      <c r="Q29" s="11">
        <v>55.973000000000148</v>
      </c>
      <c r="R29" s="11">
        <v>56.075999999999951</v>
      </c>
      <c r="S29" s="11">
        <v>53.146999999999743</v>
      </c>
      <c r="T29" s="11">
        <v>55.99999999999995</v>
      </c>
      <c r="U29" s="11">
        <v>54.517999999999809</v>
      </c>
      <c r="V29" s="11">
        <v>56.700000000000038</v>
      </c>
      <c r="W29" s="11">
        <v>55.116000000000092</v>
      </c>
      <c r="X29" s="11">
        <v>56.313999999999979</v>
      </c>
      <c r="Y29" s="11">
        <v>57.803999999999952</v>
      </c>
      <c r="Z29" s="11">
        <v>59.140000000000164</v>
      </c>
      <c r="AA29" s="11">
        <v>59.720000000000098</v>
      </c>
      <c r="AB29" s="11">
        <v>60.166000000000004</v>
      </c>
      <c r="AC29" s="11">
        <v>60.661999999999964</v>
      </c>
      <c r="AD29" s="11">
        <v>61.154000000000011</v>
      </c>
      <c r="AE29" s="11">
        <v>61.641999999999911</v>
      </c>
      <c r="AF29" s="11">
        <v>62.132000000000055</v>
      </c>
      <c r="AG29" s="11">
        <v>62.635999999999953</v>
      </c>
      <c r="AH29" s="11">
        <v>63.123000000000019</v>
      </c>
      <c r="AI29" s="11">
        <v>63.611000000000004</v>
      </c>
      <c r="AJ29" s="11">
        <v>64.098999999999961</v>
      </c>
      <c r="AK29" s="172">
        <v>64.588999999999999</v>
      </c>
      <c r="AL29" s="11">
        <v>65.080999999999889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15.583999999999987</v>
      </c>
      <c r="N30" s="11">
        <v>15.595999999999988</v>
      </c>
      <c r="O30" s="11">
        <v>13.636000000000001</v>
      </c>
      <c r="P30" s="11">
        <v>14.467999999999993</v>
      </c>
      <c r="Q30" s="11">
        <v>14.981000000000002</v>
      </c>
      <c r="R30" s="11">
        <v>16.445000000000014</v>
      </c>
      <c r="S30" s="11">
        <v>15.917000000000021</v>
      </c>
      <c r="T30" s="11">
        <v>15.004000000000012</v>
      </c>
      <c r="U30" s="11">
        <v>18.259000000000011</v>
      </c>
      <c r="V30" s="11">
        <v>18.975000000000051</v>
      </c>
      <c r="W30" s="11">
        <v>17.069000000000027</v>
      </c>
      <c r="X30" s="11">
        <v>17.922999999999984</v>
      </c>
      <c r="Y30" s="11">
        <v>18.774999999999981</v>
      </c>
      <c r="Z30" s="11">
        <v>19.458000000000016</v>
      </c>
      <c r="AA30" s="11">
        <v>19.866</v>
      </c>
      <c r="AB30" s="11">
        <v>20.111000000000036</v>
      </c>
      <c r="AC30" s="11">
        <v>20.437000000000005</v>
      </c>
      <c r="AD30" s="11">
        <v>20.752000000000049</v>
      </c>
      <c r="AE30" s="11">
        <v>21.050999999999981</v>
      </c>
      <c r="AF30" s="11">
        <v>21.343000000000011</v>
      </c>
      <c r="AG30" s="11">
        <v>21.657000000000014</v>
      </c>
      <c r="AH30" s="11">
        <v>21.985000000000007</v>
      </c>
      <c r="AI30" s="11">
        <v>22.321999999999985</v>
      </c>
      <c r="AJ30" s="11">
        <v>22.66200000000002</v>
      </c>
      <c r="AK30" s="172">
        <v>23.001999999999974</v>
      </c>
      <c r="AL30" s="11">
        <v>23.344000000000012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15.608000000000017</v>
      </c>
      <c r="N31" s="11">
        <v>13.818999999999992</v>
      </c>
      <c r="O31" s="11">
        <v>14.294000000000024</v>
      </c>
      <c r="P31" s="11">
        <v>16.818999999999992</v>
      </c>
      <c r="Q31" s="11">
        <v>16.947000000000017</v>
      </c>
      <c r="R31" s="11">
        <v>14.870999999999972</v>
      </c>
      <c r="S31" s="11">
        <v>16.642000000000024</v>
      </c>
      <c r="T31" s="11">
        <v>14.833000000000013</v>
      </c>
      <c r="U31" s="11">
        <v>14.938000000000013</v>
      </c>
      <c r="V31" s="11">
        <v>16.529000000000011</v>
      </c>
      <c r="W31" s="11">
        <v>15.29600000000004</v>
      </c>
      <c r="X31" s="11">
        <v>15.555999999999999</v>
      </c>
      <c r="Y31" s="11">
        <v>15.681999999999995</v>
      </c>
      <c r="Z31" s="11">
        <v>15.757000000000009</v>
      </c>
      <c r="AA31" s="11">
        <v>15.835000000000029</v>
      </c>
      <c r="AB31" s="11">
        <v>15.854999999999983</v>
      </c>
      <c r="AC31" s="11">
        <v>15.865999999999985</v>
      </c>
      <c r="AD31" s="11">
        <v>15.880000000000029</v>
      </c>
      <c r="AE31" s="11">
        <v>15.899999999999999</v>
      </c>
      <c r="AF31" s="11">
        <v>15.927999999999988</v>
      </c>
      <c r="AG31" s="11">
        <v>15.96600000000001</v>
      </c>
      <c r="AH31" s="11">
        <v>16.012</v>
      </c>
      <c r="AI31" s="11">
        <v>16.063999999999954</v>
      </c>
      <c r="AJ31" s="11">
        <v>16.118999999999986</v>
      </c>
      <c r="AK31" s="172">
        <v>16.180000000000025</v>
      </c>
      <c r="AL31" s="11">
        <v>16.245999999999988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175.66499999999982</v>
      </c>
      <c r="N33" s="11">
        <f t="shared" ref="N33:AK33" si="20">SUM(N34:N36)</f>
        <v>177.84600000000012</v>
      </c>
      <c r="O33" s="11">
        <f t="shared" si="20"/>
        <v>176.69099999999997</v>
      </c>
      <c r="P33" s="11">
        <f t="shared" si="20"/>
        <v>181.47499999999982</v>
      </c>
      <c r="Q33" s="11">
        <f t="shared" si="20"/>
        <v>179.97699999999983</v>
      </c>
      <c r="R33" s="11">
        <f t="shared" si="20"/>
        <v>184.86999999999972</v>
      </c>
      <c r="S33" s="11">
        <f t="shared" si="20"/>
        <v>185.97000000000008</v>
      </c>
      <c r="T33" s="11">
        <f t="shared" si="20"/>
        <v>191.00599999999989</v>
      </c>
      <c r="U33" s="11">
        <f t="shared" si="20"/>
        <v>190.50200000000001</v>
      </c>
      <c r="V33" s="11">
        <f t="shared" si="20"/>
        <v>196.23800000000011</v>
      </c>
      <c r="W33" s="11">
        <f t="shared" si="20"/>
        <v>193.07200000000003</v>
      </c>
      <c r="X33" s="11">
        <f t="shared" si="20"/>
        <v>194.70500000000001</v>
      </c>
      <c r="Y33" s="11">
        <f t="shared" si="20"/>
        <v>197.07400000000004</v>
      </c>
      <c r="Z33" s="11">
        <f t="shared" si="20"/>
        <v>198.99699999999996</v>
      </c>
      <c r="AA33" s="11">
        <f t="shared" si="20"/>
        <v>201.36200000000005</v>
      </c>
      <c r="AB33" s="11">
        <f t="shared" si="20"/>
        <v>203.27299999999977</v>
      </c>
      <c r="AC33" s="11">
        <f t="shared" si="20"/>
        <v>204.94800000000004</v>
      </c>
      <c r="AD33" s="11">
        <f t="shared" si="20"/>
        <v>206.61500000000018</v>
      </c>
      <c r="AE33" s="11">
        <f t="shared" si="20"/>
        <v>208.28500000000003</v>
      </c>
      <c r="AF33" s="11">
        <f t="shared" si="20"/>
        <v>209.97399999999982</v>
      </c>
      <c r="AG33" s="11">
        <f t="shared" si="20"/>
        <v>211.72100000000006</v>
      </c>
      <c r="AH33" s="11">
        <f t="shared" si="20"/>
        <v>213.45899999999989</v>
      </c>
      <c r="AI33" s="11">
        <f t="shared" si="20"/>
        <v>215.19799999999987</v>
      </c>
      <c r="AJ33" s="11">
        <f t="shared" si="20"/>
        <v>216.9399999999998</v>
      </c>
      <c r="AK33" s="11">
        <f t="shared" si="20"/>
        <v>218.68799999999999</v>
      </c>
      <c r="AL33" s="11">
        <f>SUM(AL34:AL36)</f>
        <v>220.43500000000017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45.217999999999961</v>
      </c>
      <c r="N34" s="11">
        <v>46.402999999999956</v>
      </c>
      <c r="O34" s="11">
        <v>41.175999999999917</v>
      </c>
      <c r="P34" s="11">
        <v>40.660999999999973</v>
      </c>
      <c r="Q34" s="11">
        <v>40.841000000000051</v>
      </c>
      <c r="R34" s="11">
        <v>40.295999999999864</v>
      </c>
      <c r="S34" s="11">
        <v>40.78599999999993</v>
      </c>
      <c r="T34" s="11">
        <v>42.683000000000007</v>
      </c>
      <c r="U34" s="11">
        <v>44.524000000000001</v>
      </c>
      <c r="V34" s="11">
        <v>47.369999999999898</v>
      </c>
      <c r="W34" s="11">
        <v>49.770999999999901</v>
      </c>
      <c r="X34" s="11">
        <v>49.069000000000074</v>
      </c>
      <c r="Y34" s="11">
        <v>49.586000000000098</v>
      </c>
      <c r="Z34" s="11">
        <v>49.73300000000004</v>
      </c>
      <c r="AA34" s="11">
        <v>49.950000000000081</v>
      </c>
      <c r="AB34" s="11">
        <v>49.987999999999957</v>
      </c>
      <c r="AC34" s="11">
        <v>50.008999999999979</v>
      </c>
      <c r="AD34" s="11">
        <v>50.031000000000034</v>
      </c>
      <c r="AE34" s="11">
        <v>50.050000000000018</v>
      </c>
      <c r="AF34" s="11">
        <v>50.065999999999889</v>
      </c>
      <c r="AG34" s="11">
        <v>50.080000000000098</v>
      </c>
      <c r="AH34" s="11">
        <v>50.085000000000029</v>
      </c>
      <c r="AI34" s="11">
        <v>50.087999999999916</v>
      </c>
      <c r="AJ34" s="11">
        <v>50.086999999999904</v>
      </c>
      <c r="AK34" s="172">
        <v>50.08299999999997</v>
      </c>
      <c r="AL34" s="11">
        <v>50.076000000000022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54.695999999999948</v>
      </c>
      <c r="N35" s="11">
        <v>54.972000000000044</v>
      </c>
      <c r="O35" s="11">
        <v>56.456000000000031</v>
      </c>
      <c r="P35" s="11">
        <v>54.553999999999967</v>
      </c>
      <c r="Q35" s="11">
        <v>53.530000000000079</v>
      </c>
      <c r="R35" s="11">
        <v>57.768000000000008</v>
      </c>
      <c r="S35" s="11">
        <v>62.201999999999927</v>
      </c>
      <c r="T35" s="11">
        <v>61.298999999999992</v>
      </c>
      <c r="U35" s="11">
        <v>61.294000000000054</v>
      </c>
      <c r="V35" s="11">
        <v>61.902000000000022</v>
      </c>
      <c r="W35" s="11">
        <v>59.385999999999996</v>
      </c>
      <c r="X35" s="11">
        <v>59.482999999999926</v>
      </c>
      <c r="Y35" s="11">
        <v>59.633000000000024</v>
      </c>
      <c r="Z35" s="11">
        <v>59.91599999999989</v>
      </c>
      <c r="AA35" s="11">
        <v>60.26900000000002</v>
      </c>
      <c r="AB35" s="11">
        <v>60.66899999999994</v>
      </c>
      <c r="AC35" s="11">
        <v>60.976000000000084</v>
      </c>
      <c r="AD35" s="11">
        <v>61.293999999999976</v>
      </c>
      <c r="AE35" s="11">
        <v>61.618999999999971</v>
      </c>
      <c r="AF35" s="11">
        <v>61.957999999999934</v>
      </c>
      <c r="AG35" s="11">
        <v>62.348999999999982</v>
      </c>
      <c r="AH35" s="11">
        <v>62.735999999999898</v>
      </c>
      <c r="AI35" s="11">
        <v>63.118000000000016</v>
      </c>
      <c r="AJ35" s="11">
        <v>63.496999999999964</v>
      </c>
      <c r="AK35" s="172">
        <v>63.870999999999967</v>
      </c>
      <c r="AL35" s="11">
        <v>64.237000000000009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75.75099999999992</v>
      </c>
      <c r="N36" s="11">
        <v>76.471000000000103</v>
      </c>
      <c r="O36" s="11">
        <v>79.059000000000026</v>
      </c>
      <c r="P36" s="11">
        <v>86.259999999999877</v>
      </c>
      <c r="Q36" s="11">
        <v>85.60599999999971</v>
      </c>
      <c r="R36" s="11">
        <v>86.805999999999827</v>
      </c>
      <c r="S36" s="11">
        <v>82.982000000000241</v>
      </c>
      <c r="T36" s="11">
        <v>87.023999999999887</v>
      </c>
      <c r="U36" s="11">
        <v>84.683999999999969</v>
      </c>
      <c r="V36" s="11">
        <v>86.966000000000207</v>
      </c>
      <c r="W36" s="11">
        <v>83.915000000000134</v>
      </c>
      <c r="X36" s="11">
        <v>86.15300000000002</v>
      </c>
      <c r="Y36" s="11">
        <v>87.854999999999919</v>
      </c>
      <c r="Z36" s="11">
        <v>89.348000000000042</v>
      </c>
      <c r="AA36" s="11">
        <v>91.142999999999944</v>
      </c>
      <c r="AB36" s="11">
        <v>92.615999999999872</v>
      </c>
      <c r="AC36" s="11">
        <v>93.96299999999998</v>
      </c>
      <c r="AD36" s="11">
        <v>95.290000000000163</v>
      </c>
      <c r="AE36" s="11">
        <v>96.616000000000028</v>
      </c>
      <c r="AF36" s="11">
        <v>97.949999999999974</v>
      </c>
      <c r="AG36" s="11">
        <v>99.291999999999987</v>
      </c>
      <c r="AH36" s="11">
        <v>100.63799999999998</v>
      </c>
      <c r="AI36" s="11">
        <v>101.99199999999995</v>
      </c>
      <c r="AJ36" s="11">
        <v>103.35599999999994</v>
      </c>
      <c r="AK36" s="172">
        <v>104.73400000000005</v>
      </c>
      <c r="AL36" s="11">
        <v>106.12200000000014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616.38199999999972</v>
      </c>
      <c r="N38" s="11">
        <f t="shared" ref="N38:AL38" si="21">SUM(N5,N11,N16,N18,N23,N33)</f>
        <v>617.7750000000002</v>
      </c>
      <c r="O38" s="11">
        <f t="shared" si="21"/>
        <v>610.20500000000004</v>
      </c>
      <c r="P38" s="11">
        <f t="shared" si="21"/>
        <v>619.90900000000011</v>
      </c>
      <c r="Q38" s="11">
        <f t="shared" si="21"/>
        <v>650.73200000000043</v>
      </c>
      <c r="R38" s="11">
        <f t="shared" si="21"/>
        <v>652.06099999999947</v>
      </c>
      <c r="S38" s="11">
        <f t="shared" si="21"/>
        <v>671.4369999999999</v>
      </c>
      <c r="T38" s="11">
        <f t="shared" si="21"/>
        <v>683.08799999999951</v>
      </c>
      <c r="U38" s="11">
        <f t="shared" si="21"/>
        <v>685.00400000000013</v>
      </c>
      <c r="V38" s="11">
        <f t="shared" si="21"/>
        <v>706.60800000000017</v>
      </c>
      <c r="W38" s="11">
        <f t="shared" si="21"/>
        <v>698.91799999999978</v>
      </c>
      <c r="X38" s="11">
        <f t="shared" si="21"/>
        <v>702.99</v>
      </c>
      <c r="Y38" s="11">
        <f t="shared" si="21"/>
        <v>708.93399999999963</v>
      </c>
      <c r="Z38" s="11">
        <f t="shared" si="21"/>
        <v>716.64700000000028</v>
      </c>
      <c r="AA38" s="11">
        <f t="shared" si="21"/>
        <v>723.67200000000025</v>
      </c>
      <c r="AB38" s="11">
        <f t="shared" si="21"/>
        <v>728.50399999999934</v>
      </c>
      <c r="AC38" s="11">
        <f t="shared" si="21"/>
        <v>732.93599999999992</v>
      </c>
      <c r="AD38" s="11">
        <f t="shared" si="21"/>
        <v>737.10600000000022</v>
      </c>
      <c r="AE38" s="11">
        <f t="shared" si="21"/>
        <v>741.27499999999964</v>
      </c>
      <c r="AF38" s="11">
        <f t="shared" si="21"/>
        <v>745.43099999999981</v>
      </c>
      <c r="AG38" s="11">
        <f t="shared" si="21"/>
        <v>749.87699999999995</v>
      </c>
      <c r="AH38" s="11">
        <f t="shared" si="21"/>
        <v>754.25599999999986</v>
      </c>
      <c r="AI38" s="11">
        <f t="shared" si="21"/>
        <v>758.65200000000004</v>
      </c>
      <c r="AJ38" s="11">
        <f t="shared" si="21"/>
        <v>763.06499999999983</v>
      </c>
      <c r="AK38" s="11">
        <f t="shared" si="21"/>
        <v>767.46300000000031</v>
      </c>
      <c r="AL38" s="11">
        <f t="shared" si="21"/>
        <v>771.85099999999966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West of England and North Somerset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West of England and North Somerset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West of England and North Somerset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West of England and North Somerset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West of England and North Somerset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West of England and North Somerset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West of England and North Somerset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28.351641947609174</v>
      </c>
      <c r="N231" s="40">
        <f>'Ind T1'!D25</f>
        <v>27.624413736661541</v>
      </c>
      <c r="O231" s="40">
        <f>'Ind T1'!F25</f>
        <v>28.559268563492214</v>
      </c>
    </row>
    <row r="232" spans="1:15" x14ac:dyDescent="0.2">
      <c r="L232" t="str">
        <f>L23</f>
        <v>Business and other services</v>
      </c>
      <c r="M232" s="40">
        <f>'Ind T1'!B24</f>
        <v>33.337525170191135</v>
      </c>
      <c r="N232" s="40">
        <f>'Ind T1'!D24</f>
        <v>32.982696110273338</v>
      </c>
      <c r="O232" s="40">
        <f>'Ind T1'!F24</f>
        <v>33.133337911073504</v>
      </c>
    </row>
    <row r="233" spans="1:15" x14ac:dyDescent="0.2">
      <c r="L233" t="str">
        <f>L18</f>
        <v>Trade, accomod. and transport</v>
      </c>
      <c r="M233" s="40">
        <f>'Ind T1'!B23</f>
        <v>24.446792554684304</v>
      </c>
      <c r="N233" s="40">
        <f>'Ind T1'!D23</f>
        <v>24.14145865466331</v>
      </c>
      <c r="O233" s="40">
        <f>'Ind T1'!F23</f>
        <v>23.580457886301868</v>
      </c>
    </row>
    <row r="234" spans="1:15" x14ac:dyDescent="0.2">
      <c r="L234" t="str">
        <f>L16</f>
        <v>Construction</v>
      </c>
      <c r="M234" s="40">
        <f>'Ind T1'!B22</f>
        <v>5.9972916644301781</v>
      </c>
      <c r="N234" s="40">
        <f>'Ind T1'!D22</f>
        <v>6.9232728302891147</v>
      </c>
      <c r="O234" s="40">
        <f>'Ind T1'!F22</f>
        <v>7.7027820136269822</v>
      </c>
    </row>
    <row r="235" spans="1:15" x14ac:dyDescent="0.2">
      <c r="L235" t="str">
        <f>L11</f>
        <v>Manufacturing</v>
      </c>
      <c r="M235" s="40">
        <f>'Ind T1'!B21</f>
        <v>5.9997454225908413</v>
      </c>
      <c r="N235" s="40">
        <f>'Ind T1'!D21</f>
        <v>5.9150000429234808</v>
      </c>
      <c r="O235" s="40">
        <f>'Ind T1'!F21</f>
        <v>4.666444689454301</v>
      </c>
    </row>
    <row r="236" spans="1:15" x14ac:dyDescent="0.2">
      <c r="L236" t="str">
        <f>L5</f>
        <v>Primary sector and utilities</v>
      </c>
      <c r="M236" s="40">
        <f>'Ind T1'!B20</f>
        <v>1.8670032404943717</v>
      </c>
      <c r="N236" s="40">
        <f>'Ind T1'!D20</f>
        <v>2.4131586251892228</v>
      </c>
      <c r="O236" s="40">
        <f>'Ind T1'!F20</f>
        <v>2.357708936051131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West of England and North Somerset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8.2020000000003108</v>
      </c>
      <c r="O261" s="11">
        <f>'Ind T1'!F50</f>
        <v>27.363000000000142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13.141000000000275</v>
      </c>
      <c r="O262" s="11">
        <f>'Ind T1'!F49</f>
        <v>25.217999999999705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9.3209999999997422</v>
      </c>
      <c r="O263" s="11">
        <f>'Ind T1'!F48</f>
        <v>13.277000000000129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9.282000000000032</v>
      </c>
      <c r="O264" s="11">
        <f>'Ind T1'!F47</f>
        <v>11.06599999999991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2.2189999999998875</v>
      </c>
      <c r="O265" s="11">
        <f>'Ind T1'!F46</f>
        <v>-5.3230000000000217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4.6920000000000126</v>
      </c>
      <c r="O266" s="11">
        <f>'Ind T1'!F45</f>
        <v>1.3320000000000007</v>
      </c>
    </row>
    <row r="268" spans="1:16" x14ac:dyDescent="0.2">
      <c r="L268" t="str">
        <f>L38</f>
        <v>All industries</v>
      </c>
      <c r="N268" s="11">
        <f>'Ind T1'!D14-'Ind T1'!B14</f>
        <v>46.857000000000312</v>
      </c>
      <c r="O268" s="11">
        <f>SUM(O261:O266)</f>
        <v>72.932999999999879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West of England and North Somerset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20.978068288026723</v>
      </c>
      <c r="C9" s="249">
        <f>SUM(C26,C43,C60,C77,C94,C111,C128,C145,C162,C179,C196,C213,C230,C247,C264,C281,C298,C315,C332,C349,C366,C383)</f>
        <v>44.424878124622339</v>
      </c>
      <c r="D9" s="249">
        <f>SUM(B9:C9)</f>
        <v>65.402946412649058</v>
      </c>
      <c r="E9" s="238"/>
      <c r="F9" s="249">
        <f>SUM(F26,F43,F60,F77,F94,F111,F128,F145,F162,F179,F196,F213,F230,F247,F264,F281,F298,F315,F332,F349,F366,F383)</f>
        <v>29.114732222183491</v>
      </c>
      <c r="G9" s="249">
        <f>SUM(G26,G43,G60,G77,G94,G111,G128,G145,G162,G179,G196,G213,G230,G247,G264,G281,G298,G315,G332,G349,G366,G383)</f>
        <v>51.119889663579272</v>
      </c>
      <c r="H9" s="249">
        <f>SUM(F9:G9)</f>
        <v>80.234621885762763</v>
      </c>
      <c r="I9" s="238"/>
      <c r="J9" s="249">
        <f>SUM(J26,J43,J60,J77,J94,J111,J128,J145,J162,J179,J196,J213,J230,J247,J264,J281,J298,J315,J332,J349,J366,J383)</f>
        <v>32.363828446202028</v>
      </c>
      <c r="K9" s="249">
        <f>SUM(K26,K43,K60,K77,K94,K111,K128,K145,K162,K179,K196,K213,K230,K247,K264,K281,K298,K315,K332,K349,K366,K383)</f>
        <v>52.761490266619525</v>
      </c>
      <c r="L9" s="249">
        <f>SUM(J9:K9)</f>
        <v>85.125318712821553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63.076305496660083</v>
      </c>
      <c r="C10" s="249">
        <f t="shared" si="0"/>
        <v>72.656010808934496</v>
      </c>
      <c r="D10" s="249">
        <f t="shared" ref="D10:D17" si="1">SUM(B10:C10)</f>
        <v>135.73231630559457</v>
      </c>
      <c r="E10" s="238"/>
      <c r="F10" s="249">
        <f t="shared" ref="F10:G17" si="2">SUM(F27,F44,F61,F78,F95,F112,F129,F146,F163,F180,F197,F214,F231,F248,F265,F282,F299,F316,F333,F350,F367,F384)</f>
        <v>80.489607731743902</v>
      </c>
      <c r="G10" s="249">
        <f t="shared" si="2"/>
        <v>84.868608831005062</v>
      </c>
      <c r="H10" s="249">
        <f t="shared" ref="H10:H17" si="3">SUM(F10:G10)</f>
        <v>165.35821656274896</v>
      </c>
      <c r="I10" s="238"/>
      <c r="J10" s="249">
        <f t="shared" ref="J10:K17" si="4">SUM(J27,J44,J61,J78,J95,J112,J129,J146,J163,J180,J197,J214,J231,J248,J265,J282,J299,J316,J333,J350,J367,J384)</f>
        <v>97.651952546035716</v>
      </c>
      <c r="K10" s="249">
        <f t="shared" si="4"/>
        <v>105.28761256792002</v>
      </c>
      <c r="L10" s="249">
        <f t="shared" ref="L10:L17" si="5">SUM(J10:K10)</f>
        <v>202.93956511395572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38.708659255039905</v>
      </c>
      <c r="C11" s="249">
        <f t="shared" si="0"/>
        <v>44.050294407701209</v>
      </c>
      <c r="D11" s="249">
        <f t="shared" si="1"/>
        <v>82.758953662741106</v>
      </c>
      <c r="E11" s="238"/>
      <c r="F11" s="249">
        <f t="shared" si="2"/>
        <v>47.377524711094082</v>
      </c>
      <c r="G11" s="249">
        <f t="shared" si="2"/>
        <v>49.353623141797847</v>
      </c>
      <c r="H11" s="249">
        <f t="shared" si="3"/>
        <v>96.731147852891922</v>
      </c>
      <c r="I11" s="238"/>
      <c r="J11" s="249">
        <f t="shared" si="4"/>
        <v>64.448966170218895</v>
      </c>
      <c r="K11" s="249">
        <f t="shared" si="4"/>
        <v>50.346518862063625</v>
      </c>
      <c r="L11" s="249">
        <f t="shared" si="5"/>
        <v>114.79548503228253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56.25870199520709</v>
      </c>
      <c r="C12" s="249">
        <f t="shared" si="0"/>
        <v>16.949214803794717</v>
      </c>
      <c r="D12" s="249">
        <f t="shared" si="1"/>
        <v>73.207916799001808</v>
      </c>
      <c r="E12" s="238"/>
      <c r="F12" s="249">
        <f t="shared" si="2"/>
        <v>57.815666446940433</v>
      </c>
      <c r="G12" s="249">
        <f t="shared" si="2"/>
        <v>18.234292508807659</v>
      </c>
      <c r="H12" s="249">
        <f t="shared" si="3"/>
        <v>76.049958955748096</v>
      </c>
      <c r="I12" s="238"/>
      <c r="J12" s="249">
        <f t="shared" si="4"/>
        <v>51.421407143995602</v>
      </c>
      <c r="K12" s="249">
        <f t="shared" si="4"/>
        <v>20.335589931889707</v>
      </c>
      <c r="L12" s="249">
        <f t="shared" si="5"/>
        <v>71.756997075885309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6.3345769438331754</v>
      </c>
      <c r="C13" s="249">
        <f t="shared" si="0"/>
        <v>60.139856914616246</v>
      </c>
      <c r="D13" s="249">
        <f t="shared" si="1"/>
        <v>66.474433858449416</v>
      </c>
      <c r="E13" s="238"/>
      <c r="F13" s="249">
        <f t="shared" si="2"/>
        <v>7.3634349917286874</v>
      </c>
      <c r="G13" s="249">
        <f t="shared" si="2"/>
        <v>54.332887733522128</v>
      </c>
      <c r="H13" s="249">
        <f t="shared" si="3"/>
        <v>61.696322725250816</v>
      </c>
      <c r="I13" s="238"/>
      <c r="J13" s="249">
        <f t="shared" si="4"/>
        <v>8.8634704424090494</v>
      </c>
      <c r="K13" s="249">
        <f t="shared" si="4"/>
        <v>54.889334212909716</v>
      </c>
      <c r="L13" s="249">
        <f t="shared" si="5"/>
        <v>63.752804655318769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56.963761341914761</v>
      </c>
      <c r="C14" s="249">
        <f t="shared" si="0"/>
        <v>9.6309332993751031</v>
      </c>
      <c r="D14" s="249">
        <f t="shared" si="1"/>
        <v>66.594694641289863</v>
      </c>
      <c r="E14" s="238"/>
      <c r="F14" s="249">
        <f t="shared" si="2"/>
        <v>54.605597996307566</v>
      </c>
      <c r="G14" s="249">
        <f t="shared" si="2"/>
        <v>10.095335603861752</v>
      </c>
      <c r="H14" s="249">
        <f t="shared" si="3"/>
        <v>64.700933600169321</v>
      </c>
      <c r="I14" s="238"/>
      <c r="J14" s="249">
        <f t="shared" si="4"/>
        <v>61.047276627178427</v>
      </c>
      <c r="K14" s="249">
        <f t="shared" si="4"/>
        <v>13.080496643555637</v>
      </c>
      <c r="L14" s="249">
        <f t="shared" si="5"/>
        <v>74.127773270734068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35.090114011766019</v>
      </c>
      <c r="C15" s="249">
        <f t="shared" si="0"/>
        <v>21.236202194307083</v>
      </c>
      <c r="D15" s="249">
        <f t="shared" si="1"/>
        <v>56.326316206073102</v>
      </c>
      <c r="E15" s="238"/>
      <c r="F15" s="249">
        <f t="shared" si="2"/>
        <v>34.319846683111415</v>
      </c>
      <c r="G15" s="249">
        <f t="shared" si="2"/>
        <v>21.268668083802122</v>
      </c>
      <c r="H15" s="249">
        <f t="shared" si="3"/>
        <v>55.588514766913534</v>
      </c>
      <c r="I15" s="238"/>
      <c r="J15" s="249">
        <f t="shared" si="4"/>
        <v>33.275321760581384</v>
      </c>
      <c r="K15" s="249">
        <f t="shared" si="4"/>
        <v>23.278722216562496</v>
      </c>
      <c r="L15" s="249">
        <f t="shared" si="5"/>
        <v>56.554043977143877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4.4879197604390457</v>
      </c>
      <c r="C16" s="249">
        <f t="shared" si="0"/>
        <v>30.261872584661898</v>
      </c>
      <c r="D16" s="249">
        <f t="shared" si="1"/>
        <v>34.749792345100943</v>
      </c>
      <c r="E16" s="238"/>
      <c r="F16" s="249">
        <f t="shared" si="2"/>
        <v>4.3725620313100571</v>
      </c>
      <c r="G16" s="249">
        <f t="shared" si="2"/>
        <v>28.369795988823146</v>
      </c>
      <c r="H16" s="249">
        <f t="shared" si="3"/>
        <v>32.742358020133203</v>
      </c>
      <c r="I16" s="238"/>
      <c r="J16" s="249">
        <f t="shared" si="4"/>
        <v>5.9195819918136507</v>
      </c>
      <c r="K16" s="249">
        <f t="shared" si="4"/>
        <v>27.876121794399591</v>
      </c>
      <c r="L16" s="249">
        <f t="shared" si="5"/>
        <v>33.795703786213238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31.440765472231842</v>
      </c>
      <c r="C17" s="249">
        <f t="shared" si="0"/>
        <v>39.37286429686803</v>
      </c>
      <c r="D17" s="249">
        <f t="shared" si="1"/>
        <v>70.813629769099876</v>
      </c>
      <c r="E17" s="238"/>
      <c r="F17" s="249">
        <f t="shared" si="2"/>
        <v>30.518562324085202</v>
      </c>
      <c r="G17" s="249">
        <f t="shared" si="2"/>
        <v>35.297363306295814</v>
      </c>
      <c r="H17" s="249">
        <f t="shared" si="3"/>
        <v>65.815925630381017</v>
      </c>
      <c r="I17" s="238"/>
      <c r="J17" s="249">
        <f t="shared" si="4"/>
        <v>32.687282486045198</v>
      </c>
      <c r="K17" s="249">
        <f t="shared" si="4"/>
        <v>36.316025889599722</v>
      </c>
      <c r="L17" s="249">
        <f t="shared" si="5"/>
        <v>69.00330837564492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313.33887256511866</v>
      </c>
      <c r="C19" s="247">
        <f t="shared" ref="C19:L19" si="6">SUM(C9:C17)</f>
        <v>338.72212743488109</v>
      </c>
      <c r="D19" s="247">
        <f t="shared" si="6"/>
        <v>652.06099999999969</v>
      </c>
      <c r="E19" s="247"/>
      <c r="F19" s="247">
        <f t="shared" si="6"/>
        <v>345.97753513850483</v>
      </c>
      <c r="G19" s="247">
        <f t="shared" si="6"/>
        <v>352.94046486149489</v>
      </c>
      <c r="H19" s="247">
        <f t="shared" si="6"/>
        <v>698.91799999999955</v>
      </c>
      <c r="I19" s="247"/>
      <c r="J19" s="247">
        <f t="shared" si="6"/>
        <v>387.67908761447995</v>
      </c>
      <c r="K19" s="247">
        <f t="shared" si="6"/>
        <v>384.17191238551999</v>
      </c>
      <c r="L19" s="247">
        <f t="shared" si="6"/>
        <v>771.85100000000011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4.3702277397003102E-2</v>
      </c>
      <c r="C26" s="302">
        <v>0.22869032662031127</v>
      </c>
      <c r="D26" s="302">
        <f>SUM(B26:C26)</f>
        <v>0.27239260401731435</v>
      </c>
      <c r="E26" s="303"/>
      <c r="F26" s="302">
        <v>8.7252179932878052E-2</v>
      </c>
      <c r="G26" s="302">
        <v>0.39649725354328846</v>
      </c>
      <c r="H26" s="302">
        <f>SUM(F26:G26)</f>
        <v>0.4837494334761665</v>
      </c>
      <c r="I26" s="303"/>
      <c r="J26" s="302">
        <v>6.5376817594125364E-2</v>
      </c>
      <c r="K26" s="302">
        <v>0.50401946847159962</v>
      </c>
      <c r="L26" s="302">
        <f>SUM(J26:K26)</f>
        <v>0.56939628606572501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8.3780042714682007E-2</v>
      </c>
      <c r="C27" s="302">
        <v>0.12416094070269736</v>
      </c>
      <c r="D27" s="302">
        <f t="shared" ref="D27:D34" si="7">SUM(B27:C27)</f>
        <v>0.20794098341737938</v>
      </c>
      <c r="E27" s="303"/>
      <c r="F27" s="302">
        <v>0.15712104320473821</v>
      </c>
      <c r="G27" s="302">
        <v>0.31666852733121187</v>
      </c>
      <c r="H27" s="302">
        <f t="shared" ref="H27:H34" si="8">SUM(F27:G27)</f>
        <v>0.47378957053595006</v>
      </c>
      <c r="I27" s="303"/>
      <c r="J27" s="302">
        <v>0.16951280987609516</v>
      </c>
      <c r="K27" s="302">
        <v>0.46108756906020265</v>
      </c>
      <c r="L27" s="302">
        <f t="shared" ref="L27:L34" si="9">SUM(J27:K27)</f>
        <v>0.63060037893629783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6.4113482897155419E-2</v>
      </c>
      <c r="C28" s="302">
        <v>7.4675245697484877E-2</v>
      </c>
      <c r="D28" s="302">
        <f t="shared" si="7"/>
        <v>0.13878872859464031</v>
      </c>
      <c r="E28" s="303"/>
      <c r="F28" s="302">
        <v>0.13008174507440182</v>
      </c>
      <c r="G28" s="302">
        <v>0.20477282352380988</v>
      </c>
      <c r="H28" s="302">
        <f t="shared" si="8"/>
        <v>0.33485456859821172</v>
      </c>
      <c r="I28" s="303"/>
      <c r="J28" s="302">
        <v>0.13572182758799681</v>
      </c>
      <c r="K28" s="302">
        <v>0.22305017448745812</v>
      </c>
      <c r="L28" s="302">
        <f t="shared" si="9"/>
        <v>0.3587720020754549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0.11553239050308227</v>
      </c>
      <c r="C29" s="302">
        <v>3.5067915588688998E-2</v>
      </c>
      <c r="D29" s="302">
        <f t="shared" si="7"/>
        <v>0.15060030609177127</v>
      </c>
      <c r="E29" s="303"/>
      <c r="F29" s="302">
        <v>0.20825435659532607</v>
      </c>
      <c r="G29" s="302">
        <v>0.12105500482169136</v>
      </c>
      <c r="H29" s="302">
        <f t="shared" si="8"/>
        <v>0.32930936141701744</v>
      </c>
      <c r="I29" s="303"/>
      <c r="J29" s="302">
        <v>0.10048799396129145</v>
      </c>
      <c r="K29" s="302">
        <v>0.11317485247947884</v>
      </c>
      <c r="L29" s="302">
        <f t="shared" si="9"/>
        <v>0.21366284644077027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0.20030929041830423</v>
      </c>
      <c r="C30" s="302">
        <v>2.4217016735509458</v>
      </c>
      <c r="D30" s="302">
        <f t="shared" si="7"/>
        <v>2.6220109639692502</v>
      </c>
      <c r="E30" s="303"/>
      <c r="F30" s="302">
        <v>0.33150080075734367</v>
      </c>
      <c r="G30" s="302">
        <v>3.2798156624978945</v>
      </c>
      <c r="H30" s="302">
        <f t="shared" si="8"/>
        <v>3.6113164632552381</v>
      </c>
      <c r="I30" s="303"/>
      <c r="J30" s="302">
        <v>0.26682777346427761</v>
      </c>
      <c r="K30" s="302">
        <v>3.1165876185757457</v>
      </c>
      <c r="L30" s="302">
        <f t="shared" si="9"/>
        <v>3.3834153920400234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0.19702264243773951</v>
      </c>
      <c r="C31" s="302">
        <v>8.2328231039023703E-2</v>
      </c>
      <c r="D31" s="302">
        <f t="shared" si="7"/>
        <v>0.27935087347676324</v>
      </c>
      <c r="E31" s="303"/>
      <c r="F31" s="302">
        <v>0.4101807507414032</v>
      </c>
      <c r="G31" s="302">
        <v>0.10728930880387785</v>
      </c>
      <c r="H31" s="302">
        <f t="shared" si="8"/>
        <v>0.51747005954528102</v>
      </c>
      <c r="I31" s="303"/>
      <c r="J31" s="302">
        <v>0.27481663646117988</v>
      </c>
      <c r="K31" s="302">
        <v>0.16202825824338063</v>
      </c>
      <c r="L31" s="302">
        <f t="shared" si="9"/>
        <v>0.4368448947045605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3.1024462184085194E-2</v>
      </c>
      <c r="C32" s="302">
        <v>4.3668049875678058E-2</v>
      </c>
      <c r="D32" s="302">
        <f t="shared" si="7"/>
        <v>7.4692512059763252E-2</v>
      </c>
      <c r="E32" s="303"/>
      <c r="F32" s="302">
        <v>4.6592751280957072E-2</v>
      </c>
      <c r="G32" s="302">
        <v>9.6194849456204101E-2</v>
      </c>
      <c r="H32" s="302">
        <f t="shared" si="8"/>
        <v>0.14278760073716118</v>
      </c>
      <c r="I32" s="303"/>
      <c r="J32" s="302">
        <v>2.7803931593074496E-2</v>
      </c>
      <c r="K32" s="302">
        <v>0.12843694962590932</v>
      </c>
      <c r="L32" s="302">
        <f t="shared" si="9"/>
        <v>0.15624088121898383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5.0458264380265502E-2</v>
      </c>
      <c r="C33" s="302">
        <v>0.20929258033837647</v>
      </c>
      <c r="D33" s="302">
        <f t="shared" si="7"/>
        <v>0.25975084471864196</v>
      </c>
      <c r="E33" s="303"/>
      <c r="F33" s="302">
        <v>9.3555986479881628E-2</v>
      </c>
      <c r="G33" s="302">
        <v>0.25444229689754899</v>
      </c>
      <c r="H33" s="302">
        <f t="shared" si="8"/>
        <v>0.34799828337743061</v>
      </c>
      <c r="I33" s="303"/>
      <c r="J33" s="302">
        <v>0.14127310867545353</v>
      </c>
      <c r="K33" s="302">
        <v>0.27773970630678579</v>
      </c>
      <c r="L33" s="302">
        <f t="shared" si="9"/>
        <v>0.4190128149822393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0.52324679428851195</v>
      </c>
      <c r="C34" s="302">
        <v>0.59422538936597058</v>
      </c>
      <c r="D34" s="302">
        <f t="shared" si="7"/>
        <v>1.1174721836544825</v>
      </c>
      <c r="E34" s="303"/>
      <c r="F34" s="302">
        <v>0.71643605217903517</v>
      </c>
      <c r="G34" s="302">
        <v>0.72928860687851738</v>
      </c>
      <c r="H34" s="302">
        <f t="shared" si="8"/>
        <v>1.4457246590575525</v>
      </c>
      <c r="I34" s="303"/>
      <c r="J34" s="302">
        <v>1.1838114025606679</v>
      </c>
      <c r="K34" s="302">
        <v>0.95124310097527809</v>
      </c>
      <c r="L34" s="302">
        <f t="shared" si="9"/>
        <v>2.1350545035359461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1.3091896472208291</v>
      </c>
      <c r="C36" s="311">
        <f t="shared" ref="C36:K36" si="10">SUM(C26:C34)</f>
        <v>3.8138103527791776</v>
      </c>
      <c r="D36" s="311">
        <f t="shared" si="10"/>
        <v>5.1230000000000064</v>
      </c>
      <c r="E36" s="311"/>
      <c r="F36" s="311">
        <f t="shared" si="10"/>
        <v>2.1809756662459647</v>
      </c>
      <c r="G36" s="311">
        <f t="shared" si="10"/>
        <v>5.5060243337540449</v>
      </c>
      <c r="H36" s="311">
        <f t="shared" si="10"/>
        <v>7.68700000000001</v>
      </c>
      <c r="I36" s="311"/>
      <c r="J36" s="311">
        <f t="shared" si="10"/>
        <v>2.3656323017741618</v>
      </c>
      <c r="K36" s="311">
        <f t="shared" si="10"/>
        <v>5.937367698225839</v>
      </c>
      <c r="L36" s="311">
        <f>SUM(L26:L34)</f>
        <v>8.3030000000000008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8.8367551469027813E-4</v>
      </c>
      <c r="C43" s="302">
        <v>4.8014777160619207E-2</v>
      </c>
      <c r="D43" s="302">
        <f>SUM(B43:C43)</f>
        <v>4.8898452675309484E-2</v>
      </c>
      <c r="E43" s="303"/>
      <c r="F43" s="302">
        <v>1.1812745491283974E-3</v>
      </c>
      <c r="G43" s="302">
        <v>4.6992763533127105E-2</v>
      </c>
      <c r="H43" s="302">
        <f>SUM(F43:G43)</f>
        <v>4.8174038082255503E-2</v>
      </c>
      <c r="I43" s="303"/>
      <c r="J43" s="302">
        <v>5.6530141627314837E-4</v>
      </c>
      <c r="K43" s="302">
        <v>2.7539273407539217E-2</v>
      </c>
      <c r="L43" s="302">
        <f>SUM(J43:K43)</f>
        <v>2.8104574823812366E-2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1.3681566946737091E-2</v>
      </c>
      <c r="C44" s="302">
        <v>3.913986612939975E-2</v>
      </c>
      <c r="D44" s="302">
        <f t="shared" ref="D44:D51" si="11">SUM(B44:C44)</f>
        <v>5.2821433076136841E-2</v>
      </c>
      <c r="E44" s="303"/>
      <c r="F44" s="302">
        <v>1.9603432002348684E-2</v>
      </c>
      <c r="G44" s="302">
        <v>4.2719206235300525E-2</v>
      </c>
      <c r="H44" s="302">
        <f t="shared" ref="H44:H51" si="12">SUM(F44:G44)</f>
        <v>6.2322638237649206E-2</v>
      </c>
      <c r="I44" s="303"/>
      <c r="J44" s="302">
        <v>1.1778404858414079E-2</v>
      </c>
      <c r="K44" s="302">
        <v>3.3530191442306241E-2</v>
      </c>
      <c r="L44" s="302">
        <f t="shared" ref="L44:L51" si="13">SUM(J44:K44)</f>
        <v>4.5308596300720316E-2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6.3575199097225532E-3</v>
      </c>
      <c r="C45" s="302">
        <v>3.1674342825853644E-2</v>
      </c>
      <c r="D45" s="302">
        <f t="shared" si="11"/>
        <v>3.8031862735576197E-2</v>
      </c>
      <c r="E45" s="303"/>
      <c r="F45" s="302">
        <v>8.4689288554106509E-3</v>
      </c>
      <c r="G45" s="302">
        <v>3.7000096201455487E-2</v>
      </c>
      <c r="H45" s="302">
        <f t="shared" si="12"/>
        <v>4.546902505686614E-2</v>
      </c>
      <c r="I45" s="303"/>
      <c r="J45" s="302">
        <v>5.3779810241702791E-3</v>
      </c>
      <c r="K45" s="302">
        <v>2.0838233797174557E-2</v>
      </c>
      <c r="L45" s="302">
        <f t="shared" si="13"/>
        <v>2.6216214821344834E-2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8.0955209157694431E-3</v>
      </c>
      <c r="C46" s="302">
        <v>9.680567532659435E-3</v>
      </c>
      <c r="D46" s="302">
        <f t="shared" si="11"/>
        <v>1.777608844842888E-2</v>
      </c>
      <c r="E46" s="303"/>
      <c r="F46" s="302">
        <v>9.0346604974780309E-3</v>
      </c>
      <c r="G46" s="302">
        <v>8.9224119890890241E-3</v>
      </c>
      <c r="H46" s="302">
        <f t="shared" si="12"/>
        <v>1.7957072486567055E-2</v>
      </c>
      <c r="I46" s="303"/>
      <c r="J46" s="302">
        <v>3.7672730811217771E-3</v>
      </c>
      <c r="K46" s="302">
        <v>5.7025294703118056E-3</v>
      </c>
      <c r="L46" s="302">
        <f t="shared" si="13"/>
        <v>9.4698025514335822E-3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1.2475381238214592E-3</v>
      </c>
      <c r="C47" s="302">
        <v>8.1128285018026672E-2</v>
      </c>
      <c r="D47" s="302">
        <f t="shared" si="11"/>
        <v>8.2375823141848131E-2</v>
      </c>
      <c r="E47" s="303"/>
      <c r="F47" s="302">
        <v>1.5248190657447794E-3</v>
      </c>
      <c r="G47" s="302">
        <v>5.498612527916992E-2</v>
      </c>
      <c r="H47" s="302">
        <f>SUM(F47:G47)</f>
        <v>5.6510944344914701E-2</v>
      </c>
      <c r="I47" s="303"/>
      <c r="J47" s="302">
        <v>6.3001516027068804E-4</v>
      </c>
      <c r="K47" s="302">
        <v>2.4544561303478839E-2</v>
      </c>
      <c r="L47" s="302">
        <f t="shared" si="13"/>
        <v>2.5174576463749525E-2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7.3472769915004154E-3</v>
      </c>
      <c r="C48" s="302">
        <v>3.6160910600200012E-3</v>
      </c>
      <c r="D48" s="302">
        <f t="shared" si="11"/>
        <v>1.0963368051520418E-2</v>
      </c>
      <c r="E48" s="303"/>
      <c r="F48" s="302">
        <v>1.1042017647890971E-2</v>
      </c>
      <c r="G48" s="302">
        <v>3.3638987839388545E-3</v>
      </c>
      <c r="H48" s="302">
        <f t="shared" si="12"/>
        <v>1.4405916431829827E-2</v>
      </c>
      <c r="I48" s="303"/>
      <c r="J48" s="302">
        <v>6.5407738682986332E-3</v>
      </c>
      <c r="K48" s="302">
        <v>1.9929446854828141E-3</v>
      </c>
      <c r="L48" s="302">
        <f t="shared" si="13"/>
        <v>8.5337185537814469E-3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1.9086912690078487E-3</v>
      </c>
      <c r="C49" s="302">
        <v>7.2901579462700504E-3</v>
      </c>
      <c r="D49" s="302">
        <f t="shared" si="11"/>
        <v>9.1988492152778982E-3</v>
      </c>
      <c r="E49" s="303"/>
      <c r="F49" s="302">
        <v>2.2765842083246209E-3</v>
      </c>
      <c r="G49" s="302">
        <v>5.1347841215019126E-3</v>
      </c>
      <c r="H49" s="302">
        <f t="shared" si="12"/>
        <v>7.4113683298265339E-3</v>
      </c>
      <c r="I49" s="303"/>
      <c r="J49" s="302">
        <v>9.0899456162535028E-4</v>
      </c>
      <c r="K49" s="302">
        <v>3.3809795544095813E-3</v>
      </c>
      <c r="L49" s="302">
        <f t="shared" si="13"/>
        <v>4.2899741160349319E-3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3.5319660569577436E-4</v>
      </c>
      <c r="C50" s="302">
        <v>0.12349222736157395</v>
      </c>
      <c r="D50" s="302">
        <f t="shared" si="11"/>
        <v>0.12384542396726972</v>
      </c>
      <c r="E50" s="303"/>
      <c r="F50" s="302">
        <v>2.7395583796732882E-4</v>
      </c>
      <c r="G50" s="302">
        <v>0.11583124951683943</v>
      </c>
      <c r="H50" s="302">
        <f t="shared" si="12"/>
        <v>0.11610520535480676</v>
      </c>
      <c r="I50" s="303"/>
      <c r="J50" s="302">
        <v>2.0817551029540137E-4</v>
      </c>
      <c r="K50" s="302">
        <v>6.0013548772827684E-2</v>
      </c>
      <c r="L50" s="302">
        <f t="shared" si="13"/>
        <v>6.0221724283123085E-2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2.3219801833741591E-3</v>
      </c>
      <c r="C51" s="302">
        <v>5.0766718505257602E-2</v>
      </c>
      <c r="D51" s="302">
        <f t="shared" si="11"/>
        <v>5.3088698688631759E-2</v>
      </c>
      <c r="E51" s="303"/>
      <c r="F51" s="302">
        <v>2.3864908784706311E-3</v>
      </c>
      <c r="G51" s="302">
        <v>4.257300796813775E-3</v>
      </c>
      <c r="H51" s="302">
        <f t="shared" si="12"/>
        <v>6.6437916752844061E-3</v>
      </c>
      <c r="I51" s="303"/>
      <c r="J51" s="302">
        <v>1.0304683819951797E-3</v>
      </c>
      <c r="K51" s="302">
        <v>1.6503497040047197E-3</v>
      </c>
      <c r="L51" s="302">
        <f t="shared" si="13"/>
        <v>2.6808180859998997E-3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4.2196966460319014E-2</v>
      </c>
      <c r="C53" s="311">
        <f t="shared" ref="C53:L53" si="14">SUM(C43:C51)</f>
        <v>0.39480303353968033</v>
      </c>
      <c r="D53" s="311">
        <f t="shared" si="14"/>
        <v>0.43699999999999933</v>
      </c>
      <c r="E53" s="311"/>
      <c r="F53" s="311">
        <f t="shared" si="14"/>
        <v>5.5792163542764089E-2</v>
      </c>
      <c r="G53" s="311">
        <f t="shared" si="14"/>
        <v>0.3192078364572361</v>
      </c>
      <c r="H53" s="311">
        <f t="shared" si="14"/>
        <v>0.37500000000000011</v>
      </c>
      <c r="I53" s="311"/>
      <c r="J53" s="311">
        <f t="shared" si="14"/>
        <v>3.0807387862464536E-2</v>
      </c>
      <c r="K53" s="311">
        <f t="shared" si="14"/>
        <v>0.17919261213753546</v>
      </c>
      <c r="L53" s="311">
        <f t="shared" si="14"/>
        <v>0.21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0.11971659914224535</v>
      </c>
      <c r="C60" s="302">
        <v>0.27251342594442612</v>
      </c>
      <c r="D60" s="302">
        <f>SUM(B60:C60)</f>
        <v>0.39223002508667149</v>
      </c>
      <c r="E60" s="303"/>
      <c r="F60" s="302">
        <v>0.20196314365036933</v>
      </c>
      <c r="G60" s="302">
        <v>0.30082250310184872</v>
      </c>
      <c r="H60" s="302">
        <f>SUM(F60:G60)</f>
        <v>0.50278564675221804</v>
      </c>
      <c r="I60" s="303"/>
      <c r="J60" s="302">
        <v>0.14681252173779741</v>
      </c>
      <c r="K60" s="302">
        <v>0.20261250077716705</v>
      </c>
      <c r="L60" s="302">
        <f>SUM(J60:K60)</f>
        <v>0.34942502251496443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0.14325722335247465</v>
      </c>
      <c r="C61" s="302">
        <v>0.16943888267933602</v>
      </c>
      <c r="D61" s="302">
        <f t="shared" ref="D61:D68" si="15">SUM(B61:C61)</f>
        <v>0.31269610603181064</v>
      </c>
      <c r="E61" s="303"/>
      <c r="F61" s="302">
        <v>0.2490065384826019</v>
      </c>
      <c r="G61" s="302">
        <v>0.21725337351655288</v>
      </c>
      <c r="H61" s="302">
        <f t="shared" ref="H61:H68" si="16">SUM(F61:G61)</f>
        <v>0.46625991199915479</v>
      </c>
      <c r="I61" s="303"/>
      <c r="J61" s="302">
        <v>0.20765770753333115</v>
      </c>
      <c r="K61" s="302">
        <v>0.21402226488220247</v>
      </c>
      <c r="L61" s="302">
        <f t="shared" ref="L61:L68" si="17">SUM(J61:K61)</f>
        <v>0.42167997241553362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0.18518068908606466</v>
      </c>
      <c r="C62" s="302">
        <v>0.24466210651103412</v>
      </c>
      <c r="D62" s="302">
        <f t="shared" si="15"/>
        <v>0.42984279559709881</v>
      </c>
      <c r="E62" s="303"/>
      <c r="F62" s="302">
        <v>0.26853757051287014</v>
      </c>
      <c r="G62" s="302">
        <v>0.29747161793823385</v>
      </c>
      <c r="H62" s="302">
        <f t="shared" si="16"/>
        <v>0.56600918845110404</v>
      </c>
      <c r="I62" s="303"/>
      <c r="J62" s="302">
        <v>0.21653954038145223</v>
      </c>
      <c r="K62" s="302">
        <v>0.20997791847801903</v>
      </c>
      <c r="L62" s="302">
        <f t="shared" si="17"/>
        <v>0.42651745885947123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0.30142683235366358</v>
      </c>
      <c r="C63" s="302">
        <v>0.12855391261375912</v>
      </c>
      <c r="D63" s="302">
        <f t="shared" si="15"/>
        <v>0.42998074496742267</v>
      </c>
      <c r="E63" s="303"/>
      <c r="F63" s="302">
        <v>0.33234975633578218</v>
      </c>
      <c r="G63" s="302">
        <v>0.15069184976038075</v>
      </c>
      <c r="H63" s="302">
        <f t="shared" si="16"/>
        <v>0.48304160609616292</v>
      </c>
      <c r="I63" s="303"/>
      <c r="J63" s="302">
        <v>0.1985572544105392</v>
      </c>
      <c r="K63" s="302">
        <v>0.12048360779037676</v>
      </c>
      <c r="L63" s="302">
        <f t="shared" si="17"/>
        <v>0.31904086220091599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0.13110963855134536</v>
      </c>
      <c r="C64" s="302">
        <v>0.45771741058011811</v>
      </c>
      <c r="D64" s="302">
        <f t="shared" si="15"/>
        <v>0.58882704913146344</v>
      </c>
      <c r="E64" s="303"/>
      <c r="F64" s="302">
        <v>0.23700792912713944</v>
      </c>
      <c r="G64" s="302">
        <v>0.34674422615647482</v>
      </c>
      <c r="H64" s="302">
        <f t="shared" si="16"/>
        <v>0.58375215528361424</v>
      </c>
      <c r="I64" s="303"/>
      <c r="J64" s="302">
        <v>0.12593342408296529</v>
      </c>
      <c r="K64" s="302">
        <v>0.22003074041466633</v>
      </c>
      <c r="L64" s="302">
        <f t="shared" si="17"/>
        <v>0.34596416449763162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3.1975784034861253E-2</v>
      </c>
      <c r="C65" s="302">
        <v>2.0870776193391078E-2</v>
      </c>
      <c r="D65" s="302">
        <f t="shared" si="15"/>
        <v>5.2846560228252334E-2</v>
      </c>
      <c r="E65" s="303"/>
      <c r="F65" s="302">
        <v>4.8974780899014525E-2</v>
      </c>
      <c r="G65" s="302">
        <v>2.4252886883920594E-2</v>
      </c>
      <c r="H65" s="302">
        <f t="shared" si="16"/>
        <v>7.3227667782935116E-2</v>
      </c>
      <c r="I65" s="303"/>
      <c r="J65" s="302">
        <v>3.3353051008043325E-2</v>
      </c>
      <c r="K65" s="302">
        <v>1.5483845304834433E-2</v>
      </c>
      <c r="L65" s="302">
        <f t="shared" si="17"/>
        <v>4.8836896312877756E-2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0.15637288195809526</v>
      </c>
      <c r="C66" s="302">
        <v>0.24269206129059842</v>
      </c>
      <c r="D66" s="302">
        <f t="shared" si="15"/>
        <v>0.39906494324869368</v>
      </c>
      <c r="E66" s="303"/>
      <c r="F66" s="302">
        <v>0.15717540399339652</v>
      </c>
      <c r="G66" s="302">
        <v>0.23597905751414566</v>
      </c>
      <c r="H66" s="302">
        <f t="shared" si="16"/>
        <v>0.39315446150754219</v>
      </c>
      <c r="I66" s="303"/>
      <c r="J66" s="302">
        <v>9.5596627300055789E-2</v>
      </c>
      <c r="K66" s="302">
        <v>0.19890981391069529</v>
      </c>
      <c r="L66" s="302">
        <f t="shared" si="17"/>
        <v>0.29450644121075109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0.27960525718561163</v>
      </c>
      <c r="C67" s="302">
        <v>1.18918505508922</v>
      </c>
      <c r="D67" s="302">
        <f t="shared" si="15"/>
        <v>1.4687903122748316</v>
      </c>
      <c r="E67" s="303"/>
      <c r="F67" s="302">
        <v>0.27992605503767953</v>
      </c>
      <c r="G67" s="302">
        <v>1.003056645015185</v>
      </c>
      <c r="H67" s="302">
        <f t="shared" si="16"/>
        <v>1.2829827000528646</v>
      </c>
      <c r="I67" s="303"/>
      <c r="J67" s="302">
        <v>0.24896547708494488</v>
      </c>
      <c r="K67" s="302">
        <v>0.60511443227477957</v>
      </c>
      <c r="L67" s="302">
        <f t="shared" si="17"/>
        <v>0.85407990935972444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0.26533786324000086</v>
      </c>
      <c r="C68" s="302">
        <v>0.44438360019375045</v>
      </c>
      <c r="D68" s="302">
        <f t="shared" si="15"/>
        <v>0.70972146343375131</v>
      </c>
      <c r="E68" s="303"/>
      <c r="F68" s="302">
        <v>0.22240788627722405</v>
      </c>
      <c r="G68" s="302">
        <v>0.37837877579717938</v>
      </c>
      <c r="H68" s="302">
        <f t="shared" si="16"/>
        <v>0.60078666207440345</v>
      </c>
      <c r="I68" s="303"/>
      <c r="J68" s="302">
        <v>0.26615638089796689</v>
      </c>
      <c r="K68" s="302">
        <v>0.27079289173016469</v>
      </c>
      <c r="L68" s="302">
        <f t="shared" si="17"/>
        <v>0.53694927262813152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1.6139827689043624</v>
      </c>
      <c r="C70" s="311">
        <f t="shared" ref="C70:L70" si="18">SUM(C60:C68)</f>
        <v>3.1700172310956334</v>
      </c>
      <c r="D70" s="311">
        <f t="shared" si="18"/>
        <v>4.7839999999999963</v>
      </c>
      <c r="E70" s="311"/>
      <c r="F70" s="311">
        <f t="shared" si="18"/>
        <v>1.9973490643160776</v>
      </c>
      <c r="G70" s="311">
        <f t="shared" si="18"/>
        <v>2.9546509356839219</v>
      </c>
      <c r="H70" s="311">
        <f t="shared" si="18"/>
        <v>4.952</v>
      </c>
      <c r="I70" s="311"/>
      <c r="J70" s="311">
        <f t="shared" si="18"/>
        <v>1.5395719844370963</v>
      </c>
      <c r="K70" s="311">
        <f t="shared" si="18"/>
        <v>2.0574280155629054</v>
      </c>
      <c r="L70" s="311">
        <f t="shared" si="18"/>
        <v>3.5970000000000018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0.13415722155181051</v>
      </c>
      <c r="C77" s="302">
        <v>0.78094604410495105</v>
      </c>
      <c r="D77" s="302">
        <f>SUM(B77:C77)</f>
        <v>0.91510326565676159</v>
      </c>
      <c r="E77" s="303"/>
      <c r="F77" s="302">
        <v>0.26605973732415528</v>
      </c>
      <c r="G77" s="302">
        <v>0.78998403336974388</v>
      </c>
      <c r="H77" s="302">
        <f>SUM(F77:G77)</f>
        <v>1.0560437706938992</v>
      </c>
      <c r="I77" s="303"/>
      <c r="J77" s="302">
        <v>0.20346872731449853</v>
      </c>
      <c r="K77" s="302">
        <v>0.60301602570874357</v>
      </c>
      <c r="L77" s="302">
        <f>SUM(J77:K77)</f>
        <v>0.80648475302324207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0.1480404489300331</v>
      </c>
      <c r="C78" s="302">
        <v>0.92084175239876143</v>
      </c>
      <c r="D78" s="302">
        <f t="shared" ref="D78:D85" si="19">SUM(B78:C78)</f>
        <v>1.0688822013287944</v>
      </c>
      <c r="E78" s="303"/>
      <c r="F78" s="302">
        <v>0.24997418076109115</v>
      </c>
      <c r="G78" s="302">
        <v>1.0541659892999666</v>
      </c>
      <c r="H78" s="302">
        <f t="shared" ref="H78:H85" si="20">SUM(F78:G78)</f>
        <v>1.3041401700610578</v>
      </c>
      <c r="I78" s="303"/>
      <c r="J78" s="302">
        <v>0.1957086248012124</v>
      </c>
      <c r="K78" s="302">
        <v>1.0677828961225591</v>
      </c>
      <c r="L78" s="302">
        <f t="shared" ref="L78:L85" si="21">SUM(J78:K78)</f>
        <v>1.2634915209237714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0.16595659153097883</v>
      </c>
      <c r="C79" s="302">
        <v>0.52788666520248828</v>
      </c>
      <c r="D79" s="302">
        <f t="shared" si="19"/>
        <v>0.69384325673346714</v>
      </c>
      <c r="E79" s="303"/>
      <c r="F79" s="302">
        <v>0.23731441374002638</v>
      </c>
      <c r="G79" s="302">
        <v>0.56197639034934932</v>
      </c>
      <c r="H79" s="302">
        <f t="shared" si="20"/>
        <v>0.79929080408937569</v>
      </c>
      <c r="I79" s="303"/>
      <c r="J79" s="302">
        <v>0.17762876399644797</v>
      </c>
      <c r="K79" s="302">
        <v>0.44028522454659103</v>
      </c>
      <c r="L79" s="302">
        <f t="shared" si="21"/>
        <v>0.61791398854303903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0.30720792563866423</v>
      </c>
      <c r="C80" s="302">
        <v>0.1537680467724622</v>
      </c>
      <c r="D80" s="302">
        <f t="shared" si="19"/>
        <v>0.46097597241112642</v>
      </c>
      <c r="E80" s="303"/>
      <c r="F80" s="302">
        <v>0.34553091451071932</v>
      </c>
      <c r="G80" s="302">
        <v>0.15675363569530992</v>
      </c>
      <c r="H80" s="302">
        <f t="shared" si="20"/>
        <v>0.50228455020602925</v>
      </c>
      <c r="I80" s="303"/>
      <c r="J80" s="302">
        <v>0.21640883861755805</v>
      </c>
      <c r="K80" s="302">
        <v>0.16855699626677956</v>
      </c>
      <c r="L80" s="302">
        <f t="shared" si="21"/>
        <v>0.38496583488433761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8.2401138467217402E-2</v>
      </c>
      <c r="C81" s="302">
        <v>1.3196034097579099</v>
      </c>
      <c r="D81" s="302">
        <f t="shared" si="19"/>
        <v>1.4020045482251273</v>
      </c>
      <c r="E81" s="303"/>
      <c r="F81" s="302">
        <v>0.11504050547698673</v>
      </c>
      <c r="G81" s="302">
        <v>0.94612412125754242</v>
      </c>
      <c r="H81" s="302">
        <f t="shared" si="20"/>
        <v>1.0611646267345292</v>
      </c>
      <c r="I81" s="303"/>
      <c r="J81" s="302">
        <v>0.13497729767641625</v>
      </c>
      <c r="K81" s="302">
        <v>0.61799797653985822</v>
      </c>
      <c r="L81" s="302">
        <f t="shared" si="21"/>
        <v>0.75297527421627453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4.0187819699652287E-2</v>
      </c>
      <c r="C82" s="302">
        <v>1.9753213137684855E-2</v>
      </c>
      <c r="D82" s="302">
        <f t="shared" si="19"/>
        <v>5.9941032837337142E-2</v>
      </c>
      <c r="E82" s="303"/>
      <c r="F82" s="302">
        <v>5.3683744794696717E-2</v>
      </c>
      <c r="G82" s="302">
        <v>1.7086957106644068E-2</v>
      </c>
      <c r="H82" s="302">
        <f t="shared" si="20"/>
        <v>7.0770701901340785E-2</v>
      </c>
      <c r="I82" s="303"/>
      <c r="J82" s="302">
        <v>4.2582291591673142E-2</v>
      </c>
      <c r="K82" s="302">
        <v>1.921074927343025E-2</v>
      </c>
      <c r="L82" s="302">
        <f t="shared" si="21"/>
        <v>6.1793040865103392E-2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7.3256364859611511E-2</v>
      </c>
      <c r="C83" s="302">
        <v>0.13467192159780056</v>
      </c>
      <c r="D83" s="302">
        <f t="shared" si="19"/>
        <v>0.20792828645741207</v>
      </c>
      <c r="E83" s="303"/>
      <c r="F83" s="302">
        <v>8.7464278192132011E-2</v>
      </c>
      <c r="G83" s="302">
        <v>0.1183959843423036</v>
      </c>
      <c r="H83" s="302">
        <f t="shared" si="20"/>
        <v>0.20586026253443562</v>
      </c>
      <c r="I83" s="303"/>
      <c r="J83" s="302">
        <v>5.9587918491207405E-2</v>
      </c>
      <c r="K83" s="302">
        <v>0.11452548135372381</v>
      </c>
      <c r="L83" s="302">
        <f t="shared" si="21"/>
        <v>0.17411339984493121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0.28196433804618981</v>
      </c>
      <c r="C84" s="302">
        <v>0.65704825675856293</v>
      </c>
      <c r="D84" s="302">
        <f t="shared" si="19"/>
        <v>0.93901259480475274</v>
      </c>
      <c r="E84" s="303"/>
      <c r="F84" s="302">
        <v>0.23484271894013239</v>
      </c>
      <c r="G84" s="302">
        <v>0.45062817717324422</v>
      </c>
      <c r="H84" s="302">
        <f t="shared" si="20"/>
        <v>0.68547089611337664</v>
      </c>
      <c r="I84" s="303"/>
      <c r="J84" s="302">
        <v>0.2033923561410042</v>
      </c>
      <c r="K84" s="302">
        <v>0.32123166922019025</v>
      </c>
      <c r="L84" s="302">
        <f t="shared" si="21"/>
        <v>0.52462402536119446</v>
      </c>
      <c r="M84" s="236"/>
      <c r="N84" s="236"/>
    </row>
    <row r="85" spans="1:14" x14ac:dyDescent="0.2">
      <c r="A85" s="237" t="str">
        <f>name!E$12</f>
        <v>Elementary occupations</v>
      </c>
      <c r="B85" s="302">
        <v>6.8002888110841084E-2</v>
      </c>
      <c r="C85" s="302">
        <v>0.21030595343439024</v>
      </c>
      <c r="D85" s="302">
        <f t="shared" si="19"/>
        <v>0.27830884154523133</v>
      </c>
      <c r="E85" s="303"/>
      <c r="F85" s="302">
        <v>7.4447057970819866E-2</v>
      </c>
      <c r="G85" s="302">
        <v>0.14252715969513133</v>
      </c>
      <c r="H85" s="302">
        <f t="shared" si="20"/>
        <v>0.21697421766595121</v>
      </c>
      <c r="I85" s="303"/>
      <c r="J85" s="302">
        <v>0.12413359288776672</v>
      </c>
      <c r="K85" s="302">
        <v>0.11750456945033518</v>
      </c>
      <c r="L85" s="302">
        <f t="shared" si="21"/>
        <v>0.2416381623381019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1.3011747368349986</v>
      </c>
      <c r="C87" s="311">
        <f t="shared" ref="C87:D87" si="22">SUM(C77:C85)</f>
        <v>4.7248252631650116</v>
      </c>
      <c r="D87" s="311">
        <f t="shared" si="22"/>
        <v>6.0260000000000113</v>
      </c>
      <c r="E87" s="311"/>
      <c r="F87" s="311">
        <f t="shared" ref="F87:H87" si="23">SUM(F77:F85)</f>
        <v>1.6643575517107598</v>
      </c>
      <c r="G87" s="311">
        <f t="shared" si="23"/>
        <v>4.2376424482892352</v>
      </c>
      <c r="H87" s="311">
        <f t="shared" si="23"/>
        <v>5.9019999999999957</v>
      </c>
      <c r="I87" s="311"/>
      <c r="J87" s="311">
        <f t="shared" ref="J87:L87" si="24">SUM(J77:J85)</f>
        <v>1.3578884115177847</v>
      </c>
      <c r="K87" s="311">
        <f t="shared" si="24"/>
        <v>3.4701115884822111</v>
      </c>
      <c r="L87" s="311">
        <f t="shared" si="24"/>
        <v>4.8279999999999959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0.5596806077265859</v>
      </c>
      <c r="C94" s="302">
        <v>2.7163882494058766</v>
      </c>
      <c r="D94" s="302">
        <f>SUM(B94:C94)</f>
        <v>3.2760688571324623</v>
      </c>
      <c r="E94" s="303"/>
      <c r="F94" s="302">
        <v>0.94312305979514455</v>
      </c>
      <c r="G94" s="302">
        <v>3.1383249327678109</v>
      </c>
      <c r="H94" s="302">
        <f>SUM(F94:G94)</f>
        <v>4.0814479925629552</v>
      </c>
      <c r="I94" s="303"/>
      <c r="J94" s="302">
        <v>0.82676797565960503</v>
      </c>
      <c r="K94" s="302">
        <v>2.6532654014048846</v>
      </c>
      <c r="L94" s="302">
        <f>SUM(J94:K94)</f>
        <v>3.4800333770644896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0.61469451339383374</v>
      </c>
      <c r="C95" s="302">
        <v>3.3686332778989954</v>
      </c>
      <c r="D95" s="302">
        <f t="shared" ref="D95:D102" si="25">SUM(B95:C95)</f>
        <v>3.9833277912928291</v>
      </c>
      <c r="E95" s="303"/>
      <c r="F95" s="302">
        <v>1.0936994553920485</v>
      </c>
      <c r="G95" s="302">
        <v>4.4629785043550534</v>
      </c>
      <c r="H95" s="302">
        <f t="shared" ref="H95:H102" si="26">SUM(F95:G95)</f>
        <v>5.5566779597471019</v>
      </c>
      <c r="I95" s="303"/>
      <c r="J95" s="302">
        <v>1.0980101020841844</v>
      </c>
      <c r="K95" s="302">
        <v>5.2669061147287808</v>
      </c>
      <c r="L95" s="302">
        <f t="shared" ref="L95:L102" si="27">SUM(J95:K95)</f>
        <v>6.3649162168129649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0.7406153564859479</v>
      </c>
      <c r="C96" s="302">
        <v>2.0827619600667915</v>
      </c>
      <c r="D96" s="302">
        <f t="shared" si="25"/>
        <v>2.8233773165527394</v>
      </c>
      <c r="E96" s="303"/>
      <c r="F96" s="302">
        <v>1.1630674449825413</v>
      </c>
      <c r="G96" s="302">
        <v>2.560022612463309</v>
      </c>
      <c r="H96" s="302">
        <f t="shared" si="26"/>
        <v>3.7230900574458503</v>
      </c>
      <c r="I96" s="303"/>
      <c r="J96" s="302">
        <v>1.0758810116950364</v>
      </c>
      <c r="K96" s="302">
        <v>2.2814782615465705</v>
      </c>
      <c r="L96" s="302">
        <f t="shared" si="27"/>
        <v>3.3573592732416069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1.3831386457529207</v>
      </c>
      <c r="C97" s="302">
        <v>0.96997745896619181</v>
      </c>
      <c r="D97" s="302">
        <f t="shared" si="25"/>
        <v>2.3531161047191125</v>
      </c>
      <c r="E97" s="303"/>
      <c r="F97" s="302">
        <v>1.6167174089812932</v>
      </c>
      <c r="G97" s="302">
        <v>1.1019861741000581</v>
      </c>
      <c r="H97" s="302">
        <f t="shared" si="26"/>
        <v>2.7187035830813513</v>
      </c>
      <c r="I97" s="303"/>
      <c r="J97" s="302">
        <v>1.3420424222932759</v>
      </c>
      <c r="K97" s="302">
        <v>1.1970925954383191</v>
      </c>
      <c r="L97" s="302">
        <f t="shared" si="27"/>
        <v>2.5391350177315948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0.34331089337854748</v>
      </c>
      <c r="C98" s="302">
        <v>8.4581448098638141</v>
      </c>
      <c r="D98" s="302">
        <f t="shared" si="25"/>
        <v>8.801455703242361</v>
      </c>
      <c r="E98" s="303"/>
      <c r="F98" s="302">
        <v>0.59125646490490746</v>
      </c>
      <c r="G98" s="302">
        <v>7.1278047586665405</v>
      </c>
      <c r="H98" s="302">
        <f t="shared" si="26"/>
        <v>7.7190612235714475</v>
      </c>
      <c r="I98" s="303"/>
      <c r="J98" s="302">
        <v>0.65119421324688453</v>
      </c>
      <c r="K98" s="302">
        <v>5.4305317979325407</v>
      </c>
      <c r="L98" s="302">
        <f t="shared" si="27"/>
        <v>6.0817260111794251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9.5239027618927066E-2</v>
      </c>
      <c r="C99" s="302">
        <v>0.16393583938037035</v>
      </c>
      <c r="D99" s="302">
        <f t="shared" si="25"/>
        <v>0.25917486699929743</v>
      </c>
      <c r="E99" s="303"/>
      <c r="F99" s="302">
        <v>0.21829893109152412</v>
      </c>
      <c r="G99" s="302">
        <v>0.18985934443241112</v>
      </c>
      <c r="H99" s="302">
        <f t="shared" si="26"/>
        <v>0.40815827552393524</v>
      </c>
      <c r="I99" s="303"/>
      <c r="J99" s="302">
        <v>0.18222102477215854</v>
      </c>
      <c r="K99" s="302">
        <v>0.22040717721226125</v>
      </c>
      <c r="L99" s="302">
        <f t="shared" si="27"/>
        <v>0.40262820198441979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0.34553327749910734</v>
      </c>
      <c r="C100" s="302">
        <v>0.52218873252336429</v>
      </c>
      <c r="D100" s="302">
        <f t="shared" si="25"/>
        <v>0.86772201002247162</v>
      </c>
      <c r="E100" s="303"/>
      <c r="F100" s="302">
        <v>0.39840712470727008</v>
      </c>
      <c r="G100" s="302">
        <v>0.51273673954812526</v>
      </c>
      <c r="H100" s="302">
        <f t="shared" si="26"/>
        <v>0.91114386425539529</v>
      </c>
      <c r="I100" s="303"/>
      <c r="J100" s="302">
        <v>0.33233339909257414</v>
      </c>
      <c r="K100" s="302">
        <v>0.52542454137533012</v>
      </c>
      <c r="L100" s="302">
        <f t="shared" si="27"/>
        <v>0.85775794046790432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0.58464328436470869</v>
      </c>
      <c r="C101" s="302">
        <v>3.652817371808629</v>
      </c>
      <c r="D101" s="302">
        <f t="shared" si="25"/>
        <v>4.2374606561733374</v>
      </c>
      <c r="E101" s="303"/>
      <c r="F101" s="302">
        <v>0.75443750099931384</v>
      </c>
      <c r="G101" s="302">
        <v>3.0728197076877581</v>
      </c>
      <c r="H101" s="302">
        <f t="shared" si="26"/>
        <v>3.827257208687072</v>
      </c>
      <c r="I101" s="303"/>
      <c r="J101" s="302">
        <v>0.63086043221216581</v>
      </c>
      <c r="K101" s="302">
        <v>2.3283587275666187</v>
      </c>
      <c r="L101" s="302">
        <f t="shared" si="27"/>
        <v>2.9592191597787845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0.26414219217966667</v>
      </c>
      <c r="C102" s="302">
        <v>1.4461545016857076</v>
      </c>
      <c r="D102" s="302">
        <f t="shared" si="25"/>
        <v>1.7102966938653743</v>
      </c>
      <c r="E102" s="303"/>
      <c r="F102" s="302">
        <v>0.3631939856127811</v>
      </c>
      <c r="G102" s="302">
        <v>1.1782658495120772</v>
      </c>
      <c r="H102" s="302">
        <f t="shared" si="26"/>
        <v>1.5414598351248583</v>
      </c>
      <c r="I102" s="303"/>
      <c r="J102" s="302">
        <v>0.5463667405915692</v>
      </c>
      <c r="K102" s="302">
        <v>1.0038580611472094</v>
      </c>
      <c r="L102" s="302">
        <f t="shared" si="27"/>
        <v>1.5502248017387785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4.9309977984002451</v>
      </c>
      <c r="C104" s="311">
        <f t="shared" ref="C104:D104" si="28">SUM(C94:C102)</f>
        <v>23.381002201599738</v>
      </c>
      <c r="D104" s="311">
        <f t="shared" si="28"/>
        <v>28.311999999999987</v>
      </c>
      <c r="E104" s="311"/>
      <c r="F104" s="311">
        <f t="shared" ref="F104:H104" si="29">SUM(F94:F102)</f>
        <v>7.142201376466824</v>
      </c>
      <c r="G104" s="311">
        <f t="shared" si="29"/>
        <v>23.344798623533141</v>
      </c>
      <c r="H104" s="311">
        <f t="shared" si="29"/>
        <v>30.486999999999963</v>
      </c>
      <c r="I104" s="311"/>
      <c r="J104" s="311">
        <f t="shared" ref="J104:L104" si="30">SUM(J94:J102)</f>
        <v>6.6856773216474545</v>
      </c>
      <c r="K104" s="311">
        <f t="shared" si="30"/>
        <v>20.907322678352518</v>
      </c>
      <c r="L104" s="311">
        <f t="shared" si="30"/>
        <v>27.592999999999968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2.5513832446740766E-2</v>
      </c>
      <c r="C111" s="302">
        <v>8.125469601010607E-2</v>
      </c>
      <c r="D111" s="302">
        <f>SUM(B111:C111)</f>
        <v>0.10676852845684684</v>
      </c>
      <c r="E111" s="303"/>
      <c r="F111" s="302">
        <v>4.8692229365092828E-2</v>
      </c>
      <c r="G111" s="302">
        <v>0.12424911899983007</v>
      </c>
      <c r="H111" s="302">
        <f>SUM(F111:G111)</f>
        <v>0.17294134836492289</v>
      </c>
      <c r="I111" s="303"/>
      <c r="J111" s="302">
        <v>4.2613891151372471E-2</v>
      </c>
      <c r="K111" s="302">
        <v>0.1002726181189125</v>
      </c>
      <c r="L111" s="302">
        <f>SUM(J111:K111)</f>
        <v>0.14288650927028496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4.819148265946907E-2</v>
      </c>
      <c r="C112" s="302">
        <v>0.23194758221769529</v>
      </c>
      <c r="D112" s="302">
        <f t="shared" ref="D112:D119" si="31">SUM(B112:C112)</f>
        <v>0.28013906487716433</v>
      </c>
      <c r="E112" s="303"/>
      <c r="F112" s="302">
        <v>9.8701987873552804E-2</v>
      </c>
      <c r="G112" s="302">
        <v>0.41871340659416822</v>
      </c>
      <c r="H112" s="302">
        <f t="shared" ref="H112:H119" si="32">SUM(F112:G112)</f>
        <v>0.517415394467721</v>
      </c>
      <c r="I112" s="303"/>
      <c r="J112" s="302">
        <v>0.11507929678983159</v>
      </c>
      <c r="K112" s="302">
        <v>0.43433931885844651</v>
      </c>
      <c r="L112" s="302">
        <f t="shared" ref="L112:L119" si="33">SUM(J112:K112)</f>
        <v>0.5494186156482781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4.7034109321682407E-2</v>
      </c>
      <c r="C113" s="302">
        <v>0.14256066182934787</v>
      </c>
      <c r="D113" s="302">
        <f t="shared" si="31"/>
        <v>0.18959477115103029</v>
      </c>
      <c r="E113" s="303"/>
      <c r="F113" s="302">
        <v>8.4922759169653292E-2</v>
      </c>
      <c r="G113" s="302">
        <v>0.2560334807748979</v>
      </c>
      <c r="H113" s="302">
        <f t="shared" si="32"/>
        <v>0.34095623994455121</v>
      </c>
      <c r="I113" s="303"/>
      <c r="J113" s="302">
        <v>8.0655385547022576E-2</v>
      </c>
      <c r="K113" s="302">
        <v>0.1993252534919773</v>
      </c>
      <c r="L113" s="302">
        <f t="shared" si="33"/>
        <v>0.27998063903899989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0.1873250366692642</v>
      </c>
      <c r="C114" s="302">
        <v>0.12101867601246664</v>
      </c>
      <c r="D114" s="302">
        <f t="shared" si="31"/>
        <v>0.30834371268173083</v>
      </c>
      <c r="E114" s="303"/>
      <c r="F114" s="302">
        <v>0.25705094244021504</v>
      </c>
      <c r="G114" s="302">
        <v>0.21456280105725406</v>
      </c>
      <c r="H114" s="302">
        <f t="shared" si="32"/>
        <v>0.4716137434974691</v>
      </c>
      <c r="I114" s="303"/>
      <c r="J114" s="302">
        <v>0.1989289930565146</v>
      </c>
      <c r="K114" s="302">
        <v>0.21787508963937327</v>
      </c>
      <c r="L114" s="302">
        <f t="shared" si="33"/>
        <v>0.41680408269588787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1.1674569157797694E-2</v>
      </c>
      <c r="C115" s="302">
        <v>0.18957080000748799</v>
      </c>
      <c r="D115" s="302">
        <f t="shared" si="31"/>
        <v>0.20124536916528568</v>
      </c>
      <c r="E115" s="303"/>
      <c r="F115" s="302">
        <v>1.9672711566053779E-2</v>
      </c>
      <c r="G115" s="302">
        <v>0.22238106046737824</v>
      </c>
      <c r="H115" s="302">
        <f t="shared" si="32"/>
        <v>0.24205377203343201</v>
      </c>
      <c r="I115" s="303"/>
      <c r="J115" s="302">
        <v>3.8543579010111816E-2</v>
      </c>
      <c r="K115" s="302">
        <v>0.12663455863552628</v>
      </c>
      <c r="L115" s="302">
        <f t="shared" si="33"/>
        <v>0.1651781376456381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8.4810062671531114E-3</v>
      </c>
      <c r="C116" s="302">
        <v>3.0827945608099525E-2</v>
      </c>
      <c r="D116" s="302">
        <f t="shared" si="31"/>
        <v>3.9308951875252636E-2</v>
      </c>
      <c r="E116" s="303"/>
      <c r="F116" s="302">
        <v>1.1976249864448481E-2</v>
      </c>
      <c r="G116" s="302">
        <v>5.2857711423414055E-2</v>
      </c>
      <c r="H116" s="302">
        <f t="shared" si="32"/>
        <v>6.4833961287862535E-2</v>
      </c>
      <c r="I116" s="303"/>
      <c r="J116" s="302">
        <v>7.5674342961323457E-3</v>
      </c>
      <c r="K116" s="302">
        <v>5.1092383035027694E-2</v>
      </c>
      <c r="L116" s="302">
        <f t="shared" si="33"/>
        <v>5.865981733116004E-2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0.10747516935761078</v>
      </c>
      <c r="C117" s="302">
        <v>0.17964000430750435</v>
      </c>
      <c r="D117" s="302">
        <f t="shared" si="31"/>
        <v>0.28711517366511513</v>
      </c>
      <c r="E117" s="303"/>
      <c r="F117" s="302">
        <v>0.17967602480017794</v>
      </c>
      <c r="G117" s="302">
        <v>0.29562645518517799</v>
      </c>
      <c r="H117" s="302">
        <f t="shared" si="32"/>
        <v>0.47530247998535591</v>
      </c>
      <c r="I117" s="303"/>
      <c r="J117" s="302">
        <v>0.17881740509030644</v>
      </c>
      <c r="K117" s="302">
        <v>0.31101089471919025</v>
      </c>
      <c r="L117" s="302">
        <f t="shared" si="33"/>
        <v>0.48982829980949671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2.2802180161789662E-3</v>
      </c>
      <c r="C118" s="302">
        <v>9.5088379974000242E-2</v>
      </c>
      <c r="D118" s="302">
        <f t="shared" si="31"/>
        <v>9.7368597990179204E-2</v>
      </c>
      <c r="E118" s="303"/>
      <c r="F118" s="302">
        <v>2.9105552729859589E-3</v>
      </c>
      <c r="G118" s="302">
        <v>0.11603358732971943</v>
      </c>
      <c r="H118" s="302">
        <f t="shared" si="32"/>
        <v>0.11894414260270539</v>
      </c>
      <c r="I118" s="303"/>
      <c r="J118" s="302">
        <v>3.5264949422510535E-3</v>
      </c>
      <c r="K118" s="302">
        <v>0.10832232342556226</v>
      </c>
      <c r="L118" s="302">
        <f t="shared" si="33"/>
        <v>0.11184881836781332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1.0164325889013675E-2</v>
      </c>
      <c r="C119" s="302">
        <v>2.8951504248381638E-2</v>
      </c>
      <c r="D119" s="302">
        <f t="shared" si="31"/>
        <v>3.9115830137395315E-2</v>
      </c>
      <c r="E119" s="303"/>
      <c r="F119" s="302">
        <v>1.4675330689387554E-2</v>
      </c>
      <c r="G119" s="302">
        <v>3.8263587126597755E-2</v>
      </c>
      <c r="H119" s="302">
        <f t="shared" si="32"/>
        <v>5.2938917815985309E-2</v>
      </c>
      <c r="I119" s="303"/>
      <c r="J119" s="302">
        <v>1.1324102437712728E-2</v>
      </c>
      <c r="K119" s="302">
        <v>3.0070977754727387E-2</v>
      </c>
      <c r="L119" s="302">
        <f t="shared" si="33"/>
        <v>4.1395080192440113E-2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0.44813974978491061</v>
      </c>
      <c r="C121" s="311">
        <f t="shared" ref="C121:D121" si="34">SUM(C111:C119)</f>
        <v>1.1008602502150897</v>
      </c>
      <c r="D121" s="311">
        <f t="shared" si="34"/>
        <v>1.5490000000000006</v>
      </c>
      <c r="E121" s="311"/>
      <c r="F121" s="311">
        <f t="shared" ref="F121:H121" si="35">SUM(F111:F119)</f>
        <v>0.71827879104156767</v>
      </c>
      <c r="G121" s="311">
        <f t="shared" si="35"/>
        <v>1.7387212089584374</v>
      </c>
      <c r="H121" s="311">
        <f t="shared" si="35"/>
        <v>2.4570000000000056</v>
      </c>
      <c r="I121" s="311"/>
      <c r="J121" s="311">
        <f t="shared" ref="J121:L121" si="36">SUM(J111:J119)</f>
        <v>0.67705658232125565</v>
      </c>
      <c r="K121" s="311">
        <f t="shared" si="36"/>
        <v>1.5789434176787436</v>
      </c>
      <c r="L121" s="311">
        <f t="shared" si="36"/>
        <v>2.2559999999999993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0.10338186741952798</v>
      </c>
      <c r="C128" s="302">
        <v>0.49741149165460535</v>
      </c>
      <c r="D128" s="302">
        <f>SUM(B128:C128)</f>
        <v>0.60079335907413334</v>
      </c>
      <c r="E128" s="303"/>
      <c r="F128" s="302">
        <v>0.1325235214441926</v>
      </c>
      <c r="G128" s="302">
        <v>0.62172190381090198</v>
      </c>
      <c r="H128" s="302">
        <f>SUM(F128:G128)</f>
        <v>0.75424542525509453</v>
      </c>
      <c r="I128" s="303"/>
      <c r="J128" s="302">
        <v>0.17032309255732764</v>
      </c>
      <c r="K128" s="302">
        <v>0.67359707322843543</v>
      </c>
      <c r="L128" s="302">
        <f>SUM(J128:K128)</f>
        <v>0.84392016578576312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0.15190971626738903</v>
      </c>
      <c r="C129" s="302">
        <v>0.3532479271481524</v>
      </c>
      <c r="D129" s="302">
        <f t="shared" ref="D129:D136" si="37">SUM(B129:C129)</f>
        <v>0.50515764341554137</v>
      </c>
      <c r="E129" s="303"/>
      <c r="F129" s="302">
        <v>0.21676824955971422</v>
      </c>
      <c r="G129" s="302">
        <v>0.60838994562024162</v>
      </c>
      <c r="H129" s="302">
        <f t="shared" ref="H129:H136" si="38">SUM(F129:G129)</f>
        <v>0.82515819517995581</v>
      </c>
      <c r="I129" s="303"/>
      <c r="J129" s="302">
        <v>0.33114579009768497</v>
      </c>
      <c r="K129" s="302">
        <v>0.80859252008855786</v>
      </c>
      <c r="L129" s="302">
        <f t="shared" ref="L129:L136" si="39">SUM(J129:K129)</f>
        <v>1.1397383101862428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0.19963727374596971</v>
      </c>
      <c r="C130" s="302">
        <v>0.28355473853191376</v>
      </c>
      <c r="D130" s="302">
        <f t="shared" si="37"/>
        <v>0.48319201227788344</v>
      </c>
      <c r="E130" s="303"/>
      <c r="F130" s="302">
        <v>0.25363164999157811</v>
      </c>
      <c r="G130" s="302">
        <v>0.46892559812389728</v>
      </c>
      <c r="H130" s="302">
        <f t="shared" si="38"/>
        <v>0.72255724811547539</v>
      </c>
      <c r="I130" s="303"/>
      <c r="J130" s="302">
        <v>0.29489756242724757</v>
      </c>
      <c r="K130" s="302">
        <v>0.47430457575319201</v>
      </c>
      <c r="L130" s="302">
        <f t="shared" si="39"/>
        <v>0.76920213818043959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0.28961741609538222</v>
      </c>
      <c r="C131" s="302">
        <v>0.12750352456961472</v>
      </c>
      <c r="D131" s="302">
        <f t="shared" si="37"/>
        <v>0.41712094066499694</v>
      </c>
      <c r="E131" s="303"/>
      <c r="F131" s="302">
        <v>0.30551233765564551</v>
      </c>
      <c r="G131" s="302">
        <v>0.21632414559760976</v>
      </c>
      <c r="H131" s="302">
        <f t="shared" si="38"/>
        <v>0.52183648325325527</v>
      </c>
      <c r="I131" s="303"/>
      <c r="J131" s="302">
        <v>0.29109097510133725</v>
      </c>
      <c r="K131" s="302">
        <v>0.30896072645879347</v>
      </c>
      <c r="L131" s="302">
        <f t="shared" si="39"/>
        <v>0.60005170156013077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9.9537890584260338E-2</v>
      </c>
      <c r="C132" s="302">
        <v>0.68460027369832488</v>
      </c>
      <c r="D132" s="302">
        <f t="shared" si="37"/>
        <v>0.7841381642825852</v>
      </c>
      <c r="E132" s="303"/>
      <c r="F132" s="302">
        <v>8.9713432879550387E-2</v>
      </c>
      <c r="G132" s="302">
        <v>0.50958080106340331</v>
      </c>
      <c r="H132" s="302">
        <f t="shared" si="38"/>
        <v>0.59929423394295367</v>
      </c>
      <c r="I132" s="303"/>
      <c r="J132" s="302">
        <v>0.19199152274045989</v>
      </c>
      <c r="K132" s="302">
        <v>0.47780757388899281</v>
      </c>
      <c r="L132" s="302">
        <f t="shared" si="39"/>
        <v>0.66979909662945269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6.5097380011483422E-2</v>
      </c>
      <c r="C133" s="302">
        <v>4.3284130214608536E-2</v>
      </c>
      <c r="D133" s="302">
        <f t="shared" si="37"/>
        <v>0.10838151022609196</v>
      </c>
      <c r="E133" s="303"/>
      <c r="F133" s="302">
        <v>4.8647072977059336E-2</v>
      </c>
      <c r="G133" s="302">
        <v>6.4660879634788337E-2</v>
      </c>
      <c r="H133" s="302">
        <f t="shared" si="38"/>
        <v>0.11330795261184767</v>
      </c>
      <c r="I133" s="303"/>
      <c r="J133" s="302">
        <v>4.546258956901169E-2</v>
      </c>
      <c r="K133" s="302">
        <v>6.938442999096002E-2</v>
      </c>
      <c r="L133" s="302">
        <f t="shared" si="39"/>
        <v>0.1148470195599717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9.9224976586761451E-2</v>
      </c>
      <c r="C134" s="302">
        <v>0.13981904127014613</v>
      </c>
      <c r="D134" s="302">
        <f>SUM(B134:C134)</f>
        <v>0.2390440178569076</v>
      </c>
      <c r="E134" s="303"/>
      <c r="F134" s="302">
        <v>0.13513395990015817</v>
      </c>
      <c r="G134" s="302">
        <v>0.17798392934667109</v>
      </c>
      <c r="H134" s="302">
        <f t="shared" si="38"/>
        <v>0.31311788924682926</v>
      </c>
      <c r="I134" s="303"/>
      <c r="J134" s="302">
        <v>0.1656049871650572</v>
      </c>
      <c r="K134" s="302">
        <v>0.23926691163916122</v>
      </c>
      <c r="L134" s="302">
        <f t="shared" si="39"/>
        <v>0.40487189880421842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7.6143392532644599E-2</v>
      </c>
      <c r="C135" s="302">
        <v>1.0913713993760839</v>
      </c>
      <c r="D135" s="302">
        <f t="shared" si="37"/>
        <v>1.1675147919087285</v>
      </c>
      <c r="E135" s="303"/>
      <c r="F135" s="302">
        <v>6.721517029753929E-2</v>
      </c>
      <c r="G135" s="302">
        <v>1.4667958496523368</v>
      </c>
      <c r="H135" s="302">
        <f t="shared" si="38"/>
        <v>1.534011019949876</v>
      </c>
      <c r="I135" s="303"/>
      <c r="J135" s="302">
        <v>8.1388699720774171E-2</v>
      </c>
      <c r="K135" s="302">
        <v>1.7001008744466868</v>
      </c>
      <c r="L135" s="302">
        <f t="shared" si="39"/>
        <v>1.781489574167461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0.10939333188257984</v>
      </c>
      <c r="C136" s="302">
        <v>0.65026422841055698</v>
      </c>
      <c r="D136" s="302">
        <f t="shared" si="37"/>
        <v>0.7596575602931368</v>
      </c>
      <c r="E136" s="303"/>
      <c r="F136" s="302">
        <v>8.0778440158412845E-2</v>
      </c>
      <c r="G136" s="302">
        <v>0.88269311228629543</v>
      </c>
      <c r="H136" s="302">
        <f t="shared" si="38"/>
        <v>0.96347155244470828</v>
      </c>
      <c r="I136" s="303"/>
      <c r="J136" s="302">
        <v>0.11929079163755647</v>
      </c>
      <c r="K136" s="302">
        <v>0.98578930348876814</v>
      </c>
      <c r="L136" s="302">
        <f t="shared" si="39"/>
        <v>1.1050800951263247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1.1939432451259988</v>
      </c>
      <c r="C138" s="311">
        <f t="shared" ref="C138" si="40">SUM(C128:C136)</f>
        <v>3.8710567548740071</v>
      </c>
      <c r="D138" s="311">
        <f>SUM(D128:D136)</f>
        <v>5.0650000000000057</v>
      </c>
      <c r="E138" s="311"/>
      <c r="F138" s="311">
        <f t="shared" ref="F138:H138" si="41">SUM(F128:F136)</f>
        <v>1.3299238348638505</v>
      </c>
      <c r="G138" s="311">
        <f t="shared" si="41"/>
        <v>5.017076165136146</v>
      </c>
      <c r="H138" s="311">
        <f t="shared" si="41"/>
        <v>6.346999999999996</v>
      </c>
      <c r="I138" s="311"/>
      <c r="J138" s="311">
        <f t="shared" ref="J138:L138" si="42">SUM(J128:J136)</f>
        <v>1.691196011016457</v>
      </c>
      <c r="K138" s="311">
        <f t="shared" si="42"/>
        <v>5.7378039889835479</v>
      </c>
      <c r="L138" s="311">
        <f t="shared" si="42"/>
        <v>7.4290000000000038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0.67404007545902611</v>
      </c>
      <c r="C145" s="302">
        <v>2.6824551502189795</v>
      </c>
      <c r="D145" s="302">
        <f>SUM(B145:C145)</f>
        <v>3.3564952256780058</v>
      </c>
      <c r="E145" s="303"/>
      <c r="F145" s="302">
        <v>1.3545992453533062</v>
      </c>
      <c r="G145" s="302">
        <v>4.3963601319191383</v>
      </c>
      <c r="H145" s="302">
        <f>SUM(F145:G145)</f>
        <v>5.7509593772724443</v>
      </c>
      <c r="I145" s="303"/>
      <c r="J145" s="302">
        <v>1.901124148849987</v>
      </c>
      <c r="K145" s="302">
        <v>4.8625333416783585</v>
      </c>
      <c r="L145" s="302">
        <f>SUM(J145:K145)</f>
        <v>6.7636574905283453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0.67172716978714708</v>
      </c>
      <c r="C146" s="302">
        <v>3.3734975749803993</v>
      </c>
      <c r="D146" s="302">
        <f t="shared" ref="D146:D153" si="43">SUM(B146:C146)</f>
        <v>4.0452247447675465</v>
      </c>
      <c r="E146" s="303"/>
      <c r="F146" s="302">
        <v>1.14033222820328</v>
      </c>
      <c r="G146" s="302">
        <v>5.8029077452186355</v>
      </c>
      <c r="H146" s="302">
        <f t="shared" ref="H146:H153" si="44">SUM(F146:G146)</f>
        <v>6.9432399734219157</v>
      </c>
      <c r="I146" s="303"/>
      <c r="J146" s="302">
        <v>1.7664190382385832</v>
      </c>
      <c r="K146" s="302">
        <v>9.0262233439163317</v>
      </c>
      <c r="L146" s="302">
        <f t="shared" ref="L146:L153" si="45">SUM(J146:K146)</f>
        <v>10.792642382154915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0.56792345196212279</v>
      </c>
      <c r="C147" s="302">
        <v>1.6775978467826149</v>
      </c>
      <c r="D147" s="302">
        <f t="shared" si="43"/>
        <v>2.2455212987447375</v>
      </c>
      <c r="E147" s="303"/>
      <c r="F147" s="302">
        <v>0.85056688722545915</v>
      </c>
      <c r="G147" s="302">
        <v>2.7899139352021067</v>
      </c>
      <c r="H147" s="302">
        <f t="shared" si="44"/>
        <v>3.6404808224275658</v>
      </c>
      <c r="I147" s="303"/>
      <c r="J147" s="302">
        <v>1.2848947235881354</v>
      </c>
      <c r="K147" s="302">
        <v>3.3527667880645255</v>
      </c>
      <c r="L147" s="302">
        <f t="shared" si="45"/>
        <v>4.6376615116526612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2.4660059272375388</v>
      </c>
      <c r="C148" s="302">
        <v>0.27598116026853292</v>
      </c>
      <c r="D148" s="302">
        <f t="shared" si="43"/>
        <v>2.7419870875060717</v>
      </c>
      <c r="E148" s="303"/>
      <c r="F148" s="302">
        <v>3.1996404936493579</v>
      </c>
      <c r="G148" s="302">
        <v>0.43434537493382375</v>
      </c>
      <c r="H148" s="302">
        <f t="shared" si="44"/>
        <v>3.6339858685831814</v>
      </c>
      <c r="I148" s="303"/>
      <c r="J148" s="302">
        <v>3.1302165547098495</v>
      </c>
      <c r="K148" s="302">
        <v>0.56372636081819971</v>
      </c>
      <c r="L148" s="302">
        <f t="shared" si="45"/>
        <v>3.6939429155280492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0.13438766219851955</v>
      </c>
      <c r="C149" s="302">
        <v>20.436281835413354</v>
      </c>
      <c r="D149" s="302">
        <f t="shared" si="43"/>
        <v>20.570669497611874</v>
      </c>
      <c r="E149" s="303"/>
      <c r="F149" s="302">
        <v>0.27290915412710237</v>
      </c>
      <c r="G149" s="302">
        <v>20.839646611273452</v>
      </c>
      <c r="H149" s="302">
        <f t="shared" si="44"/>
        <v>21.112555765400554</v>
      </c>
      <c r="I149" s="303"/>
      <c r="J149" s="302">
        <v>0.39927648102278002</v>
      </c>
      <c r="K149" s="302">
        <v>24.047625057602026</v>
      </c>
      <c r="L149" s="302">
        <f t="shared" si="45"/>
        <v>24.446901538624807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2.6868511112233935E-2</v>
      </c>
      <c r="C150" s="302">
        <v>5.4016644240221491E-2</v>
      </c>
      <c r="D150" s="302">
        <f t="shared" si="43"/>
        <v>8.0885155352455426E-2</v>
      </c>
      <c r="E150" s="303"/>
      <c r="F150" s="302">
        <v>4.290457434837637E-2</v>
      </c>
      <c r="G150" s="302">
        <v>8.9074472428244802E-2</v>
      </c>
      <c r="H150" s="302">
        <f t="shared" si="44"/>
        <v>0.13197904677662117</v>
      </c>
      <c r="I150" s="303"/>
      <c r="J150" s="302">
        <v>6.5620673815493302E-2</v>
      </c>
      <c r="K150" s="302">
        <v>9.4523942848114606E-2</v>
      </c>
      <c r="L150" s="302">
        <f t="shared" si="45"/>
        <v>0.16014461666360791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0.38441383682423191</v>
      </c>
      <c r="C151" s="302">
        <v>0.32105343530662467</v>
      </c>
      <c r="D151" s="302">
        <f t="shared" si="43"/>
        <v>0.70546727213085658</v>
      </c>
      <c r="E151" s="303"/>
      <c r="F151" s="302">
        <v>0.4798508640784912</v>
      </c>
      <c r="G151" s="302">
        <v>0.46825234218726364</v>
      </c>
      <c r="H151" s="302">
        <f t="shared" si="44"/>
        <v>0.94810320626575484</v>
      </c>
      <c r="I151" s="303"/>
      <c r="J151" s="302">
        <v>0.58114995216182441</v>
      </c>
      <c r="K151" s="302">
        <v>0.61888843332559029</v>
      </c>
      <c r="L151" s="302">
        <f t="shared" si="45"/>
        <v>1.2000383854874146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2.9662835668184243E-2</v>
      </c>
      <c r="C152" s="302">
        <v>3.2193191147595597</v>
      </c>
      <c r="D152" s="302">
        <f t="shared" si="43"/>
        <v>3.2489819504277437</v>
      </c>
      <c r="E152" s="303"/>
      <c r="F152" s="302">
        <v>3.4194090794909482E-2</v>
      </c>
      <c r="G152" s="302">
        <v>3.7748026060689588</v>
      </c>
      <c r="H152" s="302">
        <f t="shared" si="44"/>
        <v>3.8089966968638684</v>
      </c>
      <c r="I152" s="303"/>
      <c r="J152" s="302">
        <v>4.8834097948127222E-2</v>
      </c>
      <c r="K152" s="302">
        <v>4.3817651478073918</v>
      </c>
      <c r="L152" s="302">
        <f t="shared" si="45"/>
        <v>4.430599245755519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0.1405712889396965</v>
      </c>
      <c r="C153" s="302">
        <v>1.9701964788410236</v>
      </c>
      <c r="D153" s="302">
        <f t="shared" si="43"/>
        <v>2.11076776778072</v>
      </c>
      <c r="E153" s="303"/>
      <c r="F153" s="302">
        <v>0.16668355711179711</v>
      </c>
      <c r="G153" s="302">
        <v>2.2510156858762609</v>
      </c>
      <c r="H153" s="302">
        <f t="shared" si="44"/>
        <v>2.4176992429880579</v>
      </c>
      <c r="I153" s="303"/>
      <c r="J153" s="302">
        <v>0.40958633281523732</v>
      </c>
      <c r="K153" s="302">
        <v>2.9188255807894818</v>
      </c>
      <c r="L153" s="302">
        <f t="shared" si="45"/>
        <v>3.328411913604719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5.0956007591887005</v>
      </c>
      <c r="C155" s="311">
        <f t="shared" ref="C155:D155" si="46">SUM(C145:C153)</f>
        <v>34.01039924081131</v>
      </c>
      <c r="D155" s="311">
        <f t="shared" si="46"/>
        <v>39.106000000000009</v>
      </c>
      <c r="E155" s="311"/>
      <c r="F155" s="311">
        <f t="shared" ref="F155:H155" si="47">SUM(F145:F153)</f>
        <v>7.5416810948920805</v>
      </c>
      <c r="G155" s="311">
        <f t="shared" si="47"/>
        <v>40.846318905107886</v>
      </c>
      <c r="H155" s="311">
        <f t="shared" si="47"/>
        <v>48.38799999999997</v>
      </c>
      <c r="I155" s="311"/>
      <c r="J155" s="311">
        <f t="shared" ref="J155:L155" si="48">SUM(J145:J153)</f>
        <v>9.5871220031500162</v>
      </c>
      <c r="K155" s="311">
        <f t="shared" si="48"/>
        <v>49.866877996850015</v>
      </c>
      <c r="L155" s="311">
        <f t="shared" si="48"/>
        <v>59.454000000000036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3.2004844570369717</v>
      </c>
      <c r="C162" s="302">
        <v>7.3777552282274934</v>
      </c>
      <c r="D162" s="302">
        <f>SUM(B162:C162)</f>
        <v>10.578239685264466</v>
      </c>
      <c r="E162" s="303"/>
      <c r="F162" s="302">
        <v>4.604133267749118</v>
      </c>
      <c r="G162" s="302">
        <v>8.7966754450821512</v>
      </c>
      <c r="H162" s="302">
        <f>SUM(F162:G162)</f>
        <v>13.400808712831269</v>
      </c>
      <c r="I162" s="303"/>
      <c r="J162" s="302">
        <v>4.5979067672800742</v>
      </c>
      <c r="K162" s="302">
        <v>8.8749369050299176</v>
      </c>
      <c r="L162" s="302">
        <f>SUM(J162:K162)</f>
        <v>13.472843672309992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2.2570947166234747</v>
      </c>
      <c r="C163" s="302">
        <v>3.8968494920470431</v>
      </c>
      <c r="D163" s="302">
        <f t="shared" ref="D163:D170" si="49">SUM(B163:C163)</f>
        <v>6.1539442086705183</v>
      </c>
      <c r="E163" s="303"/>
      <c r="F163" s="302">
        <v>3.3135325046014978</v>
      </c>
      <c r="G163" s="302">
        <v>5.1928990075275863</v>
      </c>
      <c r="H163" s="302">
        <f t="shared" ref="H163:H170" si="50">SUM(F163:G163)</f>
        <v>8.5064315121290832</v>
      </c>
      <c r="I163" s="303"/>
      <c r="J163" s="302">
        <v>4.0019990124208986</v>
      </c>
      <c r="K163" s="302">
        <v>6.6867286064445999</v>
      </c>
      <c r="L163" s="302">
        <f t="shared" ref="L163:L170" si="51">SUM(J163:K163)</f>
        <v>10.688727618865499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2.5522949629717271</v>
      </c>
      <c r="C164" s="302">
        <v>4.1356054658528629</v>
      </c>
      <c r="D164" s="302">
        <f t="shared" si="49"/>
        <v>6.68790042882459</v>
      </c>
      <c r="E164" s="303"/>
      <c r="F164" s="302">
        <v>3.2036757231533897</v>
      </c>
      <c r="G164" s="302">
        <v>4.83562859977856</v>
      </c>
      <c r="H164" s="302">
        <f t="shared" si="50"/>
        <v>8.0393043229319492</v>
      </c>
      <c r="I164" s="303"/>
      <c r="J164" s="302">
        <v>3.6610849372064593</v>
      </c>
      <c r="K164" s="302">
        <v>5.120301646760411</v>
      </c>
      <c r="L164" s="302">
        <f t="shared" si="51"/>
        <v>8.7813865839668708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5.1831385269903105</v>
      </c>
      <c r="C165" s="302">
        <v>2.653042337931101</v>
      </c>
      <c r="D165" s="302">
        <f t="shared" si="49"/>
        <v>7.8361808649214115</v>
      </c>
      <c r="E165" s="303"/>
      <c r="F165" s="302">
        <v>5.2213413291918807</v>
      </c>
      <c r="G165" s="302">
        <v>2.8773518623313579</v>
      </c>
      <c r="H165" s="302">
        <f t="shared" si="50"/>
        <v>8.098693191523239</v>
      </c>
      <c r="I165" s="303"/>
      <c r="J165" s="302">
        <v>6.1019290730650395</v>
      </c>
      <c r="K165" s="302">
        <v>3.666041200525898</v>
      </c>
      <c r="L165" s="302">
        <f t="shared" si="51"/>
        <v>9.7679702735909366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0.99098303756414419</v>
      </c>
      <c r="C166" s="302">
        <v>9.1627599209077388</v>
      </c>
      <c r="D166" s="302">
        <f t="shared" si="49"/>
        <v>10.153742958471883</v>
      </c>
      <c r="E166" s="303"/>
      <c r="F166" s="302">
        <v>1.0280991929188028</v>
      </c>
      <c r="G166" s="302">
        <v>7.3458210940270634</v>
      </c>
      <c r="H166" s="302">
        <f t="shared" si="50"/>
        <v>8.3739202869458662</v>
      </c>
      <c r="I166" s="303"/>
      <c r="J166" s="302">
        <v>0.94803483051141646</v>
      </c>
      <c r="K166" s="302">
        <v>7.121661517167464</v>
      </c>
      <c r="L166" s="302">
        <f t="shared" si="51"/>
        <v>8.0696963476788799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0.52560487115260168</v>
      </c>
      <c r="C167" s="302">
        <v>0.19189534441864822</v>
      </c>
      <c r="D167" s="302">
        <f t="shared" si="49"/>
        <v>0.71750021557124988</v>
      </c>
      <c r="E167" s="303"/>
      <c r="F167" s="302">
        <v>0.53301027066167461</v>
      </c>
      <c r="G167" s="302">
        <v>0.21453626327586453</v>
      </c>
      <c r="H167" s="302">
        <f t="shared" si="50"/>
        <v>0.74754653393753911</v>
      </c>
      <c r="I167" s="303"/>
      <c r="J167" s="302">
        <v>0.64411798263603426</v>
      </c>
      <c r="K167" s="302">
        <v>0.25844882890482418</v>
      </c>
      <c r="L167" s="302">
        <f t="shared" si="51"/>
        <v>0.90256681154085849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22.759386617889</v>
      </c>
      <c r="C168" s="302">
        <v>11.747572773330033</v>
      </c>
      <c r="D168" s="302">
        <f t="shared" si="49"/>
        <v>34.506959391219034</v>
      </c>
      <c r="E168" s="303"/>
      <c r="F168" s="302">
        <v>21.048772464903774</v>
      </c>
      <c r="G168" s="302">
        <v>11.486309784423053</v>
      </c>
      <c r="H168" s="302">
        <f t="shared" si="50"/>
        <v>32.535082249326827</v>
      </c>
      <c r="I168" s="303"/>
      <c r="J168" s="302">
        <v>17.642985157321654</v>
      </c>
      <c r="K168" s="302">
        <v>11.34455390630302</v>
      </c>
      <c r="L168" s="302">
        <f t="shared" si="51"/>
        <v>28.987539063624673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0.93648459423027464</v>
      </c>
      <c r="C169" s="302">
        <v>4.1125877553473895</v>
      </c>
      <c r="D169" s="302">
        <f t="shared" si="49"/>
        <v>5.0490723495776644</v>
      </c>
      <c r="E169" s="303"/>
      <c r="F169" s="302">
        <v>0.81680339040487526</v>
      </c>
      <c r="G169" s="302">
        <v>3.4279082290645766</v>
      </c>
      <c r="H169" s="302">
        <f t="shared" si="50"/>
        <v>4.2447116194694523</v>
      </c>
      <c r="I169" s="303"/>
      <c r="J169" s="302">
        <v>1.0150925359864176</v>
      </c>
      <c r="K169" s="302">
        <v>3.0284869577982763</v>
      </c>
      <c r="L169" s="302">
        <f t="shared" si="51"/>
        <v>4.0435794937846943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3.4852754080357249</v>
      </c>
      <c r="C170" s="302">
        <v>5.2681844894433487</v>
      </c>
      <c r="D170" s="302">
        <f t="shared" si="49"/>
        <v>8.7534598974790736</v>
      </c>
      <c r="E170" s="303"/>
      <c r="F170" s="302">
        <v>2.919017779253207</v>
      </c>
      <c r="G170" s="302">
        <v>4.2054837916513605</v>
      </c>
      <c r="H170" s="302">
        <f t="shared" si="50"/>
        <v>7.1245015709045676</v>
      </c>
      <c r="I170" s="303"/>
      <c r="J170" s="302">
        <v>3.9196815117209609</v>
      </c>
      <c r="K170" s="302">
        <v>3.5880086229165489</v>
      </c>
      <c r="L170" s="302">
        <f t="shared" si="51"/>
        <v>7.5076901346375102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41.890747192494231</v>
      </c>
      <c r="C172" s="311">
        <f t="shared" ref="C172:D172" si="52">SUM(C162:C170)</f>
        <v>48.54625280750566</v>
      </c>
      <c r="D172" s="311">
        <f t="shared" si="52"/>
        <v>90.436999999999898</v>
      </c>
      <c r="E172" s="311"/>
      <c r="F172" s="311">
        <f t="shared" ref="F172:H172" si="53">SUM(F162:F170)</f>
        <v>42.688385922838222</v>
      </c>
      <c r="G172" s="311">
        <f t="shared" si="53"/>
        <v>48.38261407716157</v>
      </c>
      <c r="H172" s="311">
        <f t="shared" si="53"/>
        <v>91.070999999999799</v>
      </c>
      <c r="I172" s="311"/>
      <c r="J172" s="311">
        <f t="shared" ref="J172:L172" si="54">SUM(J162:J170)</f>
        <v>42.532831808148956</v>
      </c>
      <c r="K172" s="311">
        <f t="shared" si="54"/>
        <v>49.689168191850968</v>
      </c>
      <c r="L172" s="311">
        <f t="shared" si="54"/>
        <v>92.221999999999923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0.52351413967597371</v>
      </c>
      <c r="C179" s="302">
        <v>2.1905400403660304</v>
      </c>
      <c r="D179" s="302">
        <f>SUM(B179:C179)</f>
        <v>2.7140541800420044</v>
      </c>
      <c r="E179" s="303"/>
      <c r="F179" s="302">
        <v>0.70483876814286817</v>
      </c>
      <c r="G179" s="302">
        <v>2.5294942785179355</v>
      </c>
      <c r="H179" s="302">
        <f>SUM(F179:G179)</f>
        <v>3.2343330466608036</v>
      </c>
      <c r="I179" s="303"/>
      <c r="J179" s="302">
        <v>0.8503971622466141</v>
      </c>
      <c r="K179" s="302">
        <v>2.5485586780415446</v>
      </c>
      <c r="L179" s="302">
        <f>SUM(J179:K179)</f>
        <v>3.3989558402881586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0.33849035314503095</v>
      </c>
      <c r="C180" s="302">
        <v>1.6012065478388258</v>
      </c>
      <c r="D180" s="302">
        <f t="shared" ref="D180:D187" si="55">SUM(B180:C180)</f>
        <v>1.9396969009838567</v>
      </c>
      <c r="E180" s="303"/>
      <c r="F180" s="302">
        <v>0.53763052085728669</v>
      </c>
      <c r="G180" s="302">
        <v>2.0549104894887531</v>
      </c>
      <c r="H180" s="302">
        <f t="shared" ref="H180:H187" si="56">SUM(F180:G180)</f>
        <v>2.5925410103460398</v>
      </c>
      <c r="I180" s="303"/>
      <c r="J180" s="302">
        <v>0.70593452597185602</v>
      </c>
      <c r="K180" s="302">
        <v>2.8142479323127425</v>
      </c>
      <c r="L180" s="302">
        <f t="shared" ref="L180:L187" si="57">SUM(J180:K180)</f>
        <v>3.5201824582845984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0.41699265205426966</v>
      </c>
      <c r="C181" s="302">
        <v>1.7284978248436558</v>
      </c>
      <c r="D181" s="302">
        <f t="shared" si="55"/>
        <v>2.1454904768979253</v>
      </c>
      <c r="E181" s="303"/>
      <c r="F181" s="302">
        <v>0.56421536742431222</v>
      </c>
      <c r="G181" s="302">
        <v>2.028026061963101</v>
      </c>
      <c r="H181" s="302">
        <f t="shared" si="56"/>
        <v>2.5922414293874132</v>
      </c>
      <c r="I181" s="303"/>
      <c r="J181" s="302">
        <v>0.67902554981842467</v>
      </c>
      <c r="K181" s="302">
        <v>2.1559372772815273</v>
      </c>
      <c r="L181" s="302">
        <f t="shared" si="57"/>
        <v>2.8349628270999521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2.0942368959167452</v>
      </c>
      <c r="C182" s="302">
        <v>1.5534579328288229</v>
      </c>
      <c r="D182" s="302">
        <f t="shared" si="55"/>
        <v>3.6476948287455682</v>
      </c>
      <c r="E182" s="303"/>
      <c r="F182" s="302">
        <v>2.4987285235503531</v>
      </c>
      <c r="G182" s="302">
        <v>1.8023119441857078</v>
      </c>
      <c r="H182" s="302">
        <f t="shared" si="56"/>
        <v>4.301040467736061</v>
      </c>
      <c r="I182" s="303"/>
      <c r="J182" s="302">
        <v>2.7499415524800925</v>
      </c>
      <c r="K182" s="302">
        <v>2.3031966880135366</v>
      </c>
      <c r="L182" s="302">
        <f t="shared" si="57"/>
        <v>5.0531382404936291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6.1236676743891112E-2</v>
      </c>
      <c r="C183" s="302">
        <v>2.2394262980763018</v>
      </c>
      <c r="D183" s="302">
        <f t="shared" si="55"/>
        <v>2.300662974820193</v>
      </c>
      <c r="E183" s="303"/>
      <c r="F183" s="302">
        <v>6.747837156935807E-2</v>
      </c>
      <c r="G183" s="302">
        <v>1.8430265103733221</v>
      </c>
      <c r="H183" s="302">
        <f t="shared" si="56"/>
        <v>1.9105048819426802</v>
      </c>
      <c r="I183" s="303"/>
      <c r="J183" s="302">
        <v>0.12075010936295848</v>
      </c>
      <c r="K183" s="302">
        <v>1.8067905513545894</v>
      </c>
      <c r="L183" s="302">
        <f t="shared" si="57"/>
        <v>1.9275406607175478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0.72730782934266391</v>
      </c>
      <c r="C184" s="302">
        <v>0.80512324020089809</v>
      </c>
      <c r="D184" s="302">
        <f t="shared" si="55"/>
        <v>1.5324310695435619</v>
      </c>
      <c r="E184" s="303"/>
      <c r="F184" s="302">
        <v>0.81045357880546032</v>
      </c>
      <c r="G184" s="302">
        <v>0.8950104769775008</v>
      </c>
      <c r="H184" s="302">
        <f t="shared" si="56"/>
        <v>1.705464055782961</v>
      </c>
      <c r="I184" s="303"/>
      <c r="J184" s="302">
        <v>0.70619519773822503</v>
      </c>
      <c r="K184" s="302">
        <v>0.9094738710167003</v>
      </c>
      <c r="L184" s="302">
        <f t="shared" si="57"/>
        <v>1.6156690687549253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0.51455232168117981</v>
      </c>
      <c r="C185" s="302">
        <v>0.6260756879022773</v>
      </c>
      <c r="D185" s="302">
        <f t="shared" si="55"/>
        <v>1.1406280095834571</v>
      </c>
      <c r="E185" s="303"/>
      <c r="F185" s="302">
        <v>0.61177430787098386</v>
      </c>
      <c r="G185" s="302">
        <v>0.6390011806046918</v>
      </c>
      <c r="H185" s="302">
        <f t="shared" si="56"/>
        <v>1.2507754884756757</v>
      </c>
      <c r="I185" s="303"/>
      <c r="J185" s="302">
        <v>0.6941349412364648</v>
      </c>
      <c r="K185" s="302">
        <v>0.77391975599844609</v>
      </c>
      <c r="L185" s="302">
        <f t="shared" si="57"/>
        <v>1.4680546972349109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0.45277667927016318</v>
      </c>
      <c r="C186" s="302">
        <v>8.617712270214513</v>
      </c>
      <c r="D186" s="302">
        <f t="shared" si="55"/>
        <v>9.0704889494846768</v>
      </c>
      <c r="E186" s="303"/>
      <c r="F186" s="302">
        <v>0.43278299283402927</v>
      </c>
      <c r="G186" s="302">
        <v>8.2129143530557869</v>
      </c>
      <c r="H186" s="302">
        <f t="shared" si="56"/>
        <v>8.6456973458898165</v>
      </c>
      <c r="I186" s="303"/>
      <c r="J186" s="302">
        <v>0.70235992383118084</v>
      </c>
      <c r="K186" s="302">
        <v>7.8469495750625784</v>
      </c>
      <c r="L186" s="302">
        <f t="shared" si="57"/>
        <v>8.5493094988937592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0.98262409700057862</v>
      </c>
      <c r="C187" s="302">
        <v>4.1522285128981933</v>
      </c>
      <c r="D187" s="302">
        <f t="shared" si="55"/>
        <v>5.1348526098987719</v>
      </c>
      <c r="E187" s="303"/>
      <c r="F187" s="302">
        <v>1.0020141227192108</v>
      </c>
      <c r="G187" s="302">
        <v>3.1903881510593983</v>
      </c>
      <c r="H187" s="302">
        <f t="shared" si="56"/>
        <v>4.1924022737786091</v>
      </c>
      <c r="I187" s="303"/>
      <c r="J187" s="302">
        <v>1.1740223012008031</v>
      </c>
      <c r="K187" s="302">
        <v>2.826164407031666</v>
      </c>
      <c r="L187" s="302">
        <f t="shared" si="57"/>
        <v>4.0001867082324694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6.1117316448304955</v>
      </c>
      <c r="C189" s="311">
        <f t="shared" ref="C189:D189" si="58">SUM(C179:C187)</f>
        <v>23.514268355169516</v>
      </c>
      <c r="D189" s="311">
        <f t="shared" si="58"/>
        <v>29.626000000000019</v>
      </c>
      <c r="E189" s="311"/>
      <c r="F189" s="311">
        <f t="shared" ref="F189:H189" si="59">SUM(F179:F187)</f>
        <v>7.2299165537738626</v>
      </c>
      <c r="G189" s="311">
        <f t="shared" si="59"/>
        <v>23.195083446226196</v>
      </c>
      <c r="H189" s="311">
        <f t="shared" si="59"/>
        <v>30.425000000000058</v>
      </c>
      <c r="I189" s="311"/>
      <c r="J189" s="311">
        <f t="shared" ref="J189:L189" si="60">SUM(J179:J187)</f>
        <v>8.3827612638866196</v>
      </c>
      <c r="K189" s="311">
        <f t="shared" si="60"/>
        <v>23.985238736113331</v>
      </c>
      <c r="L189" s="311">
        <f t="shared" si="60"/>
        <v>32.367999999999952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2.6613121267808473</v>
      </c>
      <c r="C196" s="302">
        <v>4.0682657776871753</v>
      </c>
      <c r="D196" s="302">
        <f>SUM(B196:C196)</f>
        <v>6.7295779044680231</v>
      </c>
      <c r="E196" s="303"/>
      <c r="F196" s="302">
        <v>3.4771689717766598</v>
      </c>
      <c r="G196" s="302">
        <v>4.5890215210251073</v>
      </c>
      <c r="H196" s="302">
        <f>SUM(F196:G196)</f>
        <v>8.0661904928017663</v>
      </c>
      <c r="I196" s="303"/>
      <c r="J196" s="302">
        <v>4.0674524526598983</v>
      </c>
      <c r="K196" s="302">
        <v>5.995090924771489</v>
      </c>
      <c r="L196" s="302">
        <f>SUM(J196:K196)</f>
        <v>10.062543377431387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0.5892213957624276</v>
      </c>
      <c r="C197" s="302">
        <v>0.84536548773537701</v>
      </c>
      <c r="D197" s="302">
        <f t="shared" ref="D197:D204" si="61">SUM(B197:C197)</f>
        <v>1.4345868834978046</v>
      </c>
      <c r="E197" s="303"/>
      <c r="F197" s="302">
        <v>0.86402541020253043</v>
      </c>
      <c r="G197" s="302">
        <v>1.1800970583178474</v>
      </c>
      <c r="H197" s="302">
        <f t="shared" ref="H197:H204" si="62">SUM(F197:G197)</f>
        <v>2.0441224685203778</v>
      </c>
      <c r="I197" s="303"/>
      <c r="J197" s="302">
        <v>1.1394745153840582</v>
      </c>
      <c r="K197" s="302">
        <v>1.5769328241744822</v>
      </c>
      <c r="L197" s="302">
        <f t="shared" ref="L197:L204" si="63">SUM(J197:K197)</f>
        <v>2.7164073395585406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0.6868386679508014</v>
      </c>
      <c r="C198" s="302">
        <v>0.67070418729350967</v>
      </c>
      <c r="D198" s="302">
        <f t="shared" si="61"/>
        <v>1.357542855244311</v>
      </c>
      <c r="E198" s="303"/>
      <c r="F198" s="302">
        <v>0.93889401086583135</v>
      </c>
      <c r="G198" s="302">
        <v>0.88364671605504708</v>
      </c>
      <c r="H198" s="302">
        <f t="shared" si="62"/>
        <v>1.8225407269208784</v>
      </c>
      <c r="I198" s="303"/>
      <c r="J198" s="302">
        <v>1.4605955388148442</v>
      </c>
      <c r="K198" s="302">
        <v>1.0794611845064457</v>
      </c>
      <c r="L198" s="302">
        <f t="shared" si="63"/>
        <v>2.5400567233212898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1.6142954281934951</v>
      </c>
      <c r="C199" s="302">
        <v>0.79116197221108342</v>
      </c>
      <c r="D199" s="302">
        <f t="shared" si="61"/>
        <v>2.4054574004045786</v>
      </c>
      <c r="E199" s="303"/>
      <c r="F199" s="302">
        <v>1.9002807944385949</v>
      </c>
      <c r="G199" s="302">
        <v>0.88480321214651325</v>
      </c>
      <c r="H199" s="302">
        <f t="shared" si="62"/>
        <v>2.7850840065851079</v>
      </c>
      <c r="I199" s="303"/>
      <c r="J199" s="302">
        <v>2.9492013188792479</v>
      </c>
      <c r="K199" s="302">
        <v>1.4414678649890527</v>
      </c>
      <c r="L199" s="302">
        <f t="shared" si="63"/>
        <v>4.390669183868301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1.8792359582358988</v>
      </c>
      <c r="C200" s="302">
        <v>3.1105102652180077</v>
      </c>
      <c r="D200" s="302">
        <f t="shared" si="61"/>
        <v>4.9897462234539063</v>
      </c>
      <c r="E200" s="303"/>
      <c r="F200" s="302">
        <v>2.0503893627749243</v>
      </c>
      <c r="G200" s="302">
        <v>2.9018040136220598</v>
      </c>
      <c r="H200" s="302">
        <f t="shared" si="62"/>
        <v>4.9521933763969841</v>
      </c>
      <c r="I200" s="303"/>
      <c r="J200" s="302">
        <v>2.4917646000538656</v>
      </c>
      <c r="K200" s="302">
        <v>2.9506089196474252</v>
      </c>
      <c r="L200" s="302">
        <f t="shared" si="63"/>
        <v>5.4423735197012908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1.4700950328389646</v>
      </c>
      <c r="C201" s="302">
        <v>0.35102357726012323</v>
      </c>
      <c r="D201" s="302">
        <f t="shared" si="61"/>
        <v>1.8211186100990879</v>
      </c>
      <c r="E201" s="303"/>
      <c r="F201" s="302">
        <v>1.6352386920234117</v>
      </c>
      <c r="G201" s="302">
        <v>0.48387854150469045</v>
      </c>
      <c r="H201" s="302">
        <f t="shared" si="62"/>
        <v>2.1191172335281019</v>
      </c>
      <c r="I201" s="303"/>
      <c r="J201" s="302">
        <v>2.1587587931313816</v>
      </c>
      <c r="K201" s="302">
        <v>0.65281346356950198</v>
      </c>
      <c r="L201" s="302">
        <f t="shared" si="63"/>
        <v>2.8115722567008836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2.2793667053677225</v>
      </c>
      <c r="C202" s="302">
        <v>1.6993306619856423</v>
      </c>
      <c r="D202" s="302">
        <f t="shared" si="61"/>
        <v>3.978697367353365</v>
      </c>
      <c r="E202" s="303"/>
      <c r="F202" s="302">
        <v>2.800875456502776</v>
      </c>
      <c r="G202" s="302">
        <v>2.0556280086580516</v>
      </c>
      <c r="H202" s="302">
        <f t="shared" si="62"/>
        <v>4.8565034651608272</v>
      </c>
      <c r="I202" s="303"/>
      <c r="J202" s="302">
        <v>4.8697736342190217</v>
      </c>
      <c r="K202" s="302">
        <v>2.8586294083600943</v>
      </c>
      <c r="L202" s="302">
        <f t="shared" si="63"/>
        <v>7.7284030425791155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0.22545699341679404</v>
      </c>
      <c r="C203" s="302">
        <v>0.83072820430957262</v>
      </c>
      <c r="D203" s="302">
        <f t="shared" si="61"/>
        <v>1.0561851977263665</v>
      </c>
      <c r="E203" s="303"/>
      <c r="F203" s="302">
        <v>0.22469797616198184</v>
      </c>
      <c r="G203" s="302">
        <v>1.1604177503375821</v>
      </c>
      <c r="H203" s="302">
        <f t="shared" si="62"/>
        <v>1.3851157264995639</v>
      </c>
      <c r="I203" s="303"/>
      <c r="J203" s="302">
        <v>0.74381705667328679</v>
      </c>
      <c r="K203" s="302">
        <v>1.8306943695569264</v>
      </c>
      <c r="L203" s="302">
        <f t="shared" si="63"/>
        <v>2.5745114262302131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9.8185606365114282</v>
      </c>
      <c r="C204" s="302">
        <v>5.7535269212410665</v>
      </c>
      <c r="D204" s="302">
        <f t="shared" si="61"/>
        <v>15.572087557752495</v>
      </c>
      <c r="E204" s="303"/>
      <c r="F204" s="302">
        <v>11.692696921045675</v>
      </c>
      <c r="G204" s="302">
        <v>7.509435582540676</v>
      </c>
      <c r="H204" s="302">
        <f t="shared" si="62"/>
        <v>19.202132503586352</v>
      </c>
      <c r="I204" s="303"/>
      <c r="J204" s="302">
        <v>11.265179159600088</v>
      </c>
      <c r="K204" s="302">
        <v>7.884283971008883</v>
      </c>
      <c r="L204" s="302">
        <f t="shared" si="63"/>
        <v>19.149463130608972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21.22438294505838</v>
      </c>
      <c r="C206" s="311">
        <f t="shared" ref="C206:D206" si="64">SUM(C196:C204)</f>
        <v>18.120617054941558</v>
      </c>
      <c r="D206" s="311">
        <f t="shared" si="64"/>
        <v>39.344999999999942</v>
      </c>
      <c r="E206" s="311"/>
      <c r="F206" s="311">
        <f t="shared" ref="F206:H206" si="65">SUM(F196:F204)</f>
        <v>25.584267595792387</v>
      </c>
      <c r="G206" s="311">
        <f t="shared" si="65"/>
        <v>21.648732404207575</v>
      </c>
      <c r="H206" s="311">
        <f t="shared" si="65"/>
        <v>47.232999999999961</v>
      </c>
      <c r="I206" s="311"/>
      <c r="J206" s="311">
        <f t="shared" ref="J206:L206" si="66">SUM(J196:J204)</f>
        <v>31.146017069415691</v>
      </c>
      <c r="K206" s="311">
        <f t="shared" si="66"/>
        <v>26.269982930584302</v>
      </c>
      <c r="L206" s="311">
        <f t="shared" si="66"/>
        <v>57.41599999999999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0.20480635289714474</v>
      </c>
      <c r="C213" s="302">
        <v>0.49386063709470895</v>
      </c>
      <c r="D213" s="302">
        <f>SUM(B213:C213)</f>
        <v>0.69866698999185373</v>
      </c>
      <c r="E213" s="303"/>
      <c r="F213" s="302">
        <v>0.38473688357083596</v>
      </c>
      <c r="G213" s="302">
        <v>0.75419671178737735</v>
      </c>
      <c r="H213" s="302">
        <f>SUM(F213:G213)</f>
        <v>1.1389335953582134</v>
      </c>
      <c r="I213" s="303"/>
      <c r="J213" s="302">
        <v>0.33706732016791485</v>
      </c>
      <c r="K213" s="302">
        <v>0.70185758227216399</v>
      </c>
      <c r="L213" s="302">
        <f>SUM(J213:K213)</f>
        <v>1.0389249024400788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0.37833857570004148</v>
      </c>
      <c r="C214" s="302">
        <v>0.6344061050958969</v>
      </c>
      <c r="D214" s="302">
        <f t="shared" ref="D214:D221" si="67">SUM(B214:C214)</f>
        <v>1.0127446807959384</v>
      </c>
      <c r="E214" s="303"/>
      <c r="F214" s="302">
        <v>0.71422072096710809</v>
      </c>
      <c r="G214" s="302">
        <v>1.0534839827855327</v>
      </c>
      <c r="H214" s="302">
        <f t="shared" ref="H214:H221" si="68">SUM(F214:G214)</f>
        <v>1.7677047037526408</v>
      </c>
      <c r="I214" s="303"/>
      <c r="J214" s="302">
        <v>0.77365145387410361</v>
      </c>
      <c r="K214" s="302">
        <v>1.2276545884255219</v>
      </c>
      <c r="L214" s="302">
        <f t="shared" ref="L214:L221" si="69">SUM(J214:K214)</f>
        <v>2.0013060422996256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0.67542364002356159</v>
      </c>
      <c r="C215" s="302">
        <v>0.64389523762701717</v>
      </c>
      <c r="D215" s="302">
        <f t="shared" si="67"/>
        <v>1.3193188776505789</v>
      </c>
      <c r="E215" s="303"/>
      <c r="F215" s="302">
        <v>1.1918049407206706</v>
      </c>
      <c r="G215" s="302">
        <v>0.8651524060433915</v>
      </c>
      <c r="H215" s="302">
        <f t="shared" si="68"/>
        <v>2.0569573467640621</v>
      </c>
      <c r="I215" s="303"/>
      <c r="J215" s="302">
        <v>1.1462799739919731</v>
      </c>
      <c r="K215" s="302">
        <v>0.73342021034885607</v>
      </c>
      <c r="L215" s="302">
        <f t="shared" si="69"/>
        <v>1.8797001843408292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0.37069161511990295</v>
      </c>
      <c r="C216" s="302">
        <v>0.10908789027445751</v>
      </c>
      <c r="D216" s="302">
        <f t="shared" si="67"/>
        <v>0.47977950539436043</v>
      </c>
      <c r="E216" s="303"/>
      <c r="F216" s="302">
        <v>0.50471905588017951</v>
      </c>
      <c r="G216" s="302">
        <v>0.19337026408780042</v>
      </c>
      <c r="H216" s="302">
        <f t="shared" si="68"/>
        <v>0.69808931996797996</v>
      </c>
      <c r="I216" s="303"/>
      <c r="J216" s="302">
        <v>0.34758160881157346</v>
      </c>
      <c r="K216" s="302">
        <v>0.1581747663854943</v>
      </c>
      <c r="L216" s="302">
        <f t="shared" si="69"/>
        <v>0.50575637519706773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8.2737285575773187E-2</v>
      </c>
      <c r="C217" s="302">
        <v>0.53468326848406089</v>
      </c>
      <c r="D217" s="302">
        <f t="shared" si="67"/>
        <v>0.61742055405983409</v>
      </c>
      <c r="E217" s="303"/>
      <c r="F217" s="302">
        <v>0.13793238758495838</v>
      </c>
      <c r="G217" s="302">
        <v>0.55645703721887407</v>
      </c>
      <c r="H217" s="302">
        <f t="shared" si="68"/>
        <v>0.69438942480383248</v>
      </c>
      <c r="I217" s="303"/>
      <c r="J217" s="302">
        <v>0.16692464923977535</v>
      </c>
      <c r="K217" s="302">
        <v>0.48652284974672982</v>
      </c>
      <c r="L217" s="302">
        <f t="shared" si="69"/>
        <v>0.65344749898650512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0.18638857710963014</v>
      </c>
      <c r="C218" s="302">
        <v>8.5875772820995816E-2</v>
      </c>
      <c r="D218" s="302">
        <f t="shared" si="67"/>
        <v>0.27226434993062598</v>
      </c>
      <c r="E218" s="303"/>
      <c r="F218" s="302">
        <v>0.23834682060270257</v>
      </c>
      <c r="G218" s="302">
        <v>0.13526420455726113</v>
      </c>
      <c r="H218" s="302">
        <f t="shared" si="68"/>
        <v>0.37361102515996369</v>
      </c>
      <c r="I218" s="303"/>
      <c r="J218" s="302">
        <v>0.19591350950377148</v>
      </c>
      <c r="K218" s="302">
        <v>0.13441115324084826</v>
      </c>
      <c r="L218" s="302">
        <f t="shared" si="69"/>
        <v>0.33032466274461975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0.13284815819005064</v>
      </c>
      <c r="C219" s="302">
        <v>0.12377857202405496</v>
      </c>
      <c r="D219" s="302">
        <f t="shared" si="67"/>
        <v>0.25662673021410559</v>
      </c>
      <c r="E219" s="303"/>
      <c r="F219" s="302">
        <v>0.17566585977287891</v>
      </c>
      <c r="G219" s="302">
        <v>0.1778191069569694</v>
      </c>
      <c r="H219" s="302">
        <f t="shared" si="68"/>
        <v>0.3534849667298483</v>
      </c>
      <c r="I219" s="303"/>
      <c r="J219" s="302">
        <v>0.14002097836840868</v>
      </c>
      <c r="K219" s="302">
        <v>0.18931840238081879</v>
      </c>
      <c r="L219" s="302">
        <f t="shared" si="69"/>
        <v>0.32933938074922747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2.315550334008774E-2</v>
      </c>
      <c r="C220" s="302">
        <v>0.10693873525155691</v>
      </c>
      <c r="D220" s="302">
        <f t="shared" si="67"/>
        <v>0.13009423859164465</v>
      </c>
      <c r="E220" s="303"/>
      <c r="F220" s="302">
        <v>2.9200887152109511E-2</v>
      </c>
      <c r="G220" s="302">
        <v>0.16752487084562209</v>
      </c>
      <c r="H220" s="302">
        <f t="shared" si="68"/>
        <v>0.19672575799773159</v>
      </c>
      <c r="I220" s="303"/>
      <c r="J220" s="302">
        <v>2.0231465307392938E-2</v>
      </c>
      <c r="K220" s="302">
        <v>0.13719843058230685</v>
      </c>
      <c r="L220" s="302">
        <f t="shared" si="69"/>
        <v>0.1574298958896998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0.21441600846898842</v>
      </c>
      <c r="C221" s="302">
        <v>0.37966806490206872</v>
      </c>
      <c r="D221" s="302">
        <f t="shared" si="67"/>
        <v>0.59408407337105718</v>
      </c>
      <c r="E221" s="303"/>
      <c r="F221" s="302">
        <v>0.22077545655396047</v>
      </c>
      <c r="G221" s="302">
        <v>0.48332840291177875</v>
      </c>
      <c r="H221" s="302">
        <f t="shared" si="68"/>
        <v>0.70410385946573917</v>
      </c>
      <c r="I221" s="303"/>
      <c r="J221" s="302">
        <v>0.19198617377205737</v>
      </c>
      <c r="K221" s="302">
        <v>0.4087848835802988</v>
      </c>
      <c r="L221" s="302">
        <f t="shared" si="69"/>
        <v>0.60077105735235614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2.2688057164251809</v>
      </c>
      <c r="C223" s="311">
        <f t="shared" ref="C223:D223" si="70">SUM(C213:C221)</f>
        <v>3.112194283574818</v>
      </c>
      <c r="D223" s="311">
        <f t="shared" si="70"/>
        <v>5.3809999999999993</v>
      </c>
      <c r="E223" s="311"/>
      <c r="F223" s="311">
        <f t="shared" ref="F223:H223" si="71">SUM(F213:F221)</f>
        <v>3.5974030128054046</v>
      </c>
      <c r="G223" s="311">
        <f t="shared" si="71"/>
        <v>4.3865969871946078</v>
      </c>
      <c r="H223" s="311">
        <f t="shared" si="71"/>
        <v>7.9840000000000106</v>
      </c>
      <c r="I223" s="311"/>
      <c r="J223" s="311">
        <f t="shared" ref="J223:L223" si="72">SUM(J213:J221)</f>
        <v>3.3196571330369711</v>
      </c>
      <c r="K223" s="311">
        <f t="shared" si="72"/>
        <v>4.1773428669630386</v>
      </c>
      <c r="L223" s="311">
        <f t="shared" si="72"/>
        <v>7.4970000000000105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0.82807592008902853</v>
      </c>
      <c r="C230" s="302">
        <v>2.5908401762987046</v>
      </c>
      <c r="D230" s="302">
        <f>SUM(B230:C230)</f>
        <v>3.4189160963877332</v>
      </c>
      <c r="E230" s="303"/>
      <c r="F230" s="302">
        <v>0.93403934169326752</v>
      </c>
      <c r="G230" s="302">
        <v>2.7040313975000947</v>
      </c>
      <c r="H230" s="302">
        <f>SUM(F230:G230)</f>
        <v>3.6380707391933624</v>
      </c>
      <c r="I230" s="303"/>
      <c r="J230" s="302">
        <v>1.0035651702401995</v>
      </c>
      <c r="K230" s="302">
        <v>2.4554192053331128</v>
      </c>
      <c r="L230" s="302">
        <f>SUM(J230:K230)</f>
        <v>3.4589843755733121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1.5448034722121653</v>
      </c>
      <c r="C231" s="302">
        <v>7.3875978379274718</v>
      </c>
      <c r="D231" s="302">
        <f t="shared" ref="D231:D238" si="73">SUM(B231:C231)</f>
        <v>8.9324013101396371</v>
      </c>
      <c r="E231" s="303"/>
      <c r="F231" s="302">
        <v>1.923781640590102</v>
      </c>
      <c r="G231" s="302">
        <v>8.0843781608179945</v>
      </c>
      <c r="H231" s="302">
        <f t="shared" ref="H231:H238" si="74">SUM(F231:G231)</f>
        <v>10.008159801408096</v>
      </c>
      <c r="I231" s="303"/>
      <c r="J231" s="302">
        <v>2.5031508004831529</v>
      </c>
      <c r="K231" s="302">
        <v>9.7936312512487245</v>
      </c>
      <c r="L231" s="302">
        <f t="shared" ref="L231:L238" si="75">SUM(J231:K231)</f>
        <v>12.296782051731878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1.1898682933339104</v>
      </c>
      <c r="C232" s="302">
        <v>2.4630035762022273</v>
      </c>
      <c r="D232" s="302">
        <f t="shared" si="73"/>
        <v>3.6528718695361375</v>
      </c>
      <c r="E232" s="303"/>
      <c r="F232" s="302">
        <v>1.274475361004932</v>
      </c>
      <c r="G232" s="302">
        <v>2.5921100164606035</v>
      </c>
      <c r="H232" s="302">
        <f t="shared" si="74"/>
        <v>3.8665853774655354</v>
      </c>
      <c r="I232" s="303"/>
      <c r="J232" s="302">
        <v>1.3800507977992451</v>
      </c>
      <c r="K232" s="302">
        <v>2.360941228157857</v>
      </c>
      <c r="L232" s="302">
        <f t="shared" si="75"/>
        <v>3.7409920259571021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1.1185161295197981</v>
      </c>
      <c r="C233" s="302">
        <v>0.42436350910571979</v>
      </c>
      <c r="D233" s="302">
        <f t="shared" si="73"/>
        <v>1.5428796386255179</v>
      </c>
      <c r="E233" s="303"/>
      <c r="F233" s="302">
        <v>0.88847098075973108</v>
      </c>
      <c r="G233" s="302">
        <v>0.45789791323366325</v>
      </c>
      <c r="H233" s="302">
        <f t="shared" si="74"/>
        <v>1.3463688939933944</v>
      </c>
      <c r="I233" s="303"/>
      <c r="J233" s="302">
        <v>0.72777722730570948</v>
      </c>
      <c r="K233" s="302">
        <v>0.47211311221514179</v>
      </c>
      <c r="L233" s="302">
        <f t="shared" si="75"/>
        <v>1.1998903395208513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8.5925901208542738E-2</v>
      </c>
      <c r="C234" s="302">
        <v>1.7444754759182712</v>
      </c>
      <c r="D234" s="302">
        <f t="shared" si="73"/>
        <v>1.8304013771268139</v>
      </c>
      <c r="E234" s="303"/>
      <c r="F234" s="302">
        <v>8.9128593075112048E-2</v>
      </c>
      <c r="G234" s="302">
        <v>1.1799483969575355</v>
      </c>
      <c r="H234" s="302">
        <f t="shared" si="74"/>
        <v>1.2690769900326475</v>
      </c>
      <c r="I234" s="303"/>
      <c r="J234" s="302">
        <v>0.13114215965777215</v>
      </c>
      <c r="K234" s="302">
        <v>1.0664156487547953</v>
      </c>
      <c r="L234" s="302">
        <f t="shared" si="75"/>
        <v>1.1975578084125675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0.3605519822794781</v>
      </c>
      <c r="C235" s="302">
        <v>0.34177211898390814</v>
      </c>
      <c r="D235" s="302">
        <f t="shared" si="73"/>
        <v>0.70232410126338629</v>
      </c>
      <c r="E235" s="303"/>
      <c r="F235" s="302">
        <v>0.28137865202244217</v>
      </c>
      <c r="G235" s="302">
        <v>0.33773391049932372</v>
      </c>
      <c r="H235" s="302">
        <f t="shared" si="74"/>
        <v>0.61911256252176594</v>
      </c>
      <c r="I235" s="303"/>
      <c r="J235" s="302">
        <v>0.33167698700992787</v>
      </c>
      <c r="K235" s="302">
        <v>0.44779819828763401</v>
      </c>
      <c r="L235" s="302">
        <f t="shared" si="75"/>
        <v>0.77947518529756188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0.51915840485351872</v>
      </c>
      <c r="C236" s="302">
        <v>0.45088266018652662</v>
      </c>
      <c r="D236" s="302">
        <f t="shared" si="73"/>
        <v>0.97004106504004528</v>
      </c>
      <c r="E236" s="303"/>
      <c r="F236" s="302">
        <v>0.37638839638661487</v>
      </c>
      <c r="G236" s="302">
        <v>0.40795982046295365</v>
      </c>
      <c r="H236" s="302">
        <f t="shared" si="74"/>
        <v>0.78434821684956857</v>
      </c>
      <c r="I236" s="303"/>
      <c r="J236" s="302">
        <v>0.38868505903830569</v>
      </c>
      <c r="K236" s="302">
        <v>0.52942303326875051</v>
      </c>
      <c r="L236" s="302">
        <f t="shared" si="75"/>
        <v>0.91810809230705615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8.4652250196156659E-2</v>
      </c>
      <c r="C237" s="302">
        <v>0.26930923974798637</v>
      </c>
      <c r="D237" s="302">
        <f t="shared" si="73"/>
        <v>0.353961489944143</v>
      </c>
      <c r="E237" s="303"/>
      <c r="F237" s="302">
        <v>5.557563910736802E-2</v>
      </c>
      <c r="G237" s="302">
        <v>0.24229765595527822</v>
      </c>
      <c r="H237" s="302">
        <f t="shared" si="74"/>
        <v>0.29787329506264626</v>
      </c>
      <c r="I237" s="303"/>
      <c r="J237" s="302">
        <v>6.967988403852822E-2</v>
      </c>
      <c r="K237" s="302">
        <v>0.27371906059617818</v>
      </c>
      <c r="L237" s="302">
        <f t="shared" si="75"/>
        <v>0.34339894463470638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0.36855534822643293</v>
      </c>
      <c r="C238" s="302">
        <v>0.50764770371009826</v>
      </c>
      <c r="D238" s="302">
        <f t="shared" si="73"/>
        <v>0.87620305193653114</v>
      </c>
      <c r="E238" s="303"/>
      <c r="F238" s="302">
        <v>0.1834715941191109</v>
      </c>
      <c r="G238" s="302">
        <v>0.30893252935383669</v>
      </c>
      <c r="H238" s="302">
        <f t="shared" si="74"/>
        <v>0.4924041234729476</v>
      </c>
      <c r="I238" s="303"/>
      <c r="J238" s="302">
        <v>0.26890635907972488</v>
      </c>
      <c r="K238" s="302">
        <v>0.27390481748520751</v>
      </c>
      <c r="L238" s="302">
        <f t="shared" si="75"/>
        <v>0.54281117656493238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6.1001077019190317</v>
      </c>
      <c r="C240" s="311">
        <f t="shared" ref="C240:D240" si="76">SUM(C230:C238)</f>
        <v>16.179892298080912</v>
      </c>
      <c r="D240" s="311">
        <f t="shared" si="76"/>
        <v>22.279999999999948</v>
      </c>
      <c r="E240" s="311"/>
      <c r="F240" s="311">
        <f t="shared" ref="F240:H240" si="77">SUM(F230:F238)</f>
        <v>6.0067101987586806</v>
      </c>
      <c r="G240" s="311">
        <f t="shared" si="77"/>
        <v>16.315289801241285</v>
      </c>
      <c r="H240" s="311">
        <f t="shared" si="77"/>
        <v>22.321999999999967</v>
      </c>
      <c r="I240" s="311"/>
      <c r="J240" s="311">
        <f t="shared" ref="J240:L240" si="78">SUM(J230:J238)</f>
        <v>6.8046344446525646</v>
      </c>
      <c r="K240" s="311">
        <f t="shared" si="78"/>
        <v>17.673365555347399</v>
      </c>
      <c r="L240" s="311">
        <f t="shared" si="78"/>
        <v>24.47799999999997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1.6415968422793172</v>
      </c>
      <c r="C247" s="302">
        <v>3.319244290014677</v>
      </c>
      <c r="D247" s="302">
        <f>SUM(B247:C247)</f>
        <v>4.9608411322939947</v>
      </c>
      <c r="E247" s="303"/>
      <c r="F247" s="302">
        <v>1.869364847198399</v>
      </c>
      <c r="G247" s="302">
        <v>3.0669596471679883</v>
      </c>
      <c r="H247" s="302">
        <f>SUM(F247:G247)</f>
        <v>4.9363244943663869</v>
      </c>
      <c r="I247" s="303"/>
      <c r="J247" s="302">
        <v>1.9267080706629029</v>
      </c>
      <c r="K247" s="302">
        <v>2.5461716013250055</v>
      </c>
      <c r="L247" s="302">
        <f>SUM(J247:K247)</f>
        <v>4.4728796719879087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1.927422536651076</v>
      </c>
      <c r="C248" s="302">
        <v>3.7788421559629048</v>
      </c>
      <c r="D248" s="302">
        <f t="shared" ref="D248:D255" si="79">SUM(B248:C248)</f>
        <v>5.7062646926139813</v>
      </c>
      <c r="E248" s="303"/>
      <c r="F248" s="302">
        <v>2.5101422601514676</v>
      </c>
      <c r="G248" s="302">
        <v>3.9731326503233215</v>
      </c>
      <c r="H248" s="302">
        <f t="shared" ref="H248:H255" si="80">SUM(F248:G248)</f>
        <v>6.4832749104747887</v>
      </c>
      <c r="I248" s="303"/>
      <c r="J248" s="302">
        <v>2.9653944546537576</v>
      </c>
      <c r="K248" s="302">
        <v>4.7461150317550445</v>
      </c>
      <c r="L248" s="302">
        <f t="shared" ref="L248:L255" si="81">SUM(J248:K248)</f>
        <v>7.7115094864088025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2.6259247635276206</v>
      </c>
      <c r="C249" s="302">
        <v>3.8246607982688259</v>
      </c>
      <c r="D249" s="302">
        <f t="shared" si="79"/>
        <v>6.450585561796446</v>
      </c>
      <c r="E249" s="303"/>
      <c r="F249" s="302">
        <v>2.8148337985282339</v>
      </c>
      <c r="G249" s="302">
        <v>3.4913274932520939</v>
      </c>
      <c r="H249" s="302">
        <f t="shared" si="80"/>
        <v>6.3061612917803274</v>
      </c>
      <c r="I249" s="303"/>
      <c r="J249" s="302">
        <v>2.9020792144823551</v>
      </c>
      <c r="K249" s="302">
        <v>3.0455812650022365</v>
      </c>
      <c r="L249" s="302">
        <f t="shared" si="81"/>
        <v>5.9476604794845915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6.1682425219292396</v>
      </c>
      <c r="C250" s="302">
        <v>2.0971150909716472</v>
      </c>
      <c r="D250" s="302">
        <f t="shared" si="79"/>
        <v>8.2653576129008872</v>
      </c>
      <c r="E250" s="303"/>
      <c r="F250" s="302">
        <v>5.2240436588092152</v>
      </c>
      <c r="G250" s="302">
        <v>1.9012006292714705</v>
      </c>
      <c r="H250" s="302">
        <f t="shared" si="80"/>
        <v>7.1252442880806859</v>
      </c>
      <c r="I250" s="303"/>
      <c r="J250" s="302">
        <v>4.1018889280306867</v>
      </c>
      <c r="K250" s="302">
        <v>1.8129784576121826</v>
      </c>
      <c r="L250" s="302">
        <f t="shared" si="81"/>
        <v>5.9148673856428697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7.5356246760525963E-2</v>
      </c>
      <c r="C251" s="302">
        <v>0.50756626757701906</v>
      </c>
      <c r="D251" s="302">
        <f t="shared" si="79"/>
        <v>0.58292251433754505</v>
      </c>
      <c r="E251" s="303"/>
      <c r="F251" s="302">
        <v>7.4604037927923764E-2</v>
      </c>
      <c r="G251" s="302">
        <v>0.27164592456432579</v>
      </c>
      <c r="H251" s="302">
        <f t="shared" si="80"/>
        <v>0.34624996249224954</v>
      </c>
      <c r="I251" s="303"/>
      <c r="J251" s="302">
        <v>9.2076546493338046E-2</v>
      </c>
      <c r="K251" s="302">
        <v>0.22511228582243889</v>
      </c>
      <c r="L251" s="302">
        <f t="shared" si="81"/>
        <v>0.31718883231577694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9.2371024949441133E-2</v>
      </c>
      <c r="C252" s="302">
        <v>0.11908311727841361</v>
      </c>
      <c r="D252" s="302">
        <f t="shared" si="79"/>
        <v>0.21145414222785475</v>
      </c>
      <c r="E252" s="303"/>
      <c r="F252" s="302">
        <v>0.10132623359195855</v>
      </c>
      <c r="G252" s="302">
        <v>0.10101235532891358</v>
      </c>
      <c r="H252" s="302">
        <f t="shared" si="80"/>
        <v>0.20233858892087214</v>
      </c>
      <c r="I252" s="303"/>
      <c r="J252" s="302">
        <v>0.1017047803358479</v>
      </c>
      <c r="K252" s="302">
        <v>0.11465087240112799</v>
      </c>
      <c r="L252" s="302">
        <f t="shared" si="81"/>
        <v>0.21635565273697588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1.3239699254237192</v>
      </c>
      <c r="C253" s="302">
        <v>0.78678340641046751</v>
      </c>
      <c r="D253" s="302">
        <f t="shared" si="79"/>
        <v>2.1107533318341867</v>
      </c>
      <c r="E253" s="303"/>
      <c r="F253" s="302">
        <v>1.2550092827007198</v>
      </c>
      <c r="G253" s="302">
        <v>0.59735858036969736</v>
      </c>
      <c r="H253" s="302">
        <f t="shared" si="80"/>
        <v>1.852367863070417</v>
      </c>
      <c r="I253" s="303"/>
      <c r="J253" s="302">
        <v>1.1188172985765934</v>
      </c>
      <c r="K253" s="302">
        <v>0.61912051420419845</v>
      </c>
      <c r="L253" s="302">
        <f t="shared" si="81"/>
        <v>1.7379378127807918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6.0332888829766743E-2</v>
      </c>
      <c r="C254" s="302">
        <v>0.17997384675086908</v>
      </c>
      <c r="D254" s="302">
        <f t="shared" si="79"/>
        <v>0.24030673558063581</v>
      </c>
      <c r="E254" s="303"/>
      <c r="F254" s="302">
        <v>4.3067932647324447E-2</v>
      </c>
      <c r="G254" s="302">
        <v>0.10969911076268145</v>
      </c>
      <c r="H254" s="302">
        <f t="shared" si="80"/>
        <v>0.15276704341000591</v>
      </c>
      <c r="I254" s="303"/>
      <c r="J254" s="302">
        <v>6.2175601524878131E-2</v>
      </c>
      <c r="K254" s="302">
        <v>0.11251933193591021</v>
      </c>
      <c r="L254" s="302">
        <f t="shared" si="81"/>
        <v>0.17469493346078835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0.20257444611723111</v>
      </c>
      <c r="C255" s="302">
        <v>0.30593983029722482</v>
      </c>
      <c r="D255" s="302">
        <f t="shared" si="79"/>
        <v>0.5085142764144559</v>
      </c>
      <c r="E255" s="303"/>
      <c r="F255" s="302">
        <v>0.15794500670381223</v>
      </c>
      <c r="G255" s="302">
        <v>0.18832655070046564</v>
      </c>
      <c r="H255" s="302">
        <f t="shared" si="80"/>
        <v>0.34627155740427784</v>
      </c>
      <c r="I255" s="303"/>
      <c r="J255" s="302">
        <v>0.20177634877445985</v>
      </c>
      <c r="K255" s="302">
        <v>0.17512939640705402</v>
      </c>
      <c r="L255" s="302">
        <f t="shared" si="81"/>
        <v>0.37690574518151387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14.117791196467937</v>
      </c>
      <c r="C257" s="311">
        <f t="shared" ref="C257:D257" si="82">SUM(C247:C255)</f>
        <v>14.919208803532051</v>
      </c>
      <c r="D257" s="311">
        <f t="shared" si="82"/>
        <v>29.036999999999985</v>
      </c>
      <c r="E257" s="311"/>
      <c r="F257" s="311">
        <f t="shared" ref="F257:H257" si="83">SUM(F247:F255)</f>
        <v>14.050337058259053</v>
      </c>
      <c r="G257" s="311">
        <f t="shared" si="83"/>
        <v>13.700662941740955</v>
      </c>
      <c r="H257" s="311">
        <f t="shared" si="83"/>
        <v>27.751000000000008</v>
      </c>
      <c r="I257" s="311"/>
      <c r="J257" s="311">
        <f t="shared" ref="J257:L257" si="84">SUM(J247:J255)</f>
        <v>13.472621243534819</v>
      </c>
      <c r="K257" s="311">
        <f t="shared" si="84"/>
        <v>13.3973787564652</v>
      </c>
      <c r="L257" s="311">
        <f t="shared" si="84"/>
        <v>26.870000000000019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0.86680649467997406</v>
      </c>
      <c r="C264" s="302">
        <v>1.329834663411859</v>
      </c>
      <c r="D264" s="302">
        <f>SUM(B264:C264)</f>
        <v>2.196641158091833</v>
      </c>
      <c r="E264" s="303"/>
      <c r="F264" s="302">
        <v>1.1343845806679416</v>
      </c>
      <c r="G264" s="302">
        <v>1.6476274267317881</v>
      </c>
      <c r="H264" s="302">
        <f>SUM(F264:G264)</f>
        <v>2.7820120073997296</v>
      </c>
      <c r="I264" s="303"/>
      <c r="J264" s="302">
        <v>0.9600125905159046</v>
      </c>
      <c r="K264" s="302">
        <v>1.4566187837730085</v>
      </c>
      <c r="L264" s="302">
        <f>SUM(J264:K264)</f>
        <v>2.4166313742889129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0.73158843011830665</v>
      </c>
      <c r="C265" s="302">
        <v>0.7299610687636624</v>
      </c>
      <c r="D265" s="302">
        <f t="shared" ref="D265:D272" si="85">SUM(B265:C265)</f>
        <v>1.4615494988819691</v>
      </c>
      <c r="E265" s="303"/>
      <c r="F265" s="302">
        <v>1.2285770132869709</v>
      </c>
      <c r="G265" s="302">
        <v>1.1454922409771442</v>
      </c>
      <c r="H265" s="302">
        <f t="shared" ref="H265:H272" si="86">SUM(F265:G265)</f>
        <v>2.3740692542641151</v>
      </c>
      <c r="I265" s="303"/>
      <c r="J265" s="302">
        <v>1.137616924711812</v>
      </c>
      <c r="K265" s="302">
        <v>1.0639228835891505</v>
      </c>
      <c r="L265" s="302">
        <f t="shared" ref="L265:L272" si="87">SUM(J265:K265)</f>
        <v>2.2015398083009625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0.7663216972547251</v>
      </c>
      <c r="C266" s="302">
        <v>0.67842600921734875</v>
      </c>
      <c r="D266" s="302">
        <f t="shared" si="85"/>
        <v>1.4447477064720737</v>
      </c>
      <c r="E266" s="303"/>
      <c r="F266" s="302">
        <v>1.1518515092841906</v>
      </c>
      <c r="G266" s="302">
        <v>0.89046193371672744</v>
      </c>
      <c r="H266" s="302">
        <f t="shared" si="86"/>
        <v>2.0423134430009178</v>
      </c>
      <c r="I266" s="303"/>
      <c r="J266" s="302">
        <v>1.2912617646336115</v>
      </c>
      <c r="K266" s="302">
        <v>0.75911353704822759</v>
      </c>
      <c r="L266" s="302">
        <f t="shared" si="87"/>
        <v>2.0503753016818393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2.0248175828789616</v>
      </c>
      <c r="C267" s="302">
        <v>0.17633984969497979</v>
      </c>
      <c r="D267" s="302">
        <f t="shared" si="85"/>
        <v>2.2011574325739414</v>
      </c>
      <c r="E267" s="303"/>
      <c r="F267" s="302">
        <v>1.9213943794688224</v>
      </c>
      <c r="G267" s="302">
        <v>0.21351506383695956</v>
      </c>
      <c r="H267" s="302">
        <f t="shared" si="86"/>
        <v>2.1349094433057818</v>
      </c>
      <c r="I267" s="303"/>
      <c r="J267" s="302">
        <v>1.3694878662822854</v>
      </c>
      <c r="K267" s="302">
        <v>0.18537448562294989</v>
      </c>
      <c r="L267" s="302">
        <f t="shared" si="87"/>
        <v>1.5548623519052351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0.19938027509865</v>
      </c>
      <c r="C268" s="302">
        <v>0.93510515258001137</v>
      </c>
      <c r="D268" s="302">
        <f t="shared" si="85"/>
        <v>1.1344854276786613</v>
      </c>
      <c r="E268" s="303"/>
      <c r="F268" s="302">
        <v>0.19109396062119186</v>
      </c>
      <c r="G268" s="302">
        <v>0.74314758490502475</v>
      </c>
      <c r="H268" s="302">
        <f t="shared" si="86"/>
        <v>0.93424154552621663</v>
      </c>
      <c r="I268" s="303"/>
      <c r="J268" s="302">
        <v>0.26279044920391853</v>
      </c>
      <c r="K268" s="302">
        <v>0.66318601758387941</v>
      </c>
      <c r="L268" s="302">
        <f t="shared" si="87"/>
        <v>0.92597646678779788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0.27011967152590638</v>
      </c>
      <c r="C269" s="302">
        <v>0.18427620745505346</v>
      </c>
      <c r="D269" s="302">
        <f t="shared" si="85"/>
        <v>0.45439587898095984</v>
      </c>
      <c r="E269" s="303"/>
      <c r="F269" s="302">
        <v>0.30599930663959285</v>
      </c>
      <c r="G269" s="302">
        <v>0.19588183375425483</v>
      </c>
      <c r="H269" s="302">
        <f t="shared" si="86"/>
        <v>0.50188114039384768</v>
      </c>
      <c r="I269" s="303"/>
      <c r="J269" s="302">
        <v>0.30732429354824603</v>
      </c>
      <c r="K269" s="302">
        <v>0.17165440147637021</v>
      </c>
      <c r="L269" s="302">
        <f t="shared" si="87"/>
        <v>0.47897869502461621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0.82593920854531122</v>
      </c>
      <c r="C270" s="302">
        <v>0.38423084977998428</v>
      </c>
      <c r="D270" s="302">
        <f t="shared" si="85"/>
        <v>1.2101700583252955</v>
      </c>
      <c r="E270" s="303"/>
      <c r="F270" s="302">
        <v>0.83194866498621145</v>
      </c>
      <c r="G270" s="302">
        <v>0.33244454268212692</v>
      </c>
      <c r="H270" s="302">
        <f t="shared" si="86"/>
        <v>1.1643932076683383</v>
      </c>
      <c r="I270" s="303"/>
      <c r="J270" s="302">
        <v>0.69530193041111676</v>
      </c>
      <c r="K270" s="302">
        <v>0.27159436455884894</v>
      </c>
      <c r="L270" s="302">
        <f t="shared" si="87"/>
        <v>0.96689629496996576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2.8226975453939283E-2</v>
      </c>
      <c r="C271" s="302">
        <v>0.15977485480231202</v>
      </c>
      <c r="D271" s="302">
        <f t="shared" si="85"/>
        <v>0.18800183025625131</v>
      </c>
      <c r="E271" s="303"/>
      <c r="F271" s="302">
        <v>2.7934241564064863E-2</v>
      </c>
      <c r="G271" s="302">
        <v>0.16889759439701765</v>
      </c>
      <c r="H271" s="302">
        <f t="shared" si="86"/>
        <v>0.1968318359610825</v>
      </c>
      <c r="I271" s="303"/>
      <c r="J271" s="302">
        <v>4.1013066583435238E-2</v>
      </c>
      <c r="K271" s="302">
        <v>0.11698190855168886</v>
      </c>
      <c r="L271" s="302">
        <f t="shared" si="87"/>
        <v>0.15799497513512409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0.26905535171412109</v>
      </c>
      <c r="C272" s="302">
        <v>0.20579565702489663</v>
      </c>
      <c r="D272" s="302">
        <f t="shared" si="85"/>
        <v>0.47485100873901775</v>
      </c>
      <c r="E272" s="303"/>
      <c r="F272" s="302">
        <v>0.19932873416136387</v>
      </c>
      <c r="G272" s="302">
        <v>0.18901938831860049</v>
      </c>
      <c r="H272" s="302">
        <f t="shared" si="86"/>
        <v>0.38834812247996436</v>
      </c>
      <c r="I272" s="303"/>
      <c r="J272" s="302">
        <v>0.18799632491683047</v>
      </c>
      <c r="K272" s="302">
        <v>0.15674840698870163</v>
      </c>
      <c r="L272" s="302">
        <f t="shared" si="87"/>
        <v>0.34474473190553212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5.9822556872698955</v>
      </c>
      <c r="C274" s="311">
        <f t="shared" ref="C274:D274" si="88">SUM(C264:C272)</f>
        <v>4.783744312730108</v>
      </c>
      <c r="D274" s="311">
        <f t="shared" si="88"/>
        <v>10.766000000000004</v>
      </c>
      <c r="E274" s="311"/>
      <c r="F274" s="311">
        <f t="shared" ref="F274:H274" si="89">SUM(F264:F272)</f>
        <v>6.9925123906803499</v>
      </c>
      <c r="G274" s="311">
        <f t="shared" si="89"/>
        <v>5.5264876093196431</v>
      </c>
      <c r="H274" s="311">
        <f t="shared" si="89"/>
        <v>12.518999999999995</v>
      </c>
      <c r="I274" s="311"/>
      <c r="J274" s="311">
        <f t="shared" ref="J274:L274" si="90">SUM(J264:J272)</f>
        <v>6.2528052108071597</v>
      </c>
      <c r="K274" s="311">
        <f t="shared" si="90"/>
        <v>4.845194789192826</v>
      </c>
      <c r="L274" s="311">
        <f t="shared" si="90"/>
        <v>11.097999999999985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2.5467049331672329</v>
      </c>
      <c r="C281" s="302">
        <v>6.0592902763040106</v>
      </c>
      <c r="D281" s="302">
        <f>SUM(B281:C281)</f>
        <v>8.605995209471244</v>
      </c>
      <c r="E281" s="303"/>
      <c r="F281" s="302">
        <v>4.159804106605514</v>
      </c>
      <c r="G281" s="302">
        <v>6.1380716871912977</v>
      </c>
      <c r="H281" s="302">
        <f>SUM(F281:G281)</f>
        <v>10.297875793796813</v>
      </c>
      <c r="I281" s="303"/>
      <c r="J281" s="302">
        <v>4.80501385237603</v>
      </c>
      <c r="K281" s="302">
        <v>6.2138390235831942</v>
      </c>
      <c r="L281" s="302">
        <f>SUM(J281:K281)</f>
        <v>11.018852875959224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6.5222297411519543</v>
      </c>
      <c r="C282" s="302">
        <v>16.058341210100902</v>
      </c>
      <c r="D282" s="302">
        <f t="shared" ref="D282:D289" si="91">SUM(B282:C282)</f>
        <v>22.580570951252856</v>
      </c>
      <c r="E282" s="303"/>
      <c r="F282" s="302">
        <v>10.727637239732701</v>
      </c>
      <c r="G282" s="302">
        <v>16.737003165214531</v>
      </c>
      <c r="H282" s="302">
        <f t="shared" ref="H282:H289" si="92">SUM(F282:G282)</f>
        <v>27.464640404947232</v>
      </c>
      <c r="I282" s="303"/>
      <c r="J282" s="302">
        <v>13.957544266844355</v>
      </c>
      <c r="K282" s="302">
        <v>19.31111220130515</v>
      </c>
      <c r="L282" s="302">
        <f t="shared" ref="L282:L289" si="93">SUM(J282:K282)</f>
        <v>33.268656468149501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4.7364564075481317</v>
      </c>
      <c r="C283" s="302">
        <v>6.8665887670937353</v>
      </c>
      <c r="D283" s="302">
        <f t="shared" si="91"/>
        <v>11.603045174641867</v>
      </c>
      <c r="E283" s="303"/>
      <c r="F283" s="302">
        <v>6.7294908727659273</v>
      </c>
      <c r="G283" s="302">
        <v>7.0789507295453857</v>
      </c>
      <c r="H283" s="302">
        <f t="shared" si="92"/>
        <v>13.808441602311312</v>
      </c>
      <c r="I283" s="303"/>
      <c r="J283" s="302">
        <v>8.4122673421596694</v>
      </c>
      <c r="K283" s="302">
        <v>7.0755064022738479</v>
      </c>
      <c r="L283" s="302">
        <f t="shared" si="93"/>
        <v>15.487773744433518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8.2196671751774417</v>
      </c>
      <c r="C284" s="302">
        <v>1.9439540245193629</v>
      </c>
      <c r="D284" s="302">
        <f t="shared" si="91"/>
        <v>10.163621199696804</v>
      </c>
      <c r="E284" s="303"/>
      <c r="F284" s="302">
        <v>10.149605520790622</v>
      </c>
      <c r="G284" s="302">
        <v>1.964533072573843</v>
      </c>
      <c r="H284" s="302">
        <f t="shared" si="92"/>
        <v>12.114138593364466</v>
      </c>
      <c r="I284" s="303"/>
      <c r="J284" s="302">
        <v>8.6364802525402045</v>
      </c>
      <c r="K284" s="302">
        <v>1.8559517823850229</v>
      </c>
      <c r="L284" s="302">
        <f t="shared" si="93"/>
        <v>10.492432034925228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0.22216380624914248</v>
      </c>
      <c r="C285" s="302">
        <v>2.1268100242994494</v>
      </c>
      <c r="D285" s="302">
        <f t="shared" si="91"/>
        <v>2.3489738305485921</v>
      </c>
      <c r="E285" s="303"/>
      <c r="F285" s="302">
        <v>0.3047037904893109</v>
      </c>
      <c r="G285" s="302">
        <v>1.4437443355146315</v>
      </c>
      <c r="H285" s="302">
        <f t="shared" si="92"/>
        <v>1.7484481260039424</v>
      </c>
      <c r="I285" s="303"/>
      <c r="J285" s="302">
        <v>0.54649697420197441</v>
      </c>
      <c r="K285" s="302">
        <v>1.4234768294435787</v>
      </c>
      <c r="L285" s="302">
        <f t="shared" si="93"/>
        <v>1.9699738036455532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1.27904176717809</v>
      </c>
      <c r="C286" s="302">
        <v>0.4696100691636223</v>
      </c>
      <c r="D286" s="302">
        <f t="shared" si="91"/>
        <v>1.7486518363417123</v>
      </c>
      <c r="E286" s="303"/>
      <c r="F286" s="302">
        <v>1.3602839087390703</v>
      </c>
      <c r="G286" s="302">
        <v>0.4059356430421831</v>
      </c>
      <c r="H286" s="302">
        <f t="shared" si="92"/>
        <v>1.7662195517812536</v>
      </c>
      <c r="I286" s="303"/>
      <c r="J286" s="302">
        <v>1.8808525285888316</v>
      </c>
      <c r="K286" s="302">
        <v>0.63816149946628875</v>
      </c>
      <c r="L286" s="302">
        <f t="shared" si="93"/>
        <v>2.5190140280551203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1.3204000345446107</v>
      </c>
      <c r="C287" s="302">
        <v>0.8681593873231841</v>
      </c>
      <c r="D287" s="302">
        <f t="shared" si="91"/>
        <v>2.1885594218677946</v>
      </c>
      <c r="E287" s="303"/>
      <c r="F287" s="302">
        <v>1.5355329329497729</v>
      </c>
      <c r="G287" s="302">
        <v>0.81493123607760642</v>
      </c>
      <c r="H287" s="302">
        <f t="shared" si="92"/>
        <v>2.3504641690273793</v>
      </c>
      <c r="I287" s="303"/>
      <c r="J287" s="302">
        <v>1.4747328509741151</v>
      </c>
      <c r="K287" s="302">
        <v>1.0430712281360877</v>
      </c>
      <c r="L287" s="302">
        <f t="shared" si="93"/>
        <v>2.5178040791102028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0.21038126817253117</v>
      </c>
      <c r="C288" s="302">
        <v>0.92253647038790088</v>
      </c>
      <c r="D288" s="302">
        <f t="shared" si="91"/>
        <v>1.1329177385604321</v>
      </c>
      <c r="E288" s="303"/>
      <c r="F288" s="302">
        <v>0.24052039023005817</v>
      </c>
      <c r="G288" s="302">
        <v>0.72169812194610683</v>
      </c>
      <c r="H288" s="302">
        <f t="shared" si="92"/>
        <v>0.96221851217616505</v>
      </c>
      <c r="I288" s="303"/>
      <c r="J288" s="302">
        <v>0.36703757939050663</v>
      </c>
      <c r="K288" s="302">
        <v>0.75812342683364098</v>
      </c>
      <c r="L288" s="302">
        <f t="shared" si="93"/>
        <v>1.1251610062241477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1.0034530989599693</v>
      </c>
      <c r="C289" s="302">
        <v>1.1492115386587745</v>
      </c>
      <c r="D289" s="302">
        <f t="shared" si="91"/>
        <v>2.1526646376187437</v>
      </c>
      <c r="E289" s="303"/>
      <c r="F289" s="302">
        <v>1.0486332374043632</v>
      </c>
      <c r="G289" s="302">
        <v>0.90392000918700555</v>
      </c>
      <c r="H289" s="302">
        <f t="shared" si="92"/>
        <v>1.9525532465913686</v>
      </c>
      <c r="I289" s="303"/>
      <c r="J289" s="302">
        <v>1.6470584093429315</v>
      </c>
      <c r="K289" s="302">
        <v>1.0792735501546535</v>
      </c>
      <c r="L289" s="302">
        <f t="shared" si="93"/>
        <v>2.726331959497585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26.060498232149104</v>
      </c>
      <c r="C291" s="311">
        <f t="shared" ref="C291:D291" si="94">SUM(C281:C289)</f>
        <v>36.464501767850948</v>
      </c>
      <c r="D291" s="311">
        <f t="shared" si="94"/>
        <v>62.525000000000041</v>
      </c>
      <c r="E291" s="311"/>
      <c r="F291" s="311">
        <f t="shared" ref="F291:H291" si="95">SUM(F281:F289)</f>
        <v>36.25621199970734</v>
      </c>
      <c r="G291" s="311">
        <f t="shared" si="95"/>
        <v>36.208788000292593</v>
      </c>
      <c r="H291" s="311">
        <f t="shared" si="95"/>
        <v>72.464999999999918</v>
      </c>
      <c r="I291" s="311"/>
      <c r="J291" s="311">
        <f t="shared" ref="J291:L291" si="96">SUM(J281:J289)</f>
        <v>41.727484056418618</v>
      </c>
      <c r="K291" s="311">
        <f t="shared" si="96"/>
        <v>39.398515943581458</v>
      </c>
      <c r="L291" s="311">
        <f t="shared" si="96"/>
        <v>81.12600000000009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1.6117086236490921</v>
      </c>
      <c r="C298" s="302">
        <v>3.3855514723271445</v>
      </c>
      <c r="D298" s="302">
        <f>SUM(B298:C298)</f>
        <v>4.9972600959762365</v>
      </c>
      <c r="E298" s="303"/>
      <c r="F298" s="302">
        <v>2.1838746645130929</v>
      </c>
      <c r="G298" s="302">
        <v>3.7548706395881983</v>
      </c>
      <c r="H298" s="302">
        <f>SUM(F298:G298)</f>
        <v>5.9387453041012908</v>
      </c>
      <c r="I298" s="303"/>
      <c r="J298" s="302">
        <v>2.2730991492981869</v>
      </c>
      <c r="K298" s="302">
        <v>4.351976058862876</v>
      </c>
      <c r="L298" s="302">
        <f>SUM(J298:K298)</f>
        <v>6.6250752081610624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2.4740692346137756</v>
      </c>
      <c r="C299" s="302">
        <v>2.8813777979095057</v>
      </c>
      <c r="D299" s="302">
        <f t="shared" ref="D299:D306" si="97">SUM(B299:C299)</f>
        <v>5.3554470325232817</v>
      </c>
      <c r="E299" s="303"/>
      <c r="F299" s="302">
        <v>3.2983974648653711</v>
      </c>
      <c r="G299" s="302">
        <v>3.452585061613735</v>
      </c>
      <c r="H299" s="302">
        <f t="shared" ref="H299:H306" si="98">SUM(F299:G299)</f>
        <v>6.7509825264791061</v>
      </c>
      <c r="I299" s="303"/>
      <c r="J299" s="302">
        <v>4.1397558916877264</v>
      </c>
      <c r="K299" s="302">
        <v>4.9246142259600036</v>
      </c>
      <c r="L299" s="302">
        <f t="shared" ref="L299:L306" si="99">SUM(J299:K299)</f>
        <v>9.06437011764773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3.2185350581751444</v>
      </c>
      <c r="C300" s="302">
        <v>4.1207663000526891</v>
      </c>
      <c r="D300" s="302">
        <f t="shared" si="97"/>
        <v>7.3393013582278339</v>
      </c>
      <c r="E300" s="303"/>
      <c r="F300" s="302">
        <v>4.0452815360401679</v>
      </c>
      <c r="G300" s="302">
        <v>4.5756818844995548</v>
      </c>
      <c r="H300" s="302">
        <f t="shared" si="98"/>
        <v>8.6209634205397236</v>
      </c>
      <c r="I300" s="303"/>
      <c r="J300" s="302">
        <v>5.053994101845583</v>
      </c>
      <c r="K300" s="302">
        <v>4.9948297482185788</v>
      </c>
      <c r="L300" s="302">
        <f t="shared" si="99"/>
        <v>10.048823850064162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5.0152114289938252</v>
      </c>
      <c r="C301" s="302">
        <v>1.2494152116841857</v>
      </c>
      <c r="D301" s="302">
        <f t="shared" si="97"/>
        <v>6.2646266406780109</v>
      </c>
      <c r="E301" s="303"/>
      <c r="F301" s="302">
        <v>5.0229458021273281</v>
      </c>
      <c r="G301" s="302">
        <v>1.2393434127170313</v>
      </c>
      <c r="H301" s="302">
        <f t="shared" si="98"/>
        <v>6.2622892148443592</v>
      </c>
      <c r="I301" s="303"/>
      <c r="J301" s="302">
        <v>5.4242361677474493</v>
      </c>
      <c r="K301" s="302">
        <v>1.5773164521434984</v>
      </c>
      <c r="L301" s="302">
        <f t="shared" si="99"/>
        <v>7.0015526198909477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0.33937521313237312</v>
      </c>
      <c r="C302" s="302">
        <v>2.2074375299288636</v>
      </c>
      <c r="D302" s="302">
        <f t="shared" si="97"/>
        <v>2.5468127430612366</v>
      </c>
      <c r="E302" s="303"/>
      <c r="F302" s="302">
        <v>0.42628622679519823</v>
      </c>
      <c r="G302" s="302">
        <v>1.7341564585233469</v>
      </c>
      <c r="H302" s="302">
        <f t="shared" si="98"/>
        <v>2.1604426853185452</v>
      </c>
      <c r="I302" s="303"/>
      <c r="J302" s="302">
        <v>0.66690135770877468</v>
      </c>
      <c r="K302" s="302">
        <v>1.826533421561473</v>
      </c>
      <c r="L302" s="302">
        <f t="shared" si="99"/>
        <v>2.4934347792702476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3.5026389350103533</v>
      </c>
      <c r="C303" s="302">
        <v>1.282067762681153</v>
      </c>
      <c r="D303" s="302">
        <f t="shared" si="97"/>
        <v>4.7847066976915062</v>
      </c>
      <c r="E303" s="303"/>
      <c r="F303" s="302">
        <v>3.6104019342076534</v>
      </c>
      <c r="G303" s="302">
        <v>1.3138706990184226</v>
      </c>
      <c r="H303" s="302">
        <f t="shared" si="98"/>
        <v>4.9242726332260762</v>
      </c>
      <c r="I303" s="303"/>
      <c r="J303" s="302">
        <v>4.0248578189450921</v>
      </c>
      <c r="K303" s="302">
        <v>1.7302371553813696</v>
      </c>
      <c r="L303" s="302">
        <f t="shared" si="99"/>
        <v>5.7550949743264619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1.7168764952637556</v>
      </c>
      <c r="C304" s="302">
        <v>1.6379418568806852</v>
      </c>
      <c r="D304" s="302">
        <f t="shared" si="97"/>
        <v>3.3548183521444406</v>
      </c>
      <c r="E304" s="303"/>
      <c r="F304" s="302">
        <v>1.7647063813346748</v>
      </c>
      <c r="G304" s="302">
        <v>1.4250318558873976</v>
      </c>
      <c r="H304" s="302">
        <f t="shared" si="98"/>
        <v>3.1897382372220724</v>
      </c>
      <c r="I304" s="303"/>
      <c r="J304" s="302">
        <v>2.1644058823847359</v>
      </c>
      <c r="K304" s="302">
        <v>1.7898930577877636</v>
      </c>
      <c r="L304" s="302">
        <f t="shared" si="99"/>
        <v>3.9542989401724995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0.46164571394360099</v>
      </c>
      <c r="C305" s="302">
        <v>2.513130576292673</v>
      </c>
      <c r="D305" s="302">
        <f t="shared" si="97"/>
        <v>2.974776290236274</v>
      </c>
      <c r="E305" s="303"/>
      <c r="F305" s="302">
        <v>0.39601000825437704</v>
      </c>
      <c r="G305" s="302">
        <v>2.0278200530780226</v>
      </c>
      <c r="H305" s="302">
        <f t="shared" si="98"/>
        <v>2.4238300613323998</v>
      </c>
      <c r="I305" s="303"/>
      <c r="J305" s="302">
        <v>0.63028861524363455</v>
      </c>
      <c r="K305" s="302">
        <v>2.173118118178528</v>
      </c>
      <c r="L305" s="302">
        <f t="shared" si="99"/>
        <v>2.8034067334221624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6.3918681000052091</v>
      </c>
      <c r="C306" s="302">
        <v>12.066382689455979</v>
      </c>
      <c r="D306" s="302">
        <f t="shared" si="97"/>
        <v>18.458250789461189</v>
      </c>
      <c r="E306" s="303"/>
      <c r="F306" s="302">
        <v>5.5201719795702102</v>
      </c>
      <c r="G306" s="302">
        <v>9.3245639373662748</v>
      </c>
      <c r="H306" s="302">
        <f t="shared" si="98"/>
        <v>14.844735916936486</v>
      </c>
      <c r="I306" s="303"/>
      <c r="J306" s="302">
        <v>6.6332485797451861</v>
      </c>
      <c r="K306" s="302">
        <v>10.701694197299505</v>
      </c>
      <c r="L306" s="302">
        <f t="shared" si="99"/>
        <v>17.334942777044692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24.731928802787127</v>
      </c>
      <c r="C308" s="311">
        <f t="shared" ref="C308:D308" si="100">SUM(C298:C306)</f>
        <v>31.344071197212877</v>
      </c>
      <c r="D308" s="311">
        <f t="shared" si="100"/>
        <v>56.076000000000008</v>
      </c>
      <c r="E308" s="311"/>
      <c r="F308" s="311">
        <f t="shared" ref="F308:H308" si="101">SUM(F298:F306)</f>
        <v>26.268075997708074</v>
      </c>
      <c r="G308" s="311">
        <f t="shared" si="101"/>
        <v>28.847924002291986</v>
      </c>
      <c r="H308" s="311">
        <f t="shared" si="101"/>
        <v>55.116000000000064</v>
      </c>
      <c r="I308" s="311"/>
      <c r="J308" s="311">
        <f t="shared" ref="J308:L308" si="102">SUM(J298:J306)</f>
        <v>31.010787564606368</v>
      </c>
      <c r="K308" s="311">
        <f t="shared" si="102"/>
        <v>34.0702124353936</v>
      </c>
      <c r="L308" s="311">
        <f t="shared" si="102"/>
        <v>65.08099999999996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1.2304990947305106</v>
      </c>
      <c r="C315" s="302">
        <v>2.4339806054991793</v>
      </c>
      <c r="D315" s="302">
        <f>SUM(B315:C315)</f>
        <v>3.6644797002296898</v>
      </c>
      <c r="E315" s="303"/>
      <c r="F315" s="302">
        <v>1.7721878968204829</v>
      </c>
      <c r="G315" s="302">
        <v>3.1607960472367491</v>
      </c>
      <c r="H315" s="302">
        <f>SUM(F315:G315)</f>
        <v>4.9329839440572325</v>
      </c>
      <c r="I315" s="303"/>
      <c r="J315" s="302">
        <v>1.9065494305954687</v>
      </c>
      <c r="K315" s="302">
        <v>2.9715579183011251</v>
      </c>
      <c r="L315" s="302">
        <f>SUM(J315:K315)</f>
        <v>4.8781073488965934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5.0387573084121664</v>
      </c>
      <c r="C316" s="302">
        <v>4.3450580533959782</v>
      </c>
      <c r="D316" s="302">
        <f t="shared" ref="D316:D323" si="103">SUM(B316:C316)</f>
        <v>9.3838153618081446</v>
      </c>
      <c r="E316" s="303"/>
      <c r="F316" s="302">
        <v>7.3045851986776995</v>
      </c>
      <c r="G316" s="302">
        <v>6.3393970066796186</v>
      </c>
      <c r="H316" s="302">
        <f t="shared" ref="H316:H323" si="104">SUM(F316:G316)</f>
        <v>13.643982205357318</v>
      </c>
      <c r="I316" s="303"/>
      <c r="J316" s="302">
        <v>8.1114151406542661</v>
      </c>
      <c r="K316" s="302">
        <v>7.6796901998856013</v>
      </c>
      <c r="L316" s="302">
        <f t="shared" ref="L316:L323" si="105">SUM(J316:K316)</f>
        <v>15.791105340539868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4.5262690696155374</v>
      </c>
      <c r="C317" s="302">
        <v>5.8243330035932841</v>
      </c>
      <c r="D317" s="302">
        <f t="shared" si="103"/>
        <v>10.350602073208822</v>
      </c>
      <c r="E317" s="303"/>
      <c r="F317" s="302">
        <v>5.9687481416421724</v>
      </c>
      <c r="G317" s="302">
        <v>7.271427202265289</v>
      </c>
      <c r="H317" s="302">
        <f t="shared" si="104"/>
        <v>13.240175343907461</v>
      </c>
      <c r="I317" s="303"/>
      <c r="J317" s="302">
        <v>7.2178208911029067</v>
      </c>
      <c r="K317" s="302">
        <v>6.1283228842111983</v>
      </c>
      <c r="L317" s="302">
        <f t="shared" si="105"/>
        <v>13.346143775314104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7.8160665524230213</v>
      </c>
      <c r="C318" s="302">
        <v>2.3680059933044761</v>
      </c>
      <c r="D318" s="302">
        <f t="shared" si="103"/>
        <v>10.184072545727497</v>
      </c>
      <c r="E318" s="303"/>
      <c r="F318" s="302">
        <v>8.1512406286593819</v>
      </c>
      <c r="G318" s="302">
        <v>2.7742490135731388</v>
      </c>
      <c r="H318" s="302">
        <f t="shared" si="104"/>
        <v>10.92548964223252</v>
      </c>
      <c r="I318" s="303"/>
      <c r="J318" s="302">
        <v>6.2951753650196309</v>
      </c>
      <c r="K318" s="302">
        <v>2.521235684958838</v>
      </c>
      <c r="L318" s="302">
        <f t="shared" si="105"/>
        <v>8.8164110499784698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0.10113400591210558</v>
      </c>
      <c r="C319" s="302">
        <v>0.8504128756695325</v>
      </c>
      <c r="D319" s="302">
        <f t="shared" si="103"/>
        <v>0.95154688158163814</v>
      </c>
      <c r="E319" s="303"/>
      <c r="F319" s="302">
        <v>0.12313321704743424</v>
      </c>
      <c r="G319" s="302">
        <v>0.77882918708541493</v>
      </c>
      <c r="H319" s="302">
        <f t="shared" si="104"/>
        <v>0.90196240413284912</v>
      </c>
      <c r="I319" s="303"/>
      <c r="J319" s="302">
        <v>0.25130365797505666</v>
      </c>
      <c r="K319" s="302">
        <v>0.73531711447565717</v>
      </c>
      <c r="L319" s="302">
        <f t="shared" si="105"/>
        <v>0.98662077245071389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2.0145216682665388</v>
      </c>
      <c r="C320" s="302">
        <v>0.42301212625199591</v>
      </c>
      <c r="D320" s="302">
        <f t="shared" si="103"/>
        <v>2.4375337945185347</v>
      </c>
      <c r="E320" s="303"/>
      <c r="F320" s="302">
        <v>2.1846413022496596</v>
      </c>
      <c r="G320" s="302">
        <v>0.49751177124048507</v>
      </c>
      <c r="H320" s="302">
        <f t="shared" si="104"/>
        <v>2.6821530734901446</v>
      </c>
      <c r="I320" s="303"/>
      <c r="J320" s="302">
        <v>2.1572778457160235</v>
      </c>
      <c r="K320" s="302">
        <v>0.6110055072152184</v>
      </c>
      <c r="L320" s="302">
        <f t="shared" si="105"/>
        <v>2.7682833529312418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0.69158672479027028</v>
      </c>
      <c r="C321" s="302">
        <v>0.35549916562338724</v>
      </c>
      <c r="D321" s="302">
        <f t="shared" si="103"/>
        <v>1.0470858904136575</v>
      </c>
      <c r="E321" s="303"/>
      <c r="F321" s="302">
        <v>0.80099621972944024</v>
      </c>
      <c r="G321" s="302">
        <v>0.391050673495699</v>
      </c>
      <c r="H321" s="302">
        <f t="shared" si="104"/>
        <v>1.1920468932251391</v>
      </c>
      <c r="I321" s="303"/>
      <c r="J321" s="302">
        <v>0.77798431923585987</v>
      </c>
      <c r="K321" s="302">
        <v>0.48010286770431071</v>
      </c>
      <c r="L321" s="302">
        <f t="shared" si="105"/>
        <v>1.2580871869401706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7.3797925334964529E-2</v>
      </c>
      <c r="C322" s="302">
        <v>0.63536721931808948</v>
      </c>
      <c r="D322" s="302">
        <f t="shared" si="103"/>
        <v>0.70916514465305402</v>
      </c>
      <c r="E322" s="303"/>
      <c r="F322" s="302">
        <v>7.121643298468687E-2</v>
      </c>
      <c r="G322" s="302">
        <v>0.58010444345109247</v>
      </c>
      <c r="H322" s="302">
        <f t="shared" si="104"/>
        <v>0.65132087643577929</v>
      </c>
      <c r="I322" s="303"/>
      <c r="J322" s="302">
        <v>0.14595193953511057</v>
      </c>
      <c r="K322" s="302">
        <v>0.55799198405936357</v>
      </c>
      <c r="L322" s="302">
        <f t="shared" si="105"/>
        <v>0.70394392359447411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0.699530989297665</v>
      </c>
      <c r="C323" s="302">
        <v>0.86816761856124491</v>
      </c>
      <c r="D323" s="302">
        <f t="shared" si="103"/>
        <v>1.5676986078589099</v>
      </c>
      <c r="E323" s="303"/>
      <c r="F323" s="302">
        <v>0.84839382332865421</v>
      </c>
      <c r="G323" s="302">
        <v>0.75249179383279541</v>
      </c>
      <c r="H323" s="302">
        <f t="shared" si="104"/>
        <v>1.6008856171614496</v>
      </c>
      <c r="I323" s="303"/>
      <c r="J323" s="302">
        <v>0.87487609390193921</v>
      </c>
      <c r="K323" s="302">
        <v>0.65242115545245527</v>
      </c>
      <c r="L323" s="302">
        <f t="shared" si="105"/>
        <v>1.5272972493543944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22.192163338782777</v>
      </c>
      <c r="C325" s="311">
        <f t="shared" ref="C325:D325" si="106">SUM(C315:C323)</f>
        <v>18.103836661217166</v>
      </c>
      <c r="D325" s="311">
        <f t="shared" si="106"/>
        <v>40.295999999999943</v>
      </c>
      <c r="E325" s="311"/>
      <c r="F325" s="311">
        <f t="shared" ref="F325:H325" si="107">SUM(F315:F323)</f>
        <v>27.225142861139613</v>
      </c>
      <c r="G325" s="311">
        <f t="shared" si="107"/>
        <v>22.545857138860281</v>
      </c>
      <c r="H325" s="311">
        <f t="shared" si="107"/>
        <v>49.770999999999894</v>
      </c>
      <c r="I325" s="311"/>
      <c r="J325" s="311">
        <f t="shared" ref="J325:L325" si="108">SUM(J315:J323)</f>
        <v>27.738354683736262</v>
      </c>
      <c r="K325" s="311">
        <f t="shared" si="108"/>
        <v>22.337645316263767</v>
      </c>
      <c r="L325" s="311">
        <f t="shared" si="108"/>
        <v>50.076000000000036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0.67228243810899257</v>
      </c>
      <c r="C332" s="302">
        <v>0.77077562352901352</v>
      </c>
      <c r="D332" s="302">
        <f>SUM(B332:C332)</f>
        <v>1.443058061638006</v>
      </c>
      <c r="E332" s="303"/>
      <c r="F332" s="302">
        <v>0.87884997631161443</v>
      </c>
      <c r="G332" s="302">
        <v>0.67938774965512427</v>
      </c>
      <c r="H332" s="302">
        <f>SUM(F332:G332)</f>
        <v>1.5582377259667388</v>
      </c>
      <c r="I332" s="303"/>
      <c r="J332" s="302">
        <v>1.0697180450389827</v>
      </c>
      <c r="K332" s="302">
        <v>0.65274564251441469</v>
      </c>
      <c r="L332" s="302">
        <f>SUM(J332:K332)</f>
        <v>1.7224636875533974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17.628367696221421</v>
      </c>
      <c r="C333" s="302">
        <v>11.761152386551744</v>
      </c>
      <c r="D333" s="302">
        <f t="shared" ref="D333:D340" si="109">SUM(B333:C333)</f>
        <v>29.389520082773167</v>
      </c>
      <c r="E333" s="303"/>
      <c r="F333" s="302">
        <v>21.298999497608207</v>
      </c>
      <c r="G333" s="302">
        <v>11.406736093703717</v>
      </c>
      <c r="H333" s="302">
        <f t="shared" ref="H333:H340" si="110">SUM(F333:G333)</f>
        <v>32.705735591311921</v>
      </c>
      <c r="I333" s="303"/>
      <c r="J333" s="302">
        <v>24.513926431506636</v>
      </c>
      <c r="K333" s="302">
        <v>13.08593800537113</v>
      </c>
      <c r="L333" s="302">
        <f t="shared" ref="L333:L340" si="111">SUM(J333:K333)</f>
        <v>37.599864436877766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2.9211979838217967</v>
      </c>
      <c r="C334" s="302">
        <v>1.7428744064471977</v>
      </c>
      <c r="D334" s="302">
        <f t="shared" si="109"/>
        <v>4.6640723902689949</v>
      </c>
      <c r="E334" s="303"/>
      <c r="F334" s="302">
        <v>3.275745873945179</v>
      </c>
      <c r="G334" s="302">
        <v>1.5172788981753607</v>
      </c>
      <c r="H334" s="302">
        <f t="shared" si="110"/>
        <v>4.7930247721205399</v>
      </c>
      <c r="I334" s="303"/>
      <c r="J334" s="302">
        <v>4.8088908690030765</v>
      </c>
      <c r="K334" s="302">
        <v>1.3373269553537546</v>
      </c>
      <c r="L334" s="302">
        <f t="shared" si="111"/>
        <v>6.1462178243568308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2.5733377671678586</v>
      </c>
      <c r="C335" s="302">
        <v>0.41440476448755353</v>
      </c>
      <c r="D335" s="302">
        <f t="shared" si="109"/>
        <v>2.987742531655412</v>
      </c>
      <c r="E335" s="303"/>
      <c r="F335" s="302">
        <v>2.4067042571049346</v>
      </c>
      <c r="G335" s="302">
        <v>0.33058692269048001</v>
      </c>
      <c r="H335" s="302">
        <f t="shared" si="110"/>
        <v>2.7372911797954145</v>
      </c>
      <c r="I335" s="303"/>
      <c r="J335" s="302">
        <v>1.236355842249663</v>
      </c>
      <c r="K335" s="302">
        <v>0.2759009980504401</v>
      </c>
      <c r="L335" s="302">
        <f t="shared" si="111"/>
        <v>1.5122568403001031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0.39211926281578402</v>
      </c>
      <c r="C336" s="302">
        <v>0.42688243179782021</v>
      </c>
      <c r="D336" s="302">
        <f t="shared" si="109"/>
        <v>0.81900169461360428</v>
      </c>
      <c r="E336" s="303"/>
      <c r="F336" s="302">
        <v>0.34476884838865907</v>
      </c>
      <c r="G336" s="302">
        <v>0.25675956355134738</v>
      </c>
      <c r="H336" s="302">
        <f t="shared" si="110"/>
        <v>0.60152841194000639</v>
      </c>
      <c r="I336" s="303"/>
      <c r="J336" s="302">
        <v>0.27875316220068241</v>
      </c>
      <c r="K336" s="302">
        <v>0.17451251168584422</v>
      </c>
      <c r="L336" s="302">
        <f t="shared" si="111"/>
        <v>0.45326567388652661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12.468934950463849</v>
      </c>
      <c r="C337" s="302">
        <v>0.90823017010490315</v>
      </c>
      <c r="D337" s="302">
        <f t="shared" si="109"/>
        <v>13.377165120568751</v>
      </c>
      <c r="E337" s="303"/>
      <c r="F337" s="302">
        <v>12.294318371369908</v>
      </c>
      <c r="G337" s="302">
        <v>0.8001901930521762</v>
      </c>
      <c r="H337" s="302">
        <f t="shared" si="110"/>
        <v>13.094508564422084</v>
      </c>
      <c r="I337" s="303"/>
      <c r="J337" s="302">
        <v>13.350090571567375</v>
      </c>
      <c r="K337" s="302">
        <v>0.92728171765411249</v>
      </c>
      <c r="L337" s="302">
        <f t="shared" si="111"/>
        <v>14.277372289221487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0.2222083856150249</v>
      </c>
      <c r="C338" s="302">
        <v>9.4259065096420167E-2</v>
      </c>
      <c r="D338" s="302">
        <f t="shared" si="109"/>
        <v>0.31646745071144505</v>
      </c>
      <c r="E338" s="303"/>
      <c r="F338" s="302">
        <v>0.2090381749449528</v>
      </c>
      <c r="G338" s="302">
        <v>6.42237869503757E-2</v>
      </c>
      <c r="H338" s="302">
        <f t="shared" si="110"/>
        <v>0.27326196189532848</v>
      </c>
      <c r="I338" s="303"/>
      <c r="J338" s="302">
        <v>0.20669435676748821</v>
      </c>
      <c r="K338" s="302">
        <v>7.4072270372064916E-2</v>
      </c>
      <c r="L338" s="302">
        <f t="shared" si="111"/>
        <v>0.28076662713955314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0.2849653333642293</v>
      </c>
      <c r="C339" s="302">
        <v>0.73172392418465293</v>
      </c>
      <c r="D339" s="302">
        <f t="shared" si="109"/>
        <v>1.0166892575488822</v>
      </c>
      <c r="E339" s="303"/>
      <c r="F339" s="302">
        <v>0.30943462570824465</v>
      </c>
      <c r="G339" s="302">
        <v>0.41606802544693616</v>
      </c>
      <c r="H339" s="302">
        <f t="shared" si="110"/>
        <v>0.72550265115518076</v>
      </c>
      <c r="I339" s="303"/>
      <c r="J339" s="302">
        <v>0.3198010260217683</v>
      </c>
      <c r="K339" s="302">
        <v>0.40637582702332731</v>
      </c>
      <c r="L339" s="302">
        <f t="shared" si="111"/>
        <v>0.7261768530450956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2.9758943540620368</v>
      </c>
      <c r="C340" s="302">
        <v>0.77838905615976028</v>
      </c>
      <c r="D340" s="302">
        <f t="shared" si="109"/>
        <v>3.754283410221797</v>
      </c>
      <c r="E340" s="303"/>
      <c r="F340" s="302">
        <v>2.4307062524127336</v>
      </c>
      <c r="G340" s="302">
        <v>0.46620288898002993</v>
      </c>
      <c r="H340" s="302">
        <f t="shared" si="110"/>
        <v>2.8969091413927637</v>
      </c>
      <c r="I340" s="303"/>
      <c r="J340" s="302">
        <v>1.2472695901819444</v>
      </c>
      <c r="K340" s="302">
        <v>0.27134617743732192</v>
      </c>
      <c r="L340" s="302">
        <f t="shared" si="111"/>
        <v>1.5186157676192664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40.139308171640984</v>
      </c>
      <c r="C342" s="311">
        <f t="shared" ref="C342:D342" si="112">SUM(C332:C340)</f>
        <v>17.628691828359067</v>
      </c>
      <c r="D342" s="311">
        <f t="shared" si="112"/>
        <v>57.768000000000058</v>
      </c>
      <c r="E342" s="311"/>
      <c r="F342" s="311">
        <f t="shared" ref="F342:H342" si="113">SUM(F332:F340)</f>
        <v>43.448565877794429</v>
      </c>
      <c r="G342" s="311">
        <f t="shared" si="113"/>
        <v>15.937434122205547</v>
      </c>
      <c r="H342" s="311">
        <f t="shared" si="113"/>
        <v>59.385999999999981</v>
      </c>
      <c r="I342" s="311"/>
      <c r="J342" s="311">
        <f t="shared" ref="J342:L342" si="114">SUM(J332:J340)</f>
        <v>47.03149989453761</v>
      </c>
      <c r="K342" s="311">
        <f t="shared" si="114"/>
        <v>17.205500105462409</v>
      </c>
      <c r="L342" s="311">
        <f t="shared" si="114"/>
        <v>64.237000000000037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2.0949423545775696</v>
      </c>
      <c r="C349" s="302">
        <v>1.698578739432812</v>
      </c>
      <c r="D349" s="302">
        <f>SUM(B349:C349)</f>
        <v>3.7935210940103818</v>
      </c>
      <c r="E349" s="303"/>
      <c r="F349" s="302">
        <v>2.4384942829005531</v>
      </c>
      <c r="G349" s="302">
        <v>1.7459648516454922</v>
      </c>
      <c r="H349" s="302">
        <f>SUM(F349:G349)</f>
        <v>4.1844591345460458</v>
      </c>
      <c r="I349" s="303"/>
      <c r="J349" s="302">
        <v>3.2663421218963191</v>
      </c>
      <c r="K349" s="302">
        <v>2.0657976559024793</v>
      </c>
      <c r="L349" s="302">
        <f>SUM(J349:K349)</f>
        <v>5.3321397777987984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18.949083146174033</v>
      </c>
      <c r="C350" s="302">
        <v>7.9908459506505682</v>
      </c>
      <c r="D350" s="302">
        <f t="shared" ref="D350:D357" si="115">SUM(B350:C350)</f>
        <v>26.939929096824599</v>
      </c>
      <c r="E350" s="303"/>
      <c r="F350" s="302">
        <v>20.312803043716631</v>
      </c>
      <c r="G350" s="302">
        <v>8.7018418116661689</v>
      </c>
      <c r="H350" s="302">
        <f t="shared" ref="H350:H357" si="116">SUM(F350:G350)</f>
        <v>29.014644855382798</v>
      </c>
      <c r="I350" s="303"/>
      <c r="J350" s="302">
        <v>25.622135637541607</v>
      </c>
      <c r="K350" s="302">
        <v>11.159686541222086</v>
      </c>
      <c r="L350" s="302">
        <f t="shared" ref="L350:L357" si="117">SUM(J350:K350)</f>
        <v>36.78182217876369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8.6403614492173801</v>
      </c>
      <c r="C351" s="302">
        <v>3.0563491098121331</v>
      </c>
      <c r="D351" s="302">
        <f t="shared" si="115"/>
        <v>11.696710559029514</v>
      </c>
      <c r="E351" s="303"/>
      <c r="F351" s="302">
        <v>8.997706601518054</v>
      </c>
      <c r="G351" s="302">
        <v>2.8679849568927112</v>
      </c>
      <c r="H351" s="302">
        <f t="shared" si="116"/>
        <v>11.865691558410765</v>
      </c>
      <c r="I351" s="303"/>
      <c r="J351" s="302">
        <v>17.671109919887655</v>
      </c>
      <c r="K351" s="302">
        <v>4.1484626418742723</v>
      </c>
      <c r="L351" s="302">
        <f t="shared" si="117"/>
        <v>21.819572561761927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6.3255559006016311</v>
      </c>
      <c r="C352" s="302">
        <v>1.0067404249949077</v>
      </c>
      <c r="D352" s="302">
        <f t="shared" si="115"/>
        <v>7.3322963255965385</v>
      </c>
      <c r="E352" s="303"/>
      <c r="F352" s="302">
        <v>5.3508456116205636</v>
      </c>
      <c r="G352" s="302">
        <v>0.82735194748412944</v>
      </c>
      <c r="H352" s="302">
        <f t="shared" si="116"/>
        <v>6.1781975591046931</v>
      </c>
      <c r="I352" s="303"/>
      <c r="J352" s="302">
        <v>3.6334316159093909</v>
      </c>
      <c r="K352" s="302">
        <v>0.83244965071440347</v>
      </c>
      <c r="L352" s="302">
        <f t="shared" si="117"/>
        <v>4.4658812666237946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0.44193456275942755</v>
      </c>
      <c r="C353" s="302">
        <v>0.70789642017803978</v>
      </c>
      <c r="D353" s="302">
        <f t="shared" si="115"/>
        <v>1.1498309829374673</v>
      </c>
      <c r="E353" s="303"/>
      <c r="F353" s="302">
        <v>0.34737615162633645</v>
      </c>
      <c r="G353" s="302">
        <v>0.52378509500461701</v>
      </c>
      <c r="H353" s="302">
        <f t="shared" si="116"/>
        <v>0.87116124663095351</v>
      </c>
      <c r="I353" s="303"/>
      <c r="J353" s="302">
        <v>0.29288753366390236</v>
      </c>
      <c r="K353" s="302">
        <v>0.53391699892050448</v>
      </c>
      <c r="L353" s="302">
        <f t="shared" si="117"/>
        <v>0.82680453258440689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28.532365640915213</v>
      </c>
      <c r="C354" s="302">
        <v>2.6363322743208637</v>
      </c>
      <c r="D354" s="302">
        <f t="shared" si="115"/>
        <v>31.168697915236077</v>
      </c>
      <c r="E354" s="303"/>
      <c r="F354" s="302">
        <v>25.999127532243776</v>
      </c>
      <c r="G354" s="302">
        <v>2.3897799651936924</v>
      </c>
      <c r="H354" s="302">
        <f t="shared" si="116"/>
        <v>28.388907497437469</v>
      </c>
      <c r="I354" s="303"/>
      <c r="J354" s="302">
        <v>30.192900909239196</v>
      </c>
      <c r="K354" s="302">
        <v>3.5307795639566772</v>
      </c>
      <c r="L354" s="302">
        <f t="shared" si="117"/>
        <v>33.72368047319587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0.83511650941407467</v>
      </c>
      <c r="C355" s="302">
        <v>0.29426088658611288</v>
      </c>
      <c r="D355" s="302">
        <f t="shared" si="115"/>
        <v>1.1293773960001876</v>
      </c>
      <c r="E355" s="303"/>
      <c r="F355" s="302">
        <v>0.71683318913681915</v>
      </c>
      <c r="G355" s="302">
        <v>0.22084302620976509</v>
      </c>
      <c r="H355" s="302">
        <f t="shared" si="116"/>
        <v>0.9376762153465843</v>
      </c>
      <c r="I355" s="303"/>
      <c r="J355" s="302">
        <v>0.89282847622605721</v>
      </c>
      <c r="K355" s="302">
        <v>0.26051693902106487</v>
      </c>
      <c r="L355" s="302">
        <f t="shared" si="117"/>
        <v>1.1533454152471221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0.12581675898178041</v>
      </c>
      <c r="C356" s="302">
        <v>0.52295316502343847</v>
      </c>
      <c r="D356" s="302">
        <f t="shared" si="115"/>
        <v>0.64876992400521893</v>
      </c>
      <c r="E356" s="303"/>
      <c r="F356" s="302">
        <v>9.2237382920783026E-2</v>
      </c>
      <c r="G356" s="302">
        <v>0.39075175674983814</v>
      </c>
      <c r="H356" s="302">
        <f t="shared" si="116"/>
        <v>0.48298913967062118</v>
      </c>
      <c r="I356" s="303"/>
      <c r="J356" s="302">
        <v>9.0013331785202294E-2</v>
      </c>
      <c r="K356" s="302">
        <v>0.34265927088993886</v>
      </c>
      <c r="L356" s="302">
        <f t="shared" si="117"/>
        <v>0.43267260267514118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1.8407092119779183</v>
      </c>
      <c r="C357" s="302">
        <v>1.1061574943820021</v>
      </c>
      <c r="D357" s="302">
        <f t="shared" si="115"/>
        <v>2.9468667063599203</v>
      </c>
      <c r="E357" s="303"/>
      <c r="F357" s="302">
        <v>1.3141098345475777</v>
      </c>
      <c r="G357" s="302">
        <v>0.67716295892251721</v>
      </c>
      <c r="H357" s="302">
        <f t="shared" si="116"/>
        <v>1.9912727934700949</v>
      </c>
      <c r="I357" s="303"/>
      <c r="J357" s="302">
        <v>1.1071626792100209</v>
      </c>
      <c r="K357" s="302">
        <v>0.47891851213927078</v>
      </c>
      <c r="L357" s="302">
        <f t="shared" si="117"/>
        <v>1.5860811913492916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67.785885534619041</v>
      </c>
      <c r="C359" s="311">
        <f t="shared" ref="C359:D359" si="118">SUM(C349:C357)</f>
        <v>19.020114465380878</v>
      </c>
      <c r="D359" s="311">
        <f t="shared" si="118"/>
        <v>86.805999999999912</v>
      </c>
      <c r="E359" s="311"/>
      <c r="F359" s="311">
        <f t="shared" ref="F359:H359" si="119">SUM(F349:F357)</f>
        <v>65.569533630231092</v>
      </c>
      <c r="G359" s="311">
        <f t="shared" si="119"/>
        <v>18.345466369768928</v>
      </c>
      <c r="H359" s="311">
        <f t="shared" si="119"/>
        <v>83.91500000000002</v>
      </c>
      <c r="I359" s="311"/>
      <c r="J359" s="311">
        <f t="shared" ref="J359:L359" si="120">SUM(J349:J357)</f>
        <v>82.768812225359355</v>
      </c>
      <c r="K359" s="311">
        <f t="shared" si="120"/>
        <v>23.353187774640695</v>
      </c>
      <c r="L359" s="311">
        <f t="shared" si="120"/>
        <v>106.12200000000004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0.53807148938181015</v>
      </c>
      <c r="C366" s="302">
        <v>0.76747702817242891</v>
      </c>
      <c r="D366" s="302">
        <f>SUM(B366:C366)</f>
        <v>1.305548517554239</v>
      </c>
      <c r="E366" s="303"/>
      <c r="F366" s="302">
        <v>0.6704906880602709</v>
      </c>
      <c r="G366" s="302">
        <v>0.8787106474554075</v>
      </c>
      <c r="H366" s="302">
        <f>SUM(F366:G366)</f>
        <v>1.5492013355156784</v>
      </c>
      <c r="I366" s="303"/>
      <c r="J366" s="302">
        <v>1.0001110237441146</v>
      </c>
      <c r="K366" s="302">
        <v>1.2915867262839862</v>
      </c>
      <c r="L366" s="302">
        <f>SUM(J366:K366)</f>
        <v>2.2916977500281011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1.2459266012282111</v>
      </c>
      <c r="C367" s="302">
        <v>1.1160408235046841</v>
      </c>
      <c r="D367" s="302">
        <f t="shared" ref="D367:D374" si="121">SUM(B367:C367)</f>
        <v>2.361967424732895</v>
      </c>
      <c r="E367" s="303"/>
      <c r="F367" s="302">
        <v>1.5057456511210234</v>
      </c>
      <c r="G367" s="302">
        <v>1.2836441138907193</v>
      </c>
      <c r="H367" s="302">
        <f t="shared" ref="H367:H374" si="122">SUM(F367:G367)</f>
        <v>2.7893897650117427</v>
      </c>
      <c r="I367" s="303"/>
      <c r="J367" s="302">
        <v>2.2974817257663163</v>
      </c>
      <c r="K367" s="302">
        <v>2.2449282638925543</v>
      </c>
      <c r="L367" s="302">
        <f t="shared" ref="L367:L374" si="123">SUM(J367:K367)</f>
        <v>4.5424099896588706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2.4386987382768961</v>
      </c>
      <c r="C368" s="302">
        <v>2.7346158503820881</v>
      </c>
      <c r="D368" s="302">
        <f t="shared" si="121"/>
        <v>5.1733145886589842</v>
      </c>
      <c r="E368" s="303"/>
      <c r="F368" s="302">
        <v>2.9266101078621736</v>
      </c>
      <c r="G368" s="302">
        <v>2.6141137680771371</v>
      </c>
      <c r="H368" s="302">
        <f t="shared" si="122"/>
        <v>5.5407238759393103</v>
      </c>
      <c r="I368" s="303"/>
      <c r="J368" s="302">
        <v>4.0202087291872344</v>
      </c>
      <c r="K368" s="302">
        <v>3.5050485570746153</v>
      </c>
      <c r="L368" s="302">
        <f t="shared" si="123"/>
        <v>7.5252572862618496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1.413658229208038</v>
      </c>
      <c r="C369" s="302">
        <v>0.19738153606929162</v>
      </c>
      <c r="D369" s="302">
        <f t="shared" si="121"/>
        <v>1.6110397652773296</v>
      </c>
      <c r="E369" s="303"/>
      <c r="F369" s="302">
        <v>1.3150082307256092</v>
      </c>
      <c r="G369" s="302">
        <v>0.21298364351885424</v>
      </c>
      <c r="H369" s="302">
        <f t="shared" si="122"/>
        <v>1.5279918742444636</v>
      </c>
      <c r="I369" s="303"/>
      <c r="J369" s="302">
        <v>1.4753811503842884</v>
      </c>
      <c r="K369" s="302">
        <v>0.34777846494123721</v>
      </c>
      <c r="L369" s="302">
        <f t="shared" si="123"/>
        <v>1.8231596153255256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0.27164024147781574</v>
      </c>
      <c r="C370" s="302">
        <v>1.074768515356243</v>
      </c>
      <c r="D370" s="302">
        <f t="shared" si="121"/>
        <v>1.3464087568340588</v>
      </c>
      <c r="E370" s="303"/>
      <c r="F370" s="302">
        <v>0.3146140564307901</v>
      </c>
      <c r="G370" s="302">
        <v>0.94058236772820258</v>
      </c>
      <c r="H370" s="302">
        <f t="shared" si="122"/>
        <v>1.2551964241589926</v>
      </c>
      <c r="I370" s="303"/>
      <c r="J370" s="302">
        <v>0.48713378099508964</v>
      </c>
      <c r="K370" s="302">
        <v>1.2159735439911683</v>
      </c>
      <c r="L370" s="302">
        <f t="shared" si="123"/>
        <v>1.7031073249862581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1.2659409802931572</v>
      </c>
      <c r="C371" s="302">
        <v>0.57374098524088679</v>
      </c>
      <c r="D371" s="302">
        <f t="shared" si="121"/>
        <v>1.839681965534044</v>
      </c>
      <c r="E371" s="303"/>
      <c r="F371" s="302">
        <v>1.1018596822728888</v>
      </c>
      <c r="G371" s="302">
        <v>0.68467209614468982</v>
      </c>
      <c r="H371" s="302">
        <f t="shared" si="122"/>
        <v>1.7865317784175785</v>
      </c>
      <c r="I371" s="303"/>
      <c r="J371" s="302">
        <v>1.2227558233969653</v>
      </c>
      <c r="K371" s="302">
        <v>1.069560416120638</v>
      </c>
      <c r="L371" s="302">
        <f t="shared" si="123"/>
        <v>2.2923162395176035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0.38340250343928745</v>
      </c>
      <c r="C372" s="302">
        <v>0.34083203766109271</v>
      </c>
      <c r="D372" s="302">
        <f t="shared" si="121"/>
        <v>0.7242345411003801</v>
      </c>
      <c r="E372" s="303"/>
      <c r="F372" s="302">
        <v>0.3374671912871145</v>
      </c>
      <c r="G372" s="302">
        <v>0.37813578509421009</v>
      </c>
      <c r="H372" s="302">
        <f t="shared" si="122"/>
        <v>0.71560297638132453</v>
      </c>
      <c r="I372" s="303"/>
      <c r="J372" s="302">
        <v>0.44370234796567321</v>
      </c>
      <c r="K372" s="302">
        <v>0.53576706335432878</v>
      </c>
      <c r="L372" s="302">
        <f t="shared" si="123"/>
        <v>0.97946941132000198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3.8149191956187628E-2</v>
      </c>
      <c r="C373" s="302">
        <v>0.16251986916436964</v>
      </c>
      <c r="D373" s="302">
        <f t="shared" si="121"/>
        <v>0.20066906112055727</v>
      </c>
      <c r="E373" s="303"/>
      <c r="F373" s="302">
        <v>3.3604059442788679E-2</v>
      </c>
      <c r="G373" s="302">
        <v>0.1721233420361051</v>
      </c>
      <c r="H373" s="302">
        <f t="shared" si="122"/>
        <v>0.20572740147889379</v>
      </c>
      <c r="I373" s="303"/>
      <c r="J373" s="302">
        <v>8.077346585435663E-2</v>
      </c>
      <c r="K373" s="302">
        <v>0.21504062515342234</v>
      </c>
      <c r="L373" s="302">
        <f t="shared" si="123"/>
        <v>0.295814091007779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0.95187055444348623</v>
      </c>
      <c r="C374" s="302">
        <v>0.93026482474403382</v>
      </c>
      <c r="D374" s="302">
        <f t="shared" si="121"/>
        <v>1.8821353791875199</v>
      </c>
      <c r="E374" s="303"/>
      <c r="F374" s="302">
        <v>0.79929671004572056</v>
      </c>
      <c r="G374" s="302">
        <v>0.89933785880630945</v>
      </c>
      <c r="H374" s="302">
        <f t="shared" si="122"/>
        <v>1.6986345688520301</v>
      </c>
      <c r="I374" s="303"/>
      <c r="J374" s="302">
        <v>0.91673581963231343</v>
      </c>
      <c r="K374" s="302">
        <v>0.97403247226169154</v>
      </c>
      <c r="L374" s="302">
        <f t="shared" si="123"/>
        <v>1.890768291894005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8.5473585297048906</v>
      </c>
      <c r="C376" s="311">
        <f t="shared" ref="C376:D376" si="124">SUM(C366:C374)</f>
        <v>7.8976414702951185</v>
      </c>
      <c r="D376" s="311">
        <f t="shared" si="124"/>
        <v>16.445000000000007</v>
      </c>
      <c r="E376" s="311"/>
      <c r="F376" s="311">
        <f t="shared" ref="F376:H376" si="125">SUM(F366:F374)</f>
        <v>9.004696377248381</v>
      </c>
      <c r="G376" s="311">
        <f t="shared" si="125"/>
        <v>8.0643036227516358</v>
      </c>
      <c r="H376" s="311">
        <f t="shared" si="125"/>
        <v>17.069000000000013</v>
      </c>
      <c r="I376" s="311"/>
      <c r="J376" s="311">
        <f t="shared" ref="J376:L376" si="126">SUM(J366:J374)</f>
        <v>11.944283866926353</v>
      </c>
      <c r="K376" s="311">
        <f t="shared" si="126"/>
        <v>11.399716133073643</v>
      </c>
      <c r="L376" s="311">
        <f t="shared" si="126"/>
        <v>23.343999999999994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0.69618686431462862</v>
      </c>
      <c r="C383" s="302">
        <v>0.63120940513722845</v>
      </c>
      <c r="D383" s="302">
        <f>SUM(B383:C383)</f>
        <v>1.3273962694518571</v>
      </c>
      <c r="E383" s="303"/>
      <c r="F383" s="302">
        <v>0.86696955475860982</v>
      </c>
      <c r="G383" s="302">
        <v>0.85912897194887139</v>
      </c>
      <c r="H383" s="302">
        <f>SUM(F383:G383)</f>
        <v>1.7260985267074811</v>
      </c>
      <c r="I383" s="303"/>
      <c r="J383" s="302">
        <v>0.9428328131984347</v>
      </c>
      <c r="K383" s="302">
        <v>1.0084778578295628</v>
      </c>
      <c r="L383" s="302">
        <f>SUM(J383:K383)</f>
        <v>1.9513106710279975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1.575630124594231</v>
      </c>
      <c r="C384" s="302">
        <v>1.0480580872944769</v>
      </c>
      <c r="D384" s="302">
        <f t="shared" ref="D384:D391" si="127">SUM(B384:C384)</f>
        <v>2.6236882118887079</v>
      </c>
      <c r="E384" s="303"/>
      <c r="F384" s="302">
        <v>1.7243224498859526</v>
      </c>
      <c r="G384" s="302">
        <v>1.3392112898272626</v>
      </c>
      <c r="H384" s="302">
        <f t="shared" ref="H384:H391" si="128">SUM(F384:G384)</f>
        <v>3.0635337397132152</v>
      </c>
      <c r="I384" s="303"/>
      <c r="J384" s="302">
        <v>1.8871599902558422</v>
      </c>
      <c r="K384" s="302">
        <v>1.6599257932338358</v>
      </c>
      <c r="L384" s="302">
        <f t="shared" ref="L384:L391" si="129">SUM(J384:K384)</f>
        <v>3.5470857834896781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1.3366573963287509</v>
      </c>
      <c r="C385" s="302">
        <v>0.49460030356710488</v>
      </c>
      <c r="D385" s="302">
        <f t="shared" si="127"/>
        <v>1.8312576998958559</v>
      </c>
      <c r="E385" s="303"/>
      <c r="F385" s="302">
        <v>1.2975994667869026</v>
      </c>
      <c r="G385" s="302">
        <v>0.6657159204958224</v>
      </c>
      <c r="H385" s="302">
        <f t="shared" si="128"/>
        <v>1.9633153872827251</v>
      </c>
      <c r="I385" s="303"/>
      <c r="J385" s="302">
        <v>1.4726997440383487</v>
      </c>
      <c r="K385" s="302">
        <v>0.70023889378628323</v>
      </c>
      <c r="L385" s="302">
        <f t="shared" si="129"/>
        <v>2.172938637824632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1.26291654592054</v>
      </c>
      <c r="C386" s="302">
        <v>0.14319300339275351</v>
      </c>
      <c r="D386" s="302">
        <f t="shared" si="127"/>
        <v>1.4061095493132936</v>
      </c>
      <c r="E386" s="303"/>
      <c r="F386" s="302">
        <v>0.98624680314739777</v>
      </c>
      <c r="G386" s="302">
        <v>0.15015220920149422</v>
      </c>
      <c r="H386" s="302">
        <f t="shared" si="128"/>
        <v>1.1363990123488921</v>
      </c>
      <c r="I386" s="303"/>
      <c r="J386" s="302">
        <v>0.89103887005884852</v>
      </c>
      <c r="K386" s="302">
        <v>0.19003756497038315</v>
      </c>
      <c r="L386" s="302">
        <f t="shared" si="129"/>
        <v>1.0810764350292317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0.1873758494192867</v>
      </c>
      <c r="C387" s="302">
        <v>0.4623739707349051</v>
      </c>
      <c r="D387" s="302">
        <f t="shared" si="127"/>
        <v>0.6497498201541918</v>
      </c>
      <c r="E387" s="303"/>
      <c r="F387" s="302">
        <v>0.20520097657385872</v>
      </c>
      <c r="G387" s="302">
        <v>0.48609679778450293</v>
      </c>
      <c r="H387" s="302">
        <f t="shared" si="128"/>
        <v>0.69129777435836171</v>
      </c>
      <c r="I387" s="303"/>
      <c r="J387" s="302">
        <v>0.31713632473635839</v>
      </c>
      <c r="K387" s="302">
        <v>0.59754611786132705</v>
      </c>
      <c r="L387" s="302">
        <f t="shared" si="129"/>
        <v>0.91468244259768539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3.7956589624153234</v>
      </c>
      <c r="C388" s="302">
        <v>0.84025766232021792</v>
      </c>
      <c r="D388" s="302">
        <f t="shared" si="127"/>
        <v>4.6359166247355414</v>
      </c>
      <c r="E388" s="303"/>
      <c r="F388" s="302">
        <v>3.3035035885129518</v>
      </c>
      <c r="G388" s="302">
        <v>1.0916121907750542</v>
      </c>
      <c r="H388" s="302">
        <f t="shared" si="128"/>
        <v>4.3951157792880062</v>
      </c>
      <c r="I388" s="303"/>
      <c r="J388" s="302">
        <v>3.1146851104395159</v>
      </c>
      <c r="K388" s="302">
        <v>1.2500962642708331</v>
      </c>
      <c r="L388" s="302">
        <f t="shared" si="129"/>
        <v>4.3647813747103488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0.36609235620998665</v>
      </c>
      <c r="C389" s="302">
        <v>0.23557177939922136</v>
      </c>
      <c r="D389" s="302">
        <f t="shared" si="127"/>
        <v>0.60166413560920806</v>
      </c>
      <c r="E389" s="303"/>
      <c r="F389" s="302">
        <v>0.36826116944376686</v>
      </c>
      <c r="G389" s="302">
        <v>0.36762655422813811</v>
      </c>
      <c r="H389" s="302">
        <f t="shared" si="128"/>
        <v>0.73588772367190503</v>
      </c>
      <c r="I389" s="303"/>
      <c r="J389" s="302">
        <v>0.32345131240016922</v>
      </c>
      <c r="K389" s="302">
        <v>0.36889539960868989</v>
      </c>
      <c r="L389" s="302">
        <f t="shared" si="129"/>
        <v>0.69234671200885911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0.17696689714908972</v>
      </c>
      <c r="C390" s="302">
        <v>0.2590020684005705</v>
      </c>
      <c r="D390" s="302">
        <f t="shared" si="127"/>
        <v>0.43596896554966025</v>
      </c>
      <c r="E390" s="303"/>
      <c r="F390" s="302">
        <v>0.1321200382369567</v>
      </c>
      <c r="G390" s="302">
        <v>0.31716056235490825</v>
      </c>
      <c r="H390" s="302">
        <f t="shared" si="128"/>
        <v>0.44928060059186492</v>
      </c>
      <c r="I390" s="303"/>
      <c r="J390" s="302">
        <v>0.27289765780293523</v>
      </c>
      <c r="K390" s="302">
        <v>0.29361647835666155</v>
      </c>
      <c r="L390" s="302">
        <f t="shared" si="129"/>
        <v>0.56651413615959678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0.85319720269736909</v>
      </c>
      <c r="C391" s="302">
        <v>0.50605152070429815</v>
      </c>
      <c r="D391" s="302">
        <f t="shared" si="127"/>
        <v>1.3592487234016672</v>
      </c>
      <c r="E391" s="303"/>
      <c r="F391" s="302">
        <v>0.54099207134167859</v>
      </c>
      <c r="G391" s="302">
        <v>0.59407938469589516</v>
      </c>
      <c r="H391" s="302">
        <f t="shared" si="128"/>
        <v>1.1350714560375739</v>
      </c>
      <c r="I391" s="303"/>
      <c r="J391" s="302">
        <v>0.38968332275546663</v>
      </c>
      <c r="K391" s="302">
        <v>0.56558048439649433</v>
      </c>
      <c r="L391" s="302">
        <f t="shared" si="129"/>
        <v>0.95526380715196102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10.250682199049205</v>
      </c>
      <c r="C393" s="311">
        <f t="shared" ref="C393:D393" si="130">SUM(C383:C391)</f>
        <v>4.6203178009507777</v>
      </c>
      <c r="D393" s="311">
        <f t="shared" si="130"/>
        <v>14.870999999999983</v>
      </c>
      <c r="E393" s="311"/>
      <c r="F393" s="311">
        <f t="shared" ref="F393:H393" si="131">SUM(F383:F391)</f>
        <v>9.4252161186880752</v>
      </c>
      <c r="G393" s="311">
        <f t="shared" si="131"/>
        <v>5.8707838813119491</v>
      </c>
      <c r="H393" s="311">
        <f t="shared" si="131"/>
        <v>15.296000000000024</v>
      </c>
      <c r="I393" s="311"/>
      <c r="J393" s="311">
        <f t="shared" ref="J393:L393" si="132">SUM(J383:J391)</f>
        <v>9.6115851456859218</v>
      </c>
      <c r="K393" s="311">
        <f t="shared" si="132"/>
        <v>6.6344148543140715</v>
      </c>
      <c r="L393" s="311">
        <f t="shared" si="132"/>
        <v>16.245999999999992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West of England and North Somerset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43.975847185004554</v>
      </c>
      <c r="C9" s="249">
        <f t="shared" ref="C9:D9" si="0">SUM(C26,C43,C60,C77,C94,C111,C128,C145,C162,C179,C196,C213,C230,C247,C264,C281,C298,C315,C332,C349,C366,C383)</f>
        <v>6.5200952362717839</v>
      </c>
      <c r="D9" s="249">
        <f t="shared" si="0"/>
        <v>14.907003991372724</v>
      </c>
      <c r="E9" s="249">
        <f>SUM(B9:D9)</f>
        <v>65.402946412649058</v>
      </c>
      <c r="F9" s="238"/>
      <c r="G9" s="249">
        <f>SUM(G26,G43,G60,G77,G94,G111,G128,G145,G162,G179,G196,G213,G230,G247,G264,G281,G298,G315,G332,G349,G366,G383)</f>
        <v>52.214710101207196</v>
      </c>
      <c r="H9" s="249">
        <f t="shared" ref="H9:I9" si="1">SUM(H26,H43,H60,H77,H94,H111,H128,H145,H162,H179,H196,H213,H230,H247,H264,H281,H298,H315,H332,H349,H366,H383)</f>
        <v>10.458416313580491</v>
      </c>
      <c r="I9" s="249">
        <f t="shared" si="1"/>
        <v>17.561495470975085</v>
      </c>
      <c r="J9" s="249">
        <f>SUM(G9:I9)</f>
        <v>80.234621885762778</v>
      </c>
      <c r="K9" s="238"/>
      <c r="L9" s="249">
        <f>SUM(L26,L43,L60,L77,L94,L111,L128,L145,L162,L179,L196,L213,L230,L247,L264,L281,L298,L315,L332,L349,L366,L383)</f>
        <v>52.179633358511737</v>
      </c>
      <c r="M9" s="249">
        <f t="shared" ref="M9:N9" si="2">SUM(M26,M43,M60,M77,M94,M111,M128,M145,M162,M179,M196,M213,M230,M247,M264,M281,M298,M315,M332,M349,M366,M383)</f>
        <v>12.8578082327322</v>
      </c>
      <c r="N9" s="249">
        <f t="shared" si="2"/>
        <v>20.08787712157762</v>
      </c>
      <c r="O9" s="249">
        <f>SUM(L9:N9)</f>
        <v>85.125318712821553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87.018608384510628</v>
      </c>
      <c r="C10" s="249">
        <f t="shared" si="3"/>
        <v>28.341815028998251</v>
      </c>
      <c r="D10" s="249">
        <f t="shared" si="3"/>
        <v>20.371892892085697</v>
      </c>
      <c r="E10" s="249">
        <f t="shared" ref="E10:E17" si="4">SUM(B10:D10)</f>
        <v>135.73231630559457</v>
      </c>
      <c r="F10" s="238"/>
      <c r="G10" s="249">
        <f t="shared" ref="G10:I10" si="5">SUM(G27,G44,G61,G78,G95,G112,G129,G146,G163,G180,G197,G214,G231,G248,G265,G282,G299,G316,G333,G350,G367,G384)</f>
        <v>110.04821752295638</v>
      </c>
      <c r="H10" s="249">
        <f t="shared" si="5"/>
        <v>35.419325933377998</v>
      </c>
      <c r="I10" s="249">
        <f t="shared" si="5"/>
        <v>19.89067310641461</v>
      </c>
      <c r="J10" s="249">
        <f t="shared" ref="J10:J17" si="6">SUM(G10:I10)</f>
        <v>165.35821656274896</v>
      </c>
      <c r="K10" s="238"/>
      <c r="L10" s="249">
        <f t="shared" ref="L10:N10" si="7">SUM(L27,L44,L61,L78,L95,L112,L129,L146,L163,L180,L197,L214,L231,L248,L265,L282,L299,L316,L333,L350,L367,L384)</f>
        <v>136.89704356806004</v>
      </c>
      <c r="M10" s="249">
        <f t="shared" si="7"/>
        <v>44.9774173396737</v>
      </c>
      <c r="N10" s="249">
        <f t="shared" si="7"/>
        <v>21.065104206221996</v>
      </c>
      <c r="O10" s="249">
        <f t="shared" ref="O10:O17" si="8">SUM(L10:N10)</f>
        <v>202.93956511395575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50.623296289307106</v>
      </c>
      <c r="C11" s="249">
        <f t="shared" si="3"/>
        <v>16.519178896699056</v>
      </c>
      <c r="D11" s="249">
        <f t="shared" si="3"/>
        <v>15.616478476734946</v>
      </c>
      <c r="E11" s="249">
        <f t="shared" si="4"/>
        <v>82.758953662741106</v>
      </c>
      <c r="F11" s="238"/>
      <c r="G11" s="249">
        <f t="shared" ref="G11:I11" si="9">SUM(G28,G45,G62,G79,G96,G113,G130,G147,G164,G181,G198,G215,G232,G249,G266,G283,G300,G317,G334,G351,G368,G385)</f>
        <v>61.329096759654696</v>
      </c>
      <c r="H11" s="249">
        <f t="shared" si="9"/>
        <v>19.969084794191463</v>
      </c>
      <c r="I11" s="249">
        <f t="shared" si="9"/>
        <v>15.43296629904577</v>
      </c>
      <c r="J11" s="249">
        <f t="shared" si="6"/>
        <v>96.731147852891937</v>
      </c>
      <c r="K11" s="238"/>
      <c r="L11" s="249">
        <f t="shared" ref="L11:N11" si="10">SUM(L28,L45,L62,L79,L96,L113,L130,L147,L164,L181,L198,L215,L232,L249,L266,L283,L300,L317,L334,L351,L368,L385)</f>
        <v>69.731023220768577</v>
      </c>
      <c r="M11" s="249">
        <f t="shared" si="10"/>
        <v>27.047028899597706</v>
      </c>
      <c r="N11" s="249">
        <f t="shared" si="10"/>
        <v>18.017432911916224</v>
      </c>
      <c r="O11" s="249">
        <f t="shared" si="8"/>
        <v>114.7954850322825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38.332087431349258</v>
      </c>
      <c r="C12" s="249">
        <f t="shared" si="3"/>
        <v>30.613172458267588</v>
      </c>
      <c r="D12" s="249">
        <f t="shared" si="3"/>
        <v>4.2626569093849609</v>
      </c>
      <c r="E12" s="249">
        <f t="shared" si="4"/>
        <v>73.207916799001808</v>
      </c>
      <c r="F12" s="238"/>
      <c r="G12" s="249">
        <f t="shared" ref="G12:I12" si="11">SUM(G29,G46,G63,G80,G97,G114,G131,G148,G165,G182,G199,G216,G233,G250,G267,G284,G301,G318,G335,G352,G369,G386)</f>
        <v>40.215888843129065</v>
      </c>
      <c r="H12" s="249">
        <f t="shared" si="11"/>
        <v>30.956392149887954</v>
      </c>
      <c r="I12" s="249">
        <f t="shared" si="11"/>
        <v>4.8776779627310756</v>
      </c>
      <c r="J12" s="249">
        <f t="shared" si="6"/>
        <v>76.049958955748082</v>
      </c>
      <c r="K12" s="238"/>
      <c r="L12" s="249">
        <f t="shared" ref="L12:N12" si="12">SUM(L29,L46,L63,L80,L97,L114,L131,L148,L165,L182,L199,L216,L233,L250,L267,L284,L301,L318,L335,L352,L369,L386)</f>
        <v>38.769074060902199</v>
      </c>
      <c r="M12" s="249">
        <f t="shared" si="12"/>
        <v>27.798374317755517</v>
      </c>
      <c r="N12" s="249">
        <f t="shared" si="12"/>
        <v>5.189548697227587</v>
      </c>
      <c r="O12" s="249">
        <f t="shared" si="8"/>
        <v>71.756997075885309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36.758720058722609</v>
      </c>
      <c r="C13" s="249">
        <f t="shared" si="3"/>
        <v>5.8135845990752237</v>
      </c>
      <c r="D13" s="249">
        <f t="shared" si="3"/>
        <v>23.902129200651569</v>
      </c>
      <c r="E13" s="249">
        <f t="shared" si="4"/>
        <v>66.474433858449402</v>
      </c>
      <c r="F13" s="238"/>
      <c r="G13" s="249">
        <f t="shared" ref="G13:I13" si="13">SUM(G30,G47,G64,G81,G98,G115,G132,G149,G166,G183,G200,G217,G234,G251,G268,G285,G302,G319,G336,G353,G370,G387)</f>
        <v>32.777443577232994</v>
      </c>
      <c r="H13" s="249">
        <f t="shared" si="13"/>
        <v>5.4923898126797424</v>
      </c>
      <c r="I13" s="249">
        <f t="shared" si="13"/>
        <v>23.426489335338093</v>
      </c>
      <c r="J13" s="249">
        <f t="shared" si="6"/>
        <v>61.696322725250823</v>
      </c>
      <c r="K13" s="238"/>
      <c r="L13" s="249">
        <f t="shared" ref="L13:N13" si="14">SUM(L30,L47,L64,L81,L98,L115,L132,L149,L166,L183,L200,L217,L234,L251,L268,L285,L302,L319,L336,L353,L370,L387)</f>
        <v>28.946791239571411</v>
      </c>
      <c r="M13" s="249">
        <f t="shared" si="14"/>
        <v>7.0243034382370118</v>
      </c>
      <c r="N13" s="249">
        <f t="shared" si="14"/>
        <v>27.781709977510342</v>
      </c>
      <c r="O13" s="249">
        <f t="shared" si="8"/>
        <v>63.752804655318769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26.479130102155921</v>
      </c>
      <c r="C14" s="249">
        <f t="shared" si="3"/>
        <v>32.470028935180885</v>
      </c>
      <c r="D14" s="249">
        <f t="shared" si="3"/>
        <v>7.6455356039530713</v>
      </c>
      <c r="E14" s="249">
        <f t="shared" si="4"/>
        <v>66.594694641289877</v>
      </c>
      <c r="F14" s="238"/>
      <c r="G14" s="249">
        <f t="shared" ref="G14:I14" si="15">SUM(G31,G48,G65,G82,G99,G116,G133,G150,G167,G184,G201,G218,G235,G252,G269,G286,G303,G320,G337,G354,G371,G388)</f>
        <v>26.017217309923517</v>
      </c>
      <c r="H14" s="249">
        <f t="shared" si="15"/>
        <v>30.591522995893545</v>
      </c>
      <c r="I14" s="249">
        <f t="shared" si="15"/>
        <v>8.0921932943522563</v>
      </c>
      <c r="J14" s="249">
        <f t="shared" si="6"/>
        <v>64.700933600169321</v>
      </c>
      <c r="K14" s="238"/>
      <c r="L14" s="249">
        <f t="shared" ref="L14:N14" si="16">SUM(L31,L48,L65,L82,L99,L116,L133,L150,L167,L184,L201,L218,L235,L252,L269,L286,L303,L320,L337,L354,L371,L388)</f>
        <v>31.413504267044434</v>
      </c>
      <c r="M14" s="249">
        <f t="shared" si="16"/>
        <v>31.994148564840028</v>
      </c>
      <c r="N14" s="249">
        <f t="shared" si="16"/>
        <v>10.720120438849596</v>
      </c>
      <c r="O14" s="249">
        <f t="shared" si="8"/>
        <v>74.127773270734053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19.765402701939077</v>
      </c>
      <c r="C15" s="249">
        <f t="shared" si="3"/>
        <v>32.199337774066343</v>
      </c>
      <c r="D15" s="249">
        <f t="shared" si="3"/>
        <v>4.3615757300676776</v>
      </c>
      <c r="E15" s="249">
        <f t="shared" si="4"/>
        <v>56.326316206073095</v>
      </c>
      <c r="F15" s="238"/>
      <c r="G15" s="249">
        <f t="shared" ref="G15:I15" si="17">SUM(G32,G49,G66,G83,G100,G117,G134,G151,G168,G185,G202,G219,G236,G253,G270,G287,G304,G321,G338,G355,G372,G389)</f>
        <v>20.055037888623758</v>
      </c>
      <c r="H15" s="249">
        <f t="shared" si="17"/>
        <v>31.86571401399927</v>
      </c>
      <c r="I15" s="249">
        <f t="shared" si="17"/>
        <v>3.6677628642905149</v>
      </c>
      <c r="J15" s="249">
        <f t="shared" si="6"/>
        <v>55.588514766913541</v>
      </c>
      <c r="K15" s="238"/>
      <c r="L15" s="249">
        <f t="shared" ref="L15:N15" si="18">SUM(L32,L49,L66,L83,L100,L117,L134,L151,L168,L185,L202,L219,L236,L253,L270,L287,L304,L321,L338,L355,L372,L389)</f>
        <v>19.724655807206055</v>
      </c>
      <c r="M15" s="249">
        <f t="shared" si="18"/>
        <v>33.782581015542377</v>
      </c>
      <c r="N15" s="249">
        <f t="shared" si="18"/>
        <v>3.0468071543954709</v>
      </c>
      <c r="O15" s="249">
        <f t="shared" si="8"/>
        <v>56.554043977143905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25.01838563383307</v>
      </c>
      <c r="C16" s="249">
        <f t="shared" si="3"/>
        <v>5.1662896539391081</v>
      </c>
      <c r="D16" s="249">
        <f t="shared" si="3"/>
        <v>4.5651170573287727</v>
      </c>
      <c r="E16" s="249">
        <f t="shared" si="4"/>
        <v>34.74979234510095</v>
      </c>
      <c r="F16" s="238"/>
      <c r="G16" s="249">
        <f t="shared" ref="G16:I16" si="19">SUM(G33,G50,G67,G84,G101,G118,G135,G152,G169,G186,G203,G220,G237,G254,G271,G288,G305,G322,G339,G356,G373,G390)</f>
        <v>22.112409025983126</v>
      </c>
      <c r="H16" s="249">
        <f t="shared" si="19"/>
        <v>5.4878361451956437</v>
      </c>
      <c r="I16" s="249">
        <f t="shared" si="19"/>
        <v>5.1421128489544374</v>
      </c>
      <c r="J16" s="249">
        <f t="shared" si="6"/>
        <v>32.74235802013321</v>
      </c>
      <c r="K16" s="238"/>
      <c r="L16" s="249">
        <f t="shared" ref="L16:N16" si="20">SUM(L33,L50,L67,L84,L101,L118,L135,L152,L169,L186,L203,L220,L237,L254,L271,L288,L305,L322,L339,L356,L373,L390)</f>
        <v>20.074753881160653</v>
      </c>
      <c r="M16" s="249">
        <f t="shared" si="20"/>
        <v>7.4938358233749991</v>
      </c>
      <c r="N16" s="249">
        <f t="shared" si="20"/>
        <v>6.2271140816775912</v>
      </c>
      <c r="O16" s="249">
        <f t="shared" si="8"/>
        <v>33.795703786213245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29.871169478843157</v>
      </c>
      <c r="C17" s="249">
        <f t="shared" si="3"/>
        <v>35.229120131405814</v>
      </c>
      <c r="D17" s="249">
        <f t="shared" si="3"/>
        <v>5.7133401588508974</v>
      </c>
      <c r="E17" s="249">
        <f t="shared" si="4"/>
        <v>70.813629769099876</v>
      </c>
      <c r="F17" s="238"/>
      <c r="G17" s="249">
        <f t="shared" ref="G17:I17" si="21">SUM(G34,G51,G68,G85,G102,G119,G136,G153,G170,G187,G204,G221,G238,G255,G272,G289,G306,G323,G340,G357,G374,G391)</f>
        <v>25.592118490300845</v>
      </c>
      <c r="H17" s="249">
        <f t="shared" si="21"/>
        <v>34.252258245065427</v>
      </c>
      <c r="I17" s="249">
        <f t="shared" si="21"/>
        <v>5.9715488950147559</v>
      </c>
      <c r="J17" s="249">
        <f t="shared" si="6"/>
        <v>65.815925630381031</v>
      </c>
      <c r="K17" s="238"/>
      <c r="L17" s="249">
        <f t="shared" ref="L17:N17" si="22">SUM(L34,L51,L68,L85,L102,L119,L136,L153,L170,L187,L204,L221,L238,L255,L272,L289,L306,L323,L340,L357,L374,L391)</f>
        <v>28.819748579221933</v>
      </c>
      <c r="M17" s="249">
        <f t="shared" si="22"/>
        <v>31.197662080465598</v>
      </c>
      <c r="N17" s="249">
        <f t="shared" si="22"/>
        <v>8.9858977159573872</v>
      </c>
      <c r="O17" s="249">
        <f t="shared" si="8"/>
        <v>69.00330837564492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357.84264726566545</v>
      </c>
      <c r="C19" s="247">
        <f t="shared" ref="C19:O19" si="23">SUM(C9:C17)</f>
        <v>192.87262271390406</v>
      </c>
      <c r="D19" s="247">
        <f t="shared" si="23"/>
        <v>101.34573002043032</v>
      </c>
      <c r="E19" s="247">
        <f t="shared" si="23"/>
        <v>652.06099999999969</v>
      </c>
      <c r="F19" s="247"/>
      <c r="G19" s="247">
        <f t="shared" si="23"/>
        <v>390.36213951901158</v>
      </c>
      <c r="H19" s="247">
        <f t="shared" si="23"/>
        <v>204.49294040387156</v>
      </c>
      <c r="I19" s="247">
        <f t="shared" si="23"/>
        <v>104.06292007711662</v>
      </c>
      <c r="J19" s="247">
        <f t="shared" si="23"/>
        <v>698.91799999999967</v>
      </c>
      <c r="K19" s="247"/>
      <c r="L19" s="247">
        <f t="shared" si="23"/>
        <v>426.55622798244707</v>
      </c>
      <c r="M19" s="247">
        <f t="shared" si="23"/>
        <v>224.17315971221913</v>
      </c>
      <c r="N19" s="247">
        <f t="shared" si="23"/>
        <v>121.12161230533381</v>
      </c>
      <c r="O19" s="247">
        <f t="shared" si="23"/>
        <v>771.85100000000011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0.2149259955025421</v>
      </c>
      <c r="C26" s="302">
        <v>1.826364011644438E-2</v>
      </c>
      <c r="D26" s="302">
        <v>3.920296839832791E-2</v>
      </c>
      <c r="E26" s="302">
        <f>SUM(B26:D26)</f>
        <v>0.27239260401731441</v>
      </c>
      <c r="F26" s="303"/>
      <c r="G26" s="302">
        <v>0.27342686943858102</v>
      </c>
      <c r="H26" s="302">
        <v>0.13679055031000353</v>
      </c>
      <c r="I26" s="302">
        <v>7.3532013727582016E-2</v>
      </c>
      <c r="J26" s="302">
        <f>SUM(G26:I26)</f>
        <v>0.48374943347616656</v>
      </c>
      <c r="K26" s="303"/>
      <c r="L26" s="302">
        <v>0.3888023781885106</v>
      </c>
      <c r="M26" s="302">
        <v>0.1290651088957292</v>
      </c>
      <c r="N26" s="302">
        <v>5.1528798981485394E-2</v>
      </c>
      <c r="O26" s="302">
        <f>SUM(L26:N26)</f>
        <v>0.56939628606572523</v>
      </c>
    </row>
    <row r="27" spans="1:15" s="236" customFormat="1" x14ac:dyDescent="0.2">
      <c r="A27" s="237" t="str">
        <f>name!E$5</f>
        <v>Professional occupations</v>
      </c>
      <c r="B27" s="302">
        <v>0.16608681176892662</v>
      </c>
      <c r="C27" s="302">
        <v>1.3743783195823738E-2</v>
      </c>
      <c r="D27" s="302">
        <v>2.8110388452628976E-2</v>
      </c>
      <c r="E27" s="302">
        <f t="shared" ref="E27:E34" si="24">SUM(B27:D27)</f>
        <v>0.20794098341737932</v>
      </c>
      <c r="F27" s="303"/>
      <c r="G27" s="302">
        <v>0.25034463998187262</v>
      </c>
      <c r="H27" s="302">
        <v>0.15944159221286186</v>
      </c>
      <c r="I27" s="302">
        <v>6.4003338341215563E-2</v>
      </c>
      <c r="J27" s="302">
        <f t="shared" ref="J27:J34" si="25">SUM(G27:I27)</f>
        <v>0.47378957053595006</v>
      </c>
      <c r="K27" s="303"/>
      <c r="L27" s="302">
        <v>0.36652674794121426</v>
      </c>
      <c r="M27" s="302">
        <v>0.22087663211194439</v>
      </c>
      <c r="N27" s="302">
        <v>4.3196998883139201E-2</v>
      </c>
      <c r="O27" s="302">
        <f t="shared" ref="O27:O34" si="26">SUM(L27:N27)</f>
        <v>0.63060037893629783</v>
      </c>
    </row>
    <row r="28" spans="1:15" s="236" customFormat="1" x14ac:dyDescent="0.2">
      <c r="A28" s="237" t="str">
        <f>name!E$6</f>
        <v>Associate professional occupations</v>
      </c>
      <c r="B28" s="302">
        <v>9.9319902325424855E-2</v>
      </c>
      <c r="C28" s="302">
        <v>1.2753292085167069E-2</v>
      </c>
      <c r="D28" s="302">
        <v>2.6715534184048408E-2</v>
      </c>
      <c r="E28" s="302">
        <f t="shared" si="24"/>
        <v>0.13878872859464034</v>
      </c>
      <c r="F28" s="303"/>
      <c r="G28" s="302">
        <v>0.13774168945944593</v>
      </c>
      <c r="H28" s="302">
        <v>0.12854425501996347</v>
      </c>
      <c r="I28" s="302">
        <v>6.8568624118802296E-2</v>
      </c>
      <c r="J28" s="302">
        <f t="shared" si="25"/>
        <v>0.33485456859821172</v>
      </c>
      <c r="K28" s="303"/>
      <c r="L28" s="302">
        <v>0.16825673181673273</v>
      </c>
      <c r="M28" s="302">
        <v>0.12708967210462749</v>
      </c>
      <c r="N28" s="302">
        <v>6.3425598154094667E-2</v>
      </c>
      <c r="O28" s="302">
        <f t="shared" si="26"/>
        <v>0.3587720020754549</v>
      </c>
    </row>
    <row r="29" spans="1:15" s="236" customFormat="1" x14ac:dyDescent="0.2">
      <c r="A29" s="237" t="str">
        <f>name!E$7</f>
        <v>Administrative and secretarial occupations</v>
      </c>
      <c r="B29" s="302">
        <v>7.8580718557354448E-2</v>
      </c>
      <c r="C29" s="302">
        <v>4.1241719567531275E-2</v>
      </c>
      <c r="D29" s="302">
        <v>3.0777867966885544E-2</v>
      </c>
      <c r="E29" s="302">
        <f t="shared" si="24"/>
        <v>0.15060030609177127</v>
      </c>
      <c r="F29" s="303"/>
      <c r="G29" s="302">
        <v>9.547810448047224E-2</v>
      </c>
      <c r="H29" s="302">
        <v>0.1555935365935589</v>
      </c>
      <c r="I29" s="302">
        <v>7.8237720342986303E-2</v>
      </c>
      <c r="J29" s="302">
        <f t="shared" si="25"/>
        <v>0.32930936141701744</v>
      </c>
      <c r="K29" s="303"/>
      <c r="L29" s="302">
        <v>7.6080331767378689E-2</v>
      </c>
      <c r="M29" s="302">
        <v>0.11771507840983847</v>
      </c>
      <c r="N29" s="302">
        <v>1.9867436263553105E-2</v>
      </c>
      <c r="O29" s="302">
        <f t="shared" si="26"/>
        <v>0.21366284644077027</v>
      </c>
    </row>
    <row r="30" spans="1:15" s="236" customFormat="1" x14ac:dyDescent="0.2">
      <c r="A30" s="237" t="str">
        <f>name!E$8</f>
        <v>Skilled trades occupations</v>
      </c>
      <c r="B30" s="302">
        <v>1.0299501380343377</v>
      </c>
      <c r="C30" s="302">
        <v>0.10988732340815398</v>
      </c>
      <c r="D30" s="302">
        <v>1.4821735025267588</v>
      </c>
      <c r="E30" s="302">
        <f t="shared" si="24"/>
        <v>2.6220109639692506</v>
      </c>
      <c r="F30" s="303"/>
      <c r="G30" s="302">
        <v>1.0708660617518693</v>
      </c>
      <c r="H30" s="302">
        <v>0.15963255694607123</v>
      </c>
      <c r="I30" s="302">
        <v>2.3808178445572974</v>
      </c>
      <c r="J30" s="302">
        <f>SUM(G30:I30)</f>
        <v>3.6113164632552381</v>
      </c>
      <c r="K30" s="303"/>
      <c r="L30" s="302">
        <v>1.3459620237608694</v>
      </c>
      <c r="M30" s="302">
        <v>0.18264899806622137</v>
      </c>
      <c r="N30" s="302">
        <v>1.8548043702129327</v>
      </c>
      <c r="O30" s="302">
        <f t="shared" si="26"/>
        <v>3.3834153920400234</v>
      </c>
    </row>
    <row r="31" spans="1:15" s="236" customFormat="1" x14ac:dyDescent="0.2">
      <c r="A31" s="237" t="str">
        <f>name!E$9</f>
        <v>Caring, leisure and other service occupations</v>
      </c>
      <c r="B31" s="302">
        <v>0.13931286947403021</v>
      </c>
      <c r="C31" s="302">
        <v>4.2575314649447228E-2</v>
      </c>
      <c r="D31" s="302">
        <v>9.7462689353285767E-2</v>
      </c>
      <c r="E31" s="302">
        <f t="shared" si="24"/>
        <v>0.27935087347676318</v>
      </c>
      <c r="F31" s="303"/>
      <c r="G31" s="302">
        <v>0.15435242739458691</v>
      </c>
      <c r="H31" s="302">
        <v>7.1390673497505219E-2</v>
      </c>
      <c r="I31" s="302">
        <v>0.29172695865318887</v>
      </c>
      <c r="J31" s="302">
        <f t="shared" si="25"/>
        <v>0.51747005954528102</v>
      </c>
      <c r="K31" s="303"/>
      <c r="L31" s="302">
        <v>0.17520962438880339</v>
      </c>
      <c r="M31" s="302">
        <v>3.2493466850513297E-2</v>
      </c>
      <c r="N31" s="302">
        <v>0.22914180346524393</v>
      </c>
      <c r="O31" s="302">
        <f t="shared" si="26"/>
        <v>0.43684489470456062</v>
      </c>
    </row>
    <row r="32" spans="1:15" s="236" customFormat="1" x14ac:dyDescent="0.2">
      <c r="A32" s="237" t="str">
        <f>name!E$10</f>
        <v>Sales and customer service occupations</v>
      </c>
      <c r="B32" s="302">
        <v>4.4111270195157565E-2</v>
      </c>
      <c r="C32" s="302">
        <v>1.2916752831473794E-2</v>
      </c>
      <c r="D32" s="302">
        <v>1.7664489033131905E-2</v>
      </c>
      <c r="E32" s="302">
        <f t="shared" si="24"/>
        <v>7.4692512059763266E-2</v>
      </c>
      <c r="F32" s="303"/>
      <c r="G32" s="302">
        <v>4.8783974080861048E-2</v>
      </c>
      <c r="H32" s="302">
        <v>6.5246804756203772E-2</v>
      </c>
      <c r="I32" s="302">
        <v>2.8756821900096333E-2</v>
      </c>
      <c r="J32" s="302">
        <f t="shared" si="25"/>
        <v>0.14278760073716115</v>
      </c>
      <c r="K32" s="303"/>
      <c r="L32" s="302">
        <v>6.0281284871749996E-2</v>
      </c>
      <c r="M32" s="302">
        <v>7.930367462042244E-2</v>
      </c>
      <c r="N32" s="302">
        <v>1.6655921726811341E-2</v>
      </c>
      <c r="O32" s="302">
        <f t="shared" si="26"/>
        <v>0.15624088121898377</v>
      </c>
    </row>
    <row r="33" spans="1:15" s="236" customFormat="1" x14ac:dyDescent="0.2">
      <c r="A33" s="237" t="str">
        <f>name!E$11</f>
        <v>Process, plant and machine operatives</v>
      </c>
      <c r="B33" s="302">
        <v>0.20574172461599388</v>
      </c>
      <c r="C33" s="302">
        <v>6.7058619214085367E-3</v>
      </c>
      <c r="D33" s="302">
        <v>4.7303258181239587E-2</v>
      </c>
      <c r="E33" s="302">
        <f t="shared" si="24"/>
        <v>0.25975084471864202</v>
      </c>
      <c r="F33" s="303"/>
      <c r="G33" s="302">
        <v>0.18163527243555319</v>
      </c>
      <c r="H33" s="302">
        <v>4.0753114189587152E-2</v>
      </c>
      <c r="I33" s="302">
        <v>0.12560989675229023</v>
      </c>
      <c r="J33" s="302">
        <f t="shared" si="25"/>
        <v>0.34799828337743055</v>
      </c>
      <c r="K33" s="303"/>
      <c r="L33" s="302">
        <v>0.1480213320684958</v>
      </c>
      <c r="M33" s="302">
        <v>3.3473326406277551E-2</v>
      </c>
      <c r="N33" s="302">
        <v>0.23751815650746594</v>
      </c>
      <c r="O33" s="302">
        <f t="shared" si="26"/>
        <v>0.4190128149822393</v>
      </c>
    </row>
    <row r="34" spans="1:15" s="236" customFormat="1" x14ac:dyDescent="0.2">
      <c r="A34" s="237" t="str">
        <f>name!E$12</f>
        <v>Elementary occupations</v>
      </c>
      <c r="B34" s="302">
        <v>0.47958536758260595</v>
      </c>
      <c r="C34" s="302">
        <v>8.4690550870351461E-2</v>
      </c>
      <c r="D34" s="302">
        <v>0.55319626520152532</v>
      </c>
      <c r="E34" s="302">
        <f t="shared" si="24"/>
        <v>1.1174721836544828</v>
      </c>
      <c r="F34" s="303"/>
      <c r="G34" s="302">
        <v>0.4059917896127474</v>
      </c>
      <c r="H34" s="302">
        <v>0.16301045594233099</v>
      </c>
      <c r="I34" s="302">
        <v>0.87672241350247415</v>
      </c>
      <c r="J34" s="302">
        <f t="shared" si="25"/>
        <v>1.4457246590575525</v>
      </c>
      <c r="K34" s="303"/>
      <c r="L34" s="302">
        <v>0.38475221129557652</v>
      </c>
      <c r="M34" s="302">
        <v>0.20260199871816462</v>
      </c>
      <c r="N34" s="302">
        <v>1.5477002935222044</v>
      </c>
      <c r="O34" s="302">
        <f t="shared" si="26"/>
        <v>2.1350545035359456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2.4576147980563734</v>
      </c>
      <c r="C36" s="311">
        <f t="shared" ref="C36:O36" si="27">SUM(C26:C34)</f>
        <v>0.34277823864580148</v>
      </c>
      <c r="D36" s="311">
        <f t="shared" si="27"/>
        <v>2.3226069632978321</v>
      </c>
      <c r="E36" s="311">
        <f t="shared" si="27"/>
        <v>5.1230000000000073</v>
      </c>
      <c r="F36" s="311"/>
      <c r="G36" s="311">
        <f t="shared" si="27"/>
        <v>2.6186208286359896</v>
      </c>
      <c r="H36" s="311">
        <f t="shared" si="27"/>
        <v>1.0804035394680862</v>
      </c>
      <c r="I36" s="311">
        <f t="shared" si="27"/>
        <v>3.987975631895933</v>
      </c>
      <c r="J36" s="311">
        <f t="shared" si="27"/>
        <v>7.68700000000001</v>
      </c>
      <c r="K36" s="311"/>
      <c r="L36" s="311">
        <f t="shared" si="27"/>
        <v>3.1138926660993311</v>
      </c>
      <c r="M36" s="311">
        <f t="shared" si="27"/>
        <v>1.1252679561837389</v>
      </c>
      <c r="N36" s="311">
        <f t="shared" si="27"/>
        <v>4.0638393777169304</v>
      </c>
      <c r="O36" s="311">
        <f t="shared" si="27"/>
        <v>8.3030000000000008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3.276437378570795E-2</v>
      </c>
      <c r="C43" s="302">
        <v>3.7961159877391789E-4</v>
      </c>
      <c r="D43" s="302">
        <v>1.5754467290827627E-2</v>
      </c>
      <c r="E43" s="302">
        <f>SUM(B43:D43)</f>
        <v>4.8898452675309498E-2</v>
      </c>
      <c r="F43" s="303"/>
      <c r="G43" s="302">
        <v>4.7778252569568476E-2</v>
      </c>
      <c r="H43" s="302">
        <v>3.9578551268702896E-4</v>
      </c>
      <c r="I43" s="302">
        <v>0</v>
      </c>
      <c r="J43" s="302">
        <f>SUM(G43:I43)</f>
        <v>4.8174038082255503E-2</v>
      </c>
      <c r="K43" s="303"/>
      <c r="L43" s="302">
        <v>2.7795670843295983E-2</v>
      </c>
      <c r="M43" s="302">
        <v>3.0890398051639097E-4</v>
      </c>
      <c r="N43" s="302">
        <v>0</v>
      </c>
      <c r="O43" s="302">
        <f>SUM(L43:N43)</f>
        <v>2.8104574823812373E-2</v>
      </c>
    </row>
    <row r="44" spans="1:15" s="236" customFormat="1" x14ac:dyDescent="0.2">
      <c r="A44" s="237" t="str">
        <f>name!E$5</f>
        <v>Professional occupations</v>
      </c>
      <c r="B44" s="302">
        <v>3.9741931146145701E-2</v>
      </c>
      <c r="C44" s="302">
        <v>9.812689871040428E-4</v>
      </c>
      <c r="D44" s="302">
        <v>1.209823294288709E-2</v>
      </c>
      <c r="E44" s="302">
        <f t="shared" ref="E44:E51" si="28">SUM(B44:D44)</f>
        <v>5.2821433076136834E-2</v>
      </c>
      <c r="F44" s="303"/>
      <c r="G44" s="302">
        <v>6.0805216346827368E-2</v>
      </c>
      <c r="H44" s="302">
        <v>1.5174218908218446E-3</v>
      </c>
      <c r="I44" s="302">
        <v>0</v>
      </c>
      <c r="J44" s="302">
        <f t="shared" ref="J44:J46" si="29">SUM(G44:I44)</f>
        <v>6.2322638237649212E-2</v>
      </c>
      <c r="K44" s="303"/>
      <c r="L44" s="302">
        <v>4.427744416310779E-2</v>
      </c>
      <c r="M44" s="302">
        <v>1.0311521376125282E-3</v>
      </c>
      <c r="N44" s="302">
        <v>0</v>
      </c>
      <c r="O44" s="302">
        <f t="shared" ref="O44:O51" si="30">SUM(L44:N44)</f>
        <v>4.5308596300720316E-2</v>
      </c>
    </row>
    <row r="45" spans="1:15" s="236" customFormat="1" x14ac:dyDescent="0.2">
      <c r="A45" s="237" t="str">
        <f>name!E$6</f>
        <v>Associate professional occupations</v>
      </c>
      <c r="B45" s="302">
        <v>3.0310113504438758E-2</v>
      </c>
      <c r="C45" s="302">
        <v>8.6276331636328963E-4</v>
      </c>
      <c r="D45" s="302">
        <v>6.8589859147741511E-3</v>
      </c>
      <c r="E45" s="302">
        <f t="shared" si="28"/>
        <v>3.8031862735576197E-2</v>
      </c>
      <c r="F45" s="303"/>
      <c r="G45" s="302">
        <v>4.4198994129714446E-2</v>
      </c>
      <c r="H45" s="302">
        <v>1.2700309271517004E-3</v>
      </c>
      <c r="I45" s="302">
        <v>0</v>
      </c>
      <c r="J45" s="302">
        <f t="shared" si="29"/>
        <v>4.5469025056866147E-2</v>
      </c>
      <c r="K45" s="303"/>
      <c r="L45" s="302">
        <v>2.5042478111297357E-2</v>
      </c>
      <c r="M45" s="302">
        <v>1.1737367100474812E-3</v>
      </c>
      <c r="N45" s="302">
        <v>0</v>
      </c>
      <c r="O45" s="302">
        <f t="shared" si="30"/>
        <v>2.6216214821344837E-2</v>
      </c>
    </row>
    <row r="46" spans="1:15" s="236" customFormat="1" x14ac:dyDescent="0.2">
      <c r="A46" s="237" t="str">
        <f>name!E$7</f>
        <v>Administrative and secretarial occupations</v>
      </c>
      <c r="B46" s="302">
        <v>1.3448041109433198E-2</v>
      </c>
      <c r="C46" s="302">
        <v>1.1714403368173691E-3</v>
      </c>
      <c r="D46" s="302">
        <v>3.1566070021783093E-3</v>
      </c>
      <c r="E46" s="302">
        <f t="shared" si="28"/>
        <v>1.7776088448428876E-2</v>
      </c>
      <c r="F46" s="303"/>
      <c r="G46" s="302">
        <v>1.6292460403430572E-2</v>
      </c>
      <c r="H46" s="302">
        <v>1.6646120831364873E-3</v>
      </c>
      <c r="I46" s="302">
        <v>0</v>
      </c>
      <c r="J46" s="302">
        <f t="shared" si="29"/>
        <v>1.7957072486567058E-2</v>
      </c>
      <c r="K46" s="303"/>
      <c r="L46" s="302">
        <v>8.7763941173111155E-3</v>
      </c>
      <c r="M46" s="302">
        <v>6.9340843412246688E-4</v>
      </c>
      <c r="N46" s="302">
        <v>0</v>
      </c>
      <c r="O46" s="302">
        <f t="shared" si="30"/>
        <v>9.4698025514335822E-3</v>
      </c>
    </row>
    <row r="47" spans="1:15" s="236" customFormat="1" x14ac:dyDescent="0.2">
      <c r="A47" s="237" t="str">
        <f>name!E$8</f>
        <v>Skilled trades occupations</v>
      </c>
      <c r="B47" s="302">
        <v>5.1502566143689636E-2</v>
      </c>
      <c r="C47" s="302">
        <v>1.0022361218403977E-3</v>
      </c>
      <c r="D47" s="302">
        <v>2.987102087631812E-2</v>
      </c>
      <c r="E47" s="302">
        <f t="shared" si="28"/>
        <v>8.2375823141848159E-2</v>
      </c>
      <c r="F47" s="303"/>
      <c r="G47" s="302">
        <v>5.5590125755287531E-2</v>
      </c>
      <c r="H47" s="302">
        <v>9.2081858962716632E-4</v>
      </c>
      <c r="I47" s="302">
        <v>0</v>
      </c>
      <c r="J47" s="302">
        <f>SUM(G47:I47)</f>
        <v>5.6510944344914694E-2</v>
      </c>
      <c r="K47" s="303"/>
      <c r="L47" s="302">
        <v>2.4890998411786516E-2</v>
      </c>
      <c r="M47" s="302">
        <v>2.8357805196300122E-4</v>
      </c>
      <c r="N47" s="302">
        <v>0</v>
      </c>
      <c r="O47" s="302">
        <f t="shared" si="30"/>
        <v>2.5174576463749515E-2</v>
      </c>
    </row>
    <row r="48" spans="1:15" s="236" customFormat="1" x14ac:dyDescent="0.2">
      <c r="A48" s="237" t="str">
        <f>name!E$9</f>
        <v>Caring, leisure and other service occupations</v>
      </c>
      <c r="B48" s="302">
        <v>6.7667997734294277E-3</v>
      </c>
      <c r="C48" s="302">
        <v>3.2503733061190962E-3</v>
      </c>
      <c r="D48" s="302">
        <v>9.4619497197189276E-4</v>
      </c>
      <c r="E48" s="302">
        <f t="shared" si="28"/>
        <v>1.0963368051520418E-2</v>
      </c>
      <c r="F48" s="303"/>
      <c r="G48" s="302">
        <v>7.8595122105682008E-3</v>
      </c>
      <c r="H48" s="302">
        <v>6.5464042212616215E-3</v>
      </c>
      <c r="I48" s="302">
        <v>0</v>
      </c>
      <c r="J48" s="302">
        <f t="shared" ref="J48:J51" si="31">SUM(G48:I48)</f>
        <v>1.4405916431829823E-2</v>
      </c>
      <c r="K48" s="303"/>
      <c r="L48" s="302">
        <v>4.1020748638643002E-3</v>
      </c>
      <c r="M48" s="302">
        <v>4.4316436899171485E-3</v>
      </c>
      <c r="N48" s="302">
        <v>0</v>
      </c>
      <c r="O48" s="302">
        <f t="shared" si="30"/>
        <v>8.5337185537814487E-3</v>
      </c>
    </row>
    <row r="49" spans="1:15" s="236" customFormat="1" x14ac:dyDescent="0.2">
      <c r="A49" s="237" t="str">
        <f>name!E$10</f>
        <v>Sales and customer service occupations</v>
      </c>
      <c r="B49" s="302">
        <v>4.968777192496116E-3</v>
      </c>
      <c r="C49" s="302">
        <v>1.9686746359364711E-3</v>
      </c>
      <c r="D49" s="302">
        <v>2.2613973868453137E-3</v>
      </c>
      <c r="E49" s="302">
        <f t="shared" si="28"/>
        <v>9.1988492152779017E-3</v>
      </c>
      <c r="F49" s="303"/>
      <c r="G49" s="302">
        <v>5.9051709665012353E-3</v>
      </c>
      <c r="H49" s="302">
        <v>1.5061973633252971E-3</v>
      </c>
      <c r="I49" s="302">
        <v>0</v>
      </c>
      <c r="J49" s="302">
        <f t="shared" si="31"/>
        <v>7.4113683298265322E-3</v>
      </c>
      <c r="K49" s="303"/>
      <c r="L49" s="302">
        <v>3.4814099882759931E-3</v>
      </c>
      <c r="M49" s="302">
        <v>8.0856412775893798E-4</v>
      </c>
      <c r="N49" s="302">
        <v>0</v>
      </c>
      <c r="O49" s="302">
        <f t="shared" si="30"/>
        <v>4.289974116034931E-3</v>
      </c>
    </row>
    <row r="50" spans="1:15" s="236" customFormat="1" x14ac:dyDescent="0.2">
      <c r="A50" s="237" t="str">
        <f>name!E$11</f>
        <v>Process, plant and machine operatives</v>
      </c>
      <c r="B50" s="302">
        <v>0.1047204221685171</v>
      </c>
      <c r="C50" s="302">
        <v>5.9545399579315423E-4</v>
      </c>
      <c r="D50" s="302">
        <v>1.8529547802959484E-2</v>
      </c>
      <c r="E50" s="302">
        <f t="shared" si="28"/>
        <v>0.12384542396726973</v>
      </c>
      <c r="F50" s="303"/>
      <c r="G50" s="302">
        <v>0.11580934149605676</v>
      </c>
      <c r="H50" s="302">
        <v>2.9586385874999006E-4</v>
      </c>
      <c r="I50" s="302">
        <v>0</v>
      </c>
      <c r="J50" s="302">
        <f t="shared" si="31"/>
        <v>0.11610520535480676</v>
      </c>
      <c r="K50" s="303"/>
      <c r="L50" s="302">
        <v>6.0046955398999506E-2</v>
      </c>
      <c r="M50" s="302">
        <v>1.7476888412358232E-4</v>
      </c>
      <c r="N50" s="302">
        <v>0</v>
      </c>
      <c r="O50" s="302">
        <f t="shared" si="30"/>
        <v>6.0221724283123092E-2</v>
      </c>
    </row>
    <row r="51" spans="1:15" s="236" customFormat="1" x14ac:dyDescent="0.2">
      <c r="A51" s="237" t="str">
        <f>name!E$12</f>
        <v>Elementary occupations</v>
      </c>
      <c r="B51" s="302">
        <v>5.1809486869127909E-3</v>
      </c>
      <c r="C51" s="302">
        <v>2.7646784489589711E-3</v>
      </c>
      <c r="D51" s="302">
        <v>4.5143071552759997E-2</v>
      </c>
      <c r="E51" s="302">
        <f t="shared" si="28"/>
        <v>5.3088698688631759E-2</v>
      </c>
      <c r="F51" s="303"/>
      <c r="G51" s="302">
        <v>4.8963605343834097E-3</v>
      </c>
      <c r="H51" s="302">
        <v>1.7474311409009955E-3</v>
      </c>
      <c r="I51" s="302">
        <v>0</v>
      </c>
      <c r="J51" s="302">
        <f t="shared" si="31"/>
        <v>6.6437916752844052E-3</v>
      </c>
      <c r="K51" s="303"/>
      <c r="L51" s="302">
        <v>2.0562310945873561E-3</v>
      </c>
      <c r="M51" s="302">
        <v>6.245869914125431E-4</v>
      </c>
      <c r="N51" s="302">
        <v>0</v>
      </c>
      <c r="O51" s="302">
        <f t="shared" si="30"/>
        <v>2.6808180859998992E-3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0.28940397351077063</v>
      </c>
      <c r="C53" s="311">
        <f t="shared" ref="C53:E53" si="32">SUM(C43:C51)</f>
        <v>1.2976500747706711E-2</v>
      </c>
      <c r="D53" s="311">
        <f t="shared" si="32"/>
        <v>0.13461952574152197</v>
      </c>
      <c r="E53" s="311">
        <f t="shared" si="32"/>
        <v>0.43699999999999939</v>
      </c>
      <c r="F53" s="311"/>
      <c r="G53" s="311">
        <f t="shared" ref="G53:J53" si="33">SUM(G43:G51)</f>
        <v>0.35913543441233797</v>
      </c>
      <c r="H53" s="311">
        <f t="shared" si="33"/>
        <v>1.5864565587662131E-2</v>
      </c>
      <c r="I53" s="311">
        <f t="shared" si="33"/>
        <v>0</v>
      </c>
      <c r="J53" s="311">
        <f t="shared" si="33"/>
        <v>0.37500000000000011</v>
      </c>
      <c r="K53" s="311"/>
      <c r="L53" s="311">
        <f t="shared" ref="L53:O53" si="34">SUM(L43:L51)</f>
        <v>0.20046965699252589</v>
      </c>
      <c r="M53" s="311">
        <f t="shared" si="34"/>
        <v>9.5303430074740805E-3</v>
      </c>
      <c r="N53" s="311">
        <f t="shared" si="34"/>
        <v>0</v>
      </c>
      <c r="O53" s="311">
        <f t="shared" si="34"/>
        <v>0.21000000000000002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0.29667551950760263</v>
      </c>
      <c r="C60" s="302">
        <v>3.810143274203328E-2</v>
      </c>
      <c r="D60" s="302">
        <v>5.7453072837035497E-2</v>
      </c>
      <c r="E60" s="302">
        <f>SUM(B60:D60)</f>
        <v>0.39223002508667137</v>
      </c>
      <c r="F60" s="303"/>
      <c r="G60" s="302">
        <v>0.37260606623488007</v>
      </c>
      <c r="H60" s="302">
        <v>5.8567911121829457E-2</v>
      </c>
      <c r="I60" s="302">
        <v>7.1611669395508559E-2</v>
      </c>
      <c r="J60" s="302">
        <f>SUM(G60:I60)</f>
        <v>0.50278564675221804</v>
      </c>
      <c r="K60" s="303"/>
      <c r="L60" s="302">
        <v>0.25397610523322817</v>
      </c>
      <c r="M60" s="302">
        <v>4.0154725433909064E-2</v>
      </c>
      <c r="N60" s="302">
        <v>5.5294191847827183E-2</v>
      </c>
      <c r="O60" s="302">
        <f>SUM(L60:N60)</f>
        <v>0.34942502251496443</v>
      </c>
    </row>
    <row r="61" spans="1:15" s="236" customFormat="1" x14ac:dyDescent="0.2">
      <c r="A61" s="237" t="str">
        <f>name!E$5</f>
        <v>Professional occupations</v>
      </c>
      <c r="B61" s="302">
        <v>0.27222540938946388</v>
      </c>
      <c r="C61" s="302">
        <v>2.25232683909188E-2</v>
      </c>
      <c r="D61" s="302">
        <v>1.7947428251428008E-2</v>
      </c>
      <c r="E61" s="302">
        <f t="shared" ref="E61:E68" si="35">SUM(B61:D61)</f>
        <v>0.31269610603181069</v>
      </c>
      <c r="F61" s="303"/>
      <c r="G61" s="302">
        <v>0.38971214567152651</v>
      </c>
      <c r="H61" s="302">
        <v>3.8818376043249739E-2</v>
      </c>
      <c r="I61" s="302">
        <v>3.7729390284378578E-2</v>
      </c>
      <c r="J61" s="302">
        <f t="shared" ref="J61:J63" si="36">SUM(G61:I61)</f>
        <v>0.46625991199915484</v>
      </c>
      <c r="K61" s="303"/>
      <c r="L61" s="302">
        <v>0.37794548152374885</v>
      </c>
      <c r="M61" s="302">
        <v>2.5531382563868315E-2</v>
      </c>
      <c r="N61" s="302">
        <v>1.8203108327916512E-2</v>
      </c>
      <c r="O61" s="302">
        <f t="shared" ref="O61:O68" si="37">SUM(L61:N61)</f>
        <v>0.42167997241553368</v>
      </c>
    </row>
    <row r="62" spans="1:15" s="236" customFormat="1" x14ac:dyDescent="0.2">
      <c r="A62" s="237" t="str">
        <f>name!E$6</f>
        <v>Associate professional occupations</v>
      </c>
      <c r="B62" s="302">
        <v>0.36866264716145009</v>
      </c>
      <c r="C62" s="302">
        <v>4.7241876962474047E-2</v>
      </c>
      <c r="D62" s="302">
        <v>1.393827147317479E-2</v>
      </c>
      <c r="E62" s="302">
        <f t="shared" si="35"/>
        <v>0.42984279559709893</v>
      </c>
      <c r="F62" s="303"/>
      <c r="G62" s="302">
        <v>0.47642659481142458</v>
      </c>
      <c r="H62" s="302">
        <v>6.664249396990593E-2</v>
      </c>
      <c r="I62" s="302">
        <v>2.2940099669773461E-2</v>
      </c>
      <c r="J62" s="302">
        <f t="shared" si="36"/>
        <v>0.56600918845110404</v>
      </c>
      <c r="K62" s="303"/>
      <c r="L62" s="302">
        <v>0.37623172170487479</v>
      </c>
      <c r="M62" s="302">
        <v>3.7769214065620546E-2</v>
      </c>
      <c r="N62" s="302">
        <v>1.2516523088975972E-2</v>
      </c>
      <c r="O62" s="302">
        <f t="shared" si="37"/>
        <v>0.42651745885947134</v>
      </c>
    </row>
    <row r="63" spans="1:15" s="236" customFormat="1" x14ac:dyDescent="0.2">
      <c r="A63" s="237" t="str">
        <f>name!E$7</f>
        <v>Administrative and secretarial occupations</v>
      </c>
      <c r="B63" s="302">
        <v>0.30428972128642123</v>
      </c>
      <c r="C63" s="302">
        <v>0.11863136078537515</v>
      </c>
      <c r="D63" s="302">
        <v>7.0596628956261752E-3</v>
      </c>
      <c r="E63" s="302">
        <f t="shared" si="35"/>
        <v>0.4299807449674225</v>
      </c>
      <c r="F63" s="303"/>
      <c r="G63" s="302">
        <v>0.34276339222094321</v>
      </c>
      <c r="H63" s="302">
        <v>0.12063639812646595</v>
      </c>
      <c r="I63" s="302">
        <v>1.9641815748753601E-2</v>
      </c>
      <c r="J63" s="302">
        <f t="shared" si="36"/>
        <v>0.48304160609616281</v>
      </c>
      <c r="K63" s="303"/>
      <c r="L63" s="302">
        <v>0.25302822151998772</v>
      </c>
      <c r="M63" s="302">
        <v>5.7141979082596522E-2</v>
      </c>
      <c r="N63" s="302">
        <v>8.870661598331657E-3</v>
      </c>
      <c r="O63" s="302">
        <f t="shared" si="37"/>
        <v>0.31904086220091593</v>
      </c>
    </row>
    <row r="64" spans="1:15" s="236" customFormat="1" x14ac:dyDescent="0.2">
      <c r="A64" s="237" t="str">
        <f>name!E$8</f>
        <v>Skilled trades occupations</v>
      </c>
      <c r="B64" s="302">
        <v>0.45747369933798421</v>
      </c>
      <c r="C64" s="302">
        <v>2.9341418834601282E-2</v>
      </c>
      <c r="D64" s="302">
        <v>0.10201193095887788</v>
      </c>
      <c r="E64" s="302">
        <f t="shared" si="35"/>
        <v>0.58882704913146333</v>
      </c>
      <c r="F64" s="303"/>
      <c r="G64" s="302">
        <v>0.38774937950900212</v>
      </c>
      <c r="H64" s="302">
        <v>2.0535495626838134E-2</v>
      </c>
      <c r="I64" s="302">
        <v>0.1754672801477741</v>
      </c>
      <c r="J64" s="302">
        <f>SUM(G64:I64)</f>
        <v>0.58375215528361435</v>
      </c>
      <c r="K64" s="303"/>
      <c r="L64" s="302">
        <v>0.23836914538417814</v>
      </c>
      <c r="M64" s="302">
        <v>1.0538000532865537E-2</v>
      </c>
      <c r="N64" s="302">
        <v>9.7057018580587989E-2</v>
      </c>
      <c r="O64" s="302">
        <f t="shared" si="37"/>
        <v>0.34596416449763168</v>
      </c>
    </row>
    <row r="65" spans="1:15" s="236" customFormat="1" x14ac:dyDescent="0.2">
      <c r="A65" s="237" t="str">
        <f>name!E$9</f>
        <v>Caring, leisure and other service occupations</v>
      </c>
      <c r="B65" s="302">
        <v>3.9549945761306757E-2</v>
      </c>
      <c r="C65" s="302">
        <v>1.0023861877521434E-2</v>
      </c>
      <c r="D65" s="302">
        <v>3.2727525894241491E-3</v>
      </c>
      <c r="E65" s="302">
        <f t="shared" si="35"/>
        <v>5.2846560228252341E-2</v>
      </c>
      <c r="F65" s="303"/>
      <c r="G65" s="302">
        <v>4.5132912452076991E-2</v>
      </c>
      <c r="H65" s="302">
        <v>1.2771164196796744E-2</v>
      </c>
      <c r="I65" s="302">
        <v>1.5323591134061388E-2</v>
      </c>
      <c r="J65" s="302">
        <f t="shared" ref="J65:J68" si="38">SUM(G65:I65)</f>
        <v>7.3227667782935116E-2</v>
      </c>
      <c r="K65" s="303"/>
      <c r="L65" s="302">
        <v>3.1973720598977413E-2</v>
      </c>
      <c r="M65" s="302">
        <v>5.5653497315522465E-3</v>
      </c>
      <c r="N65" s="302">
        <v>1.1297825982348087E-2</v>
      </c>
      <c r="O65" s="302">
        <f t="shared" si="37"/>
        <v>4.8836896312877749E-2</v>
      </c>
    </row>
    <row r="66" spans="1:15" s="236" customFormat="1" x14ac:dyDescent="0.2">
      <c r="A66" s="237" t="str">
        <f>name!E$10</f>
        <v>Sales and customer service occupations</v>
      </c>
      <c r="B66" s="302">
        <v>0.23024856047062647</v>
      </c>
      <c r="C66" s="302">
        <v>0.15464940316483172</v>
      </c>
      <c r="D66" s="302">
        <v>1.4166979613235509E-2</v>
      </c>
      <c r="E66" s="302">
        <f t="shared" si="35"/>
        <v>0.39906494324869368</v>
      </c>
      <c r="F66" s="303"/>
      <c r="G66" s="302">
        <v>0.23858067521218179</v>
      </c>
      <c r="H66" s="302">
        <v>0.13711334364610275</v>
      </c>
      <c r="I66" s="302">
        <v>1.7460442649257595E-2</v>
      </c>
      <c r="J66" s="302">
        <f t="shared" si="38"/>
        <v>0.39315446150754219</v>
      </c>
      <c r="K66" s="303"/>
      <c r="L66" s="302">
        <v>0.19837519477294135</v>
      </c>
      <c r="M66" s="302">
        <v>8.6425667336953338E-2</v>
      </c>
      <c r="N66" s="302">
        <v>9.7055791008562806E-3</v>
      </c>
      <c r="O66" s="302">
        <f t="shared" si="37"/>
        <v>0.29450644121075098</v>
      </c>
    </row>
    <row r="67" spans="1:15" s="236" customFormat="1" x14ac:dyDescent="0.2">
      <c r="A67" s="237" t="str">
        <f>name!E$11</f>
        <v>Process, plant and machine operatives</v>
      </c>
      <c r="B67" s="302">
        <v>1.3397488547975267</v>
      </c>
      <c r="C67" s="302">
        <v>0.10474174061481549</v>
      </c>
      <c r="D67" s="302">
        <v>2.429971686248943E-2</v>
      </c>
      <c r="E67" s="302">
        <f t="shared" si="35"/>
        <v>1.4687903122748316</v>
      </c>
      <c r="F67" s="303"/>
      <c r="G67" s="302">
        <v>1.1370095692263822</v>
      </c>
      <c r="H67" s="302">
        <v>8.9839611594284316E-2</v>
      </c>
      <c r="I67" s="302">
        <v>5.6133519232198038E-2</v>
      </c>
      <c r="J67" s="302">
        <f t="shared" si="38"/>
        <v>1.2829827000528646</v>
      </c>
      <c r="K67" s="303"/>
      <c r="L67" s="302">
        <v>0.70107120176948867</v>
      </c>
      <c r="M67" s="302">
        <v>7.683121676033193E-2</v>
      </c>
      <c r="N67" s="302">
        <v>7.6177490829903674E-2</v>
      </c>
      <c r="O67" s="302">
        <f t="shared" si="37"/>
        <v>0.85407990935972422</v>
      </c>
    </row>
    <row r="68" spans="1:15" s="236" customFormat="1" x14ac:dyDescent="0.2">
      <c r="A68" s="237" t="str">
        <f>name!E$12</f>
        <v>Elementary occupations</v>
      </c>
      <c r="B68" s="302">
        <v>0.5826401010394876</v>
      </c>
      <c r="C68" s="302">
        <v>0.11979462864137645</v>
      </c>
      <c r="D68" s="302">
        <v>7.2867337528873099E-3</v>
      </c>
      <c r="E68" s="302">
        <f t="shared" si="35"/>
        <v>0.70972146343375142</v>
      </c>
      <c r="F68" s="303"/>
      <c r="G68" s="302">
        <v>0.49178121109346828</v>
      </c>
      <c r="H68" s="302">
        <v>9.4394633266492292E-2</v>
      </c>
      <c r="I68" s="302">
        <v>1.4610817714442835E-2</v>
      </c>
      <c r="J68" s="302">
        <f t="shared" si="38"/>
        <v>0.60078666207440345</v>
      </c>
      <c r="K68" s="303"/>
      <c r="L68" s="302">
        <v>0.38329354438334018</v>
      </c>
      <c r="M68" s="302">
        <v>0.11485060297094865</v>
      </c>
      <c r="N68" s="302">
        <v>3.8805125273842694E-2</v>
      </c>
      <c r="O68" s="302">
        <f t="shared" si="37"/>
        <v>0.53694927262813152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3.8915144587518693</v>
      </c>
      <c r="C70" s="311">
        <f t="shared" ref="C70:E70" si="39">SUM(C60:C68)</f>
        <v>0.64504899201394761</v>
      </c>
      <c r="D70" s="311">
        <f t="shared" si="39"/>
        <v>0.24743654923417874</v>
      </c>
      <c r="E70" s="311">
        <f t="shared" si="39"/>
        <v>4.7839999999999971</v>
      </c>
      <c r="F70" s="311"/>
      <c r="G70" s="311">
        <f t="shared" ref="G70:J70" si="40">SUM(G60:G68)</f>
        <v>3.8817619464318867</v>
      </c>
      <c r="H70" s="311">
        <f t="shared" si="40"/>
        <v>0.63931942759196536</v>
      </c>
      <c r="I70" s="311">
        <f t="shared" si="40"/>
        <v>0.43091862597614816</v>
      </c>
      <c r="J70" s="311">
        <f t="shared" si="40"/>
        <v>4.952</v>
      </c>
      <c r="K70" s="311"/>
      <c r="L70" s="311">
        <f t="shared" ref="L70:O70" si="41">SUM(L60:L68)</f>
        <v>2.8142643368907652</v>
      </c>
      <c r="M70" s="311">
        <f t="shared" si="41"/>
        <v>0.45480813847864621</v>
      </c>
      <c r="N70" s="311">
        <f t="shared" si="41"/>
        <v>0.32792752463059005</v>
      </c>
      <c r="O70" s="311">
        <f t="shared" si="41"/>
        <v>3.5970000000000013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0.79881841602419623</v>
      </c>
      <c r="C77" s="302">
        <v>4.1979510444923131E-2</v>
      </c>
      <c r="D77" s="302">
        <v>7.4305339187642164E-2</v>
      </c>
      <c r="E77" s="302">
        <f>SUM(B77:D77)</f>
        <v>0.91510326565676148</v>
      </c>
      <c r="F77" s="303"/>
      <c r="G77" s="302">
        <v>0.85734193671725123</v>
      </c>
      <c r="H77" s="302">
        <v>5.4937477034179664E-2</v>
      </c>
      <c r="I77" s="302">
        <v>0.14376435694246831</v>
      </c>
      <c r="J77" s="302">
        <f>SUM(G77:I77)</f>
        <v>1.0560437706938992</v>
      </c>
      <c r="K77" s="303"/>
      <c r="L77" s="302">
        <v>0.63825625221745308</v>
      </c>
      <c r="M77" s="302">
        <v>5.4864820268602961E-2</v>
      </c>
      <c r="N77" s="302">
        <v>0.1133636805371861</v>
      </c>
      <c r="O77" s="302">
        <f>SUM(L77:N77)</f>
        <v>0.80648475302324218</v>
      </c>
    </row>
    <row r="78" spans="1:15" s="236" customFormat="1" x14ac:dyDescent="0.2">
      <c r="A78" s="237" t="str">
        <f>name!E$5</f>
        <v>Professional occupations</v>
      </c>
      <c r="B78" s="302">
        <v>0.95394026252432385</v>
      </c>
      <c r="C78" s="302">
        <v>3.1176118372882707E-2</v>
      </c>
      <c r="D78" s="302">
        <v>8.3765820431588131E-2</v>
      </c>
      <c r="E78" s="302">
        <f t="shared" ref="E78:E85" si="42">SUM(B78:D78)</f>
        <v>1.0688822013287946</v>
      </c>
      <c r="F78" s="303"/>
      <c r="G78" s="302">
        <v>1.1598920837983895</v>
      </c>
      <c r="H78" s="302">
        <v>4.3747489847429162E-2</v>
      </c>
      <c r="I78" s="302">
        <v>0.10050059641523904</v>
      </c>
      <c r="J78" s="302">
        <f t="shared" ref="J78:J80" si="43">SUM(G78:I78)</f>
        <v>1.3041401700610578</v>
      </c>
      <c r="K78" s="303"/>
      <c r="L78" s="302">
        <v>1.1359866030004802</v>
      </c>
      <c r="M78" s="302">
        <v>4.8979874585330804E-2</v>
      </c>
      <c r="N78" s="302">
        <v>7.8525043337960856E-2</v>
      </c>
      <c r="O78" s="302">
        <f t="shared" ref="O78:O85" si="44">SUM(L78:N78)</f>
        <v>1.2634915209237718</v>
      </c>
    </row>
    <row r="79" spans="1:15" s="236" customFormat="1" x14ac:dyDescent="0.2">
      <c r="A79" s="237" t="str">
        <f>name!E$6</f>
        <v>Associate professional occupations</v>
      </c>
      <c r="B79" s="302">
        <v>0.61345064845078867</v>
      </c>
      <c r="C79" s="302">
        <v>4.7617254558252088E-2</v>
      </c>
      <c r="D79" s="302">
        <v>3.2775353724426456E-2</v>
      </c>
      <c r="E79" s="302">
        <f t="shared" si="42"/>
        <v>0.69384325673346714</v>
      </c>
      <c r="F79" s="303"/>
      <c r="G79" s="302">
        <v>0.68835907244548367</v>
      </c>
      <c r="H79" s="302">
        <v>5.8527096252260706E-2</v>
      </c>
      <c r="I79" s="302">
        <v>5.2404635391631246E-2</v>
      </c>
      <c r="J79" s="302">
        <f t="shared" si="43"/>
        <v>0.79929080408937558</v>
      </c>
      <c r="K79" s="303"/>
      <c r="L79" s="302">
        <v>0.53571662877107606</v>
      </c>
      <c r="M79" s="302">
        <v>5.446425894513824E-2</v>
      </c>
      <c r="N79" s="302">
        <v>2.7733100826824817E-2</v>
      </c>
      <c r="O79" s="302">
        <f t="shared" si="44"/>
        <v>0.61791398854303914</v>
      </c>
    </row>
    <row r="80" spans="1:15" s="236" customFormat="1" x14ac:dyDescent="0.2">
      <c r="A80" s="237" t="str">
        <f>name!E$7</f>
        <v>Administrative and secretarial occupations</v>
      </c>
      <c r="B80" s="302">
        <v>0.35049261598956882</v>
      </c>
      <c r="C80" s="302">
        <v>9.8957566128201294E-2</v>
      </c>
      <c r="D80" s="302">
        <v>1.1525790293356286E-2</v>
      </c>
      <c r="E80" s="302">
        <f t="shared" si="42"/>
        <v>0.46097597241112637</v>
      </c>
      <c r="F80" s="303"/>
      <c r="G80" s="302">
        <v>0.36017311419836667</v>
      </c>
      <c r="H80" s="302">
        <v>9.5118200093852842E-2</v>
      </c>
      <c r="I80" s="302">
        <v>4.6993235913809661E-2</v>
      </c>
      <c r="J80" s="302">
        <f t="shared" si="43"/>
        <v>0.50228455020602913</v>
      </c>
      <c r="K80" s="303"/>
      <c r="L80" s="302">
        <v>0.29782628955707063</v>
      </c>
      <c r="M80" s="302">
        <v>5.9571327684196256E-2</v>
      </c>
      <c r="N80" s="302">
        <v>2.7568217643070651E-2</v>
      </c>
      <c r="O80" s="302">
        <f t="shared" si="44"/>
        <v>0.38496583488433755</v>
      </c>
    </row>
    <row r="81" spans="1:15" s="236" customFormat="1" x14ac:dyDescent="0.2">
      <c r="A81" s="237" t="str">
        <f>name!E$8</f>
        <v>Skilled trades occupations</v>
      </c>
      <c r="B81" s="302">
        <v>1.2438387451250708</v>
      </c>
      <c r="C81" s="302">
        <v>4.5164366392302209E-2</v>
      </c>
      <c r="D81" s="302">
        <v>0.11300143670775439</v>
      </c>
      <c r="E81" s="302">
        <f t="shared" si="42"/>
        <v>1.4020045482251273</v>
      </c>
      <c r="F81" s="303"/>
      <c r="G81" s="302">
        <v>0.95090699203172191</v>
      </c>
      <c r="H81" s="302">
        <v>2.777769007275235E-2</v>
      </c>
      <c r="I81" s="302">
        <v>8.2479944630054952E-2</v>
      </c>
      <c r="J81" s="302">
        <f>SUM(G81:I81)</f>
        <v>1.0611646267345292</v>
      </c>
      <c r="K81" s="303"/>
      <c r="L81" s="302">
        <v>0.64532812598173583</v>
      </c>
      <c r="M81" s="302">
        <v>2.2616112349098251E-2</v>
      </c>
      <c r="N81" s="302">
        <v>8.503103588544042E-2</v>
      </c>
      <c r="O81" s="302">
        <f t="shared" si="44"/>
        <v>0.75297527421627453</v>
      </c>
    </row>
    <row r="82" spans="1:15" s="236" customFormat="1" x14ac:dyDescent="0.2">
      <c r="A82" s="237" t="str">
        <f>name!E$9</f>
        <v>Caring, leisure and other service occupations</v>
      </c>
      <c r="B82" s="302">
        <v>4.3021390361088936E-2</v>
      </c>
      <c r="C82" s="302">
        <v>1.0555745869595488E-2</v>
      </c>
      <c r="D82" s="302">
        <v>6.3638966066527341E-3</v>
      </c>
      <c r="E82" s="302">
        <f t="shared" si="42"/>
        <v>5.9941032837337163E-2</v>
      </c>
      <c r="F82" s="303"/>
      <c r="G82" s="302">
        <v>3.7877498574653327E-2</v>
      </c>
      <c r="H82" s="302">
        <v>9.349742537992577E-3</v>
      </c>
      <c r="I82" s="302">
        <v>2.3543460788694872E-2</v>
      </c>
      <c r="J82" s="302">
        <f t="shared" ref="J82:J85" si="45">SUM(G82:I82)</f>
        <v>7.0770701901340771E-2</v>
      </c>
      <c r="K82" s="303"/>
      <c r="L82" s="302">
        <v>2.5650767013117106E-2</v>
      </c>
      <c r="M82" s="302">
        <v>4.9009682360623089E-3</v>
      </c>
      <c r="N82" s="302">
        <v>3.1241305615923969E-2</v>
      </c>
      <c r="O82" s="302">
        <f t="shared" si="44"/>
        <v>6.1793040865103385E-2</v>
      </c>
    </row>
    <row r="83" spans="1:15" s="236" customFormat="1" x14ac:dyDescent="0.2">
      <c r="A83" s="237" t="str">
        <f>name!E$10</f>
        <v>Sales and customer service occupations</v>
      </c>
      <c r="B83" s="302">
        <v>0.16653824961303604</v>
      </c>
      <c r="C83" s="302">
        <v>3.2831633829668735E-2</v>
      </c>
      <c r="D83" s="302">
        <v>8.5584030147072623E-3</v>
      </c>
      <c r="E83" s="302">
        <f t="shared" si="42"/>
        <v>0.20792828645741204</v>
      </c>
      <c r="F83" s="303"/>
      <c r="G83" s="302">
        <v>0.15847605058346431</v>
      </c>
      <c r="H83" s="302">
        <v>2.9593681832963188E-2</v>
      </c>
      <c r="I83" s="302">
        <v>1.7790530118008119E-2</v>
      </c>
      <c r="J83" s="302">
        <f t="shared" si="45"/>
        <v>0.20586026253443562</v>
      </c>
      <c r="K83" s="303"/>
      <c r="L83" s="302">
        <v>0.13439109824734935</v>
      </c>
      <c r="M83" s="302">
        <v>2.8390533138437542E-2</v>
      </c>
      <c r="N83" s="302">
        <v>1.13317684591443E-2</v>
      </c>
      <c r="O83" s="302">
        <f t="shared" si="44"/>
        <v>0.17411339984493118</v>
      </c>
    </row>
    <row r="84" spans="1:15" s="236" customFormat="1" x14ac:dyDescent="0.2">
      <c r="A84" s="237" t="str">
        <f>name!E$11</f>
        <v>Process, plant and machine operatives</v>
      </c>
      <c r="B84" s="302">
        <v>0.852288791584077</v>
      </c>
      <c r="C84" s="302">
        <v>6.5331203873989663E-2</v>
      </c>
      <c r="D84" s="302">
        <v>2.1392599346686542E-2</v>
      </c>
      <c r="E84" s="302">
        <f t="shared" si="42"/>
        <v>0.93901259480475319</v>
      </c>
      <c r="F84" s="303"/>
      <c r="G84" s="302">
        <v>0.6058436968509382</v>
      </c>
      <c r="H84" s="302">
        <v>4.6588406125610445E-2</v>
      </c>
      <c r="I84" s="302">
        <v>3.303879313682806E-2</v>
      </c>
      <c r="J84" s="302">
        <f t="shared" si="45"/>
        <v>0.68547089611337664</v>
      </c>
      <c r="K84" s="303"/>
      <c r="L84" s="302">
        <v>0.44172737207415014</v>
      </c>
      <c r="M84" s="302">
        <v>4.320660820554046E-2</v>
      </c>
      <c r="N84" s="302">
        <v>3.9690045081503894E-2</v>
      </c>
      <c r="O84" s="302">
        <f t="shared" si="44"/>
        <v>0.52462402536119446</v>
      </c>
    </row>
    <row r="85" spans="1:15" s="236" customFormat="1" x14ac:dyDescent="0.2">
      <c r="A85" s="237" t="str">
        <f>name!E$12</f>
        <v>Elementary occupations</v>
      </c>
      <c r="B85" s="302">
        <v>0.24188035400803165</v>
      </c>
      <c r="C85" s="302">
        <v>2.4350811055911935E-2</v>
      </c>
      <c r="D85" s="302">
        <v>1.2077676481287694E-2</v>
      </c>
      <c r="E85" s="302">
        <f t="shared" si="42"/>
        <v>0.27830884154523128</v>
      </c>
      <c r="F85" s="303"/>
      <c r="G85" s="302">
        <v>0.1685950085657057</v>
      </c>
      <c r="H85" s="302">
        <v>1.9855311567410574E-2</v>
      </c>
      <c r="I85" s="302">
        <v>2.8523897532834925E-2</v>
      </c>
      <c r="J85" s="302">
        <f t="shared" si="45"/>
        <v>0.21697421766595121</v>
      </c>
      <c r="K85" s="303"/>
      <c r="L85" s="302">
        <v>0.14410681839805223</v>
      </c>
      <c r="M85" s="302">
        <v>3.6210984154726504E-2</v>
      </c>
      <c r="N85" s="302">
        <v>6.1320359785323179E-2</v>
      </c>
      <c r="O85" s="302">
        <f t="shared" si="44"/>
        <v>0.24163816233810193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5.2642694736801827</v>
      </c>
      <c r="C87" s="311">
        <f t="shared" ref="C87:E87" si="46">SUM(C77:C85)</f>
        <v>0.39796421052572728</v>
      </c>
      <c r="D87" s="311">
        <f t="shared" si="46"/>
        <v>0.36376631579410168</v>
      </c>
      <c r="E87" s="311">
        <f t="shared" si="46"/>
        <v>6.0260000000000105</v>
      </c>
      <c r="F87" s="311"/>
      <c r="G87" s="311">
        <f t="shared" ref="G87:J87" si="47">SUM(G77:G85)</f>
        <v>4.9874654537659744</v>
      </c>
      <c r="H87" s="311">
        <f t="shared" si="47"/>
        <v>0.38549509536445148</v>
      </c>
      <c r="I87" s="311">
        <f t="shared" si="47"/>
        <v>0.52903945086956916</v>
      </c>
      <c r="J87" s="311">
        <f t="shared" si="47"/>
        <v>5.9019999999999957</v>
      </c>
      <c r="K87" s="311"/>
      <c r="L87" s="311">
        <f t="shared" ref="L87:O87" si="48">SUM(L77:L85)</f>
        <v>3.9989899552604848</v>
      </c>
      <c r="M87" s="311">
        <f t="shared" si="48"/>
        <v>0.35320548756713332</v>
      </c>
      <c r="N87" s="311">
        <f t="shared" si="48"/>
        <v>0.47580455717237818</v>
      </c>
      <c r="O87" s="311">
        <f t="shared" si="48"/>
        <v>4.8279999999999959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2.660460732827481</v>
      </c>
      <c r="C94" s="302">
        <v>0.16228172796947868</v>
      </c>
      <c r="D94" s="302">
        <v>0.45332639633550259</v>
      </c>
      <c r="E94" s="302">
        <f>SUM(B94:D94)</f>
        <v>3.2760688571324623</v>
      </c>
      <c r="F94" s="303"/>
      <c r="G94" s="302">
        <v>3.3034167279347866</v>
      </c>
      <c r="H94" s="302">
        <v>0.26851828608034495</v>
      </c>
      <c r="I94" s="302">
        <v>0.50951297854782251</v>
      </c>
      <c r="J94" s="302">
        <f>SUM(G94:I94)</f>
        <v>4.0814479925629543</v>
      </c>
      <c r="K94" s="303"/>
      <c r="L94" s="302">
        <v>2.7621852135258296</v>
      </c>
      <c r="M94" s="302">
        <v>0.26350675426112641</v>
      </c>
      <c r="N94" s="302">
        <v>0.45434140927753358</v>
      </c>
      <c r="O94" s="302">
        <f>SUM(L94:N94)</f>
        <v>3.4800333770644896</v>
      </c>
    </row>
    <row r="95" spans="1:15" s="236" customFormat="1" x14ac:dyDescent="0.2">
      <c r="A95" s="237" t="str">
        <f>name!E$5</f>
        <v>Professional occupations</v>
      </c>
      <c r="B95" s="302">
        <v>3.6047113359008027</v>
      </c>
      <c r="C95" s="302">
        <v>0.12720862539337005</v>
      </c>
      <c r="D95" s="302">
        <v>0.25140782999865774</v>
      </c>
      <c r="E95" s="302">
        <f t="shared" ref="E95:E102" si="49">SUM(B95:D95)</f>
        <v>3.9833277912928304</v>
      </c>
      <c r="F95" s="303"/>
      <c r="G95" s="302">
        <v>4.9985578358604181</v>
      </c>
      <c r="H95" s="302">
        <v>0.25244318300626023</v>
      </c>
      <c r="I95" s="302">
        <v>0.30567694088042424</v>
      </c>
      <c r="J95" s="302">
        <f t="shared" ref="J95:J97" si="50">SUM(G95:I95)</f>
        <v>5.5566779597471028</v>
      </c>
      <c r="K95" s="303"/>
      <c r="L95" s="302">
        <v>5.8691584454492407</v>
      </c>
      <c r="M95" s="302">
        <v>0.25960874075545048</v>
      </c>
      <c r="N95" s="302">
        <v>0.23614903060827463</v>
      </c>
      <c r="O95" s="302">
        <f t="shared" ref="O95:O102" si="51">SUM(L95:N95)</f>
        <v>6.3649162168129658</v>
      </c>
    </row>
    <row r="96" spans="1:15" s="236" customFormat="1" x14ac:dyDescent="0.2">
      <c r="A96" s="237" t="str">
        <f>name!E$6</f>
        <v>Associate professional occupations</v>
      </c>
      <c r="B96" s="302">
        <v>2.4222000927123113</v>
      </c>
      <c r="C96" s="302">
        <v>0.19042616171566626</v>
      </c>
      <c r="D96" s="302">
        <v>0.21075106212476147</v>
      </c>
      <c r="E96" s="302">
        <f t="shared" si="49"/>
        <v>2.8233773165527389</v>
      </c>
      <c r="F96" s="303"/>
      <c r="G96" s="302">
        <v>3.1601173030153458</v>
      </c>
      <c r="H96" s="302">
        <v>0.25861914006099379</v>
      </c>
      <c r="I96" s="302">
        <v>0.30435361436951031</v>
      </c>
      <c r="J96" s="302">
        <f t="shared" si="50"/>
        <v>3.7230900574458499</v>
      </c>
      <c r="K96" s="303"/>
      <c r="L96" s="302">
        <v>2.8957124849218987</v>
      </c>
      <c r="M96" s="302">
        <v>0.20144917850151092</v>
      </c>
      <c r="N96" s="302">
        <v>0.26019760981819773</v>
      </c>
      <c r="O96" s="302">
        <f t="shared" si="51"/>
        <v>3.3573592732416078</v>
      </c>
    </row>
    <row r="97" spans="1:15" s="236" customFormat="1" x14ac:dyDescent="0.2">
      <c r="A97" s="237" t="str">
        <f>name!E$7</f>
        <v>Administrative and secretarial occupations</v>
      </c>
      <c r="B97" s="302">
        <v>1.7983107213596528</v>
      </c>
      <c r="C97" s="302">
        <v>0.4968014167950322</v>
      </c>
      <c r="D97" s="302">
        <v>5.8003966564427779E-2</v>
      </c>
      <c r="E97" s="302">
        <f t="shared" si="49"/>
        <v>2.3531161047191129</v>
      </c>
      <c r="F97" s="303"/>
      <c r="G97" s="302">
        <v>2.1269820929018737</v>
      </c>
      <c r="H97" s="302">
        <v>0.47422240153274686</v>
      </c>
      <c r="I97" s="302">
        <v>0.11749908864673038</v>
      </c>
      <c r="J97" s="302">
        <f t="shared" si="50"/>
        <v>2.7187035830813508</v>
      </c>
      <c r="K97" s="303"/>
      <c r="L97" s="302">
        <v>2.1515442030930356</v>
      </c>
      <c r="M97" s="302">
        <v>0.31791744907094743</v>
      </c>
      <c r="N97" s="302">
        <v>6.9673365567611875E-2</v>
      </c>
      <c r="O97" s="302">
        <f t="shared" si="51"/>
        <v>2.5391350177315952</v>
      </c>
    </row>
    <row r="98" spans="1:15" s="236" customFormat="1" x14ac:dyDescent="0.2">
      <c r="A98" s="237" t="str">
        <f>name!E$8</f>
        <v>Skilled trades occupations</v>
      </c>
      <c r="B98" s="302">
        <v>7.4649225895886335</v>
      </c>
      <c r="C98" s="302">
        <v>0.28674543808433511</v>
      </c>
      <c r="D98" s="302">
        <v>1.0497876755693891</v>
      </c>
      <c r="E98" s="302">
        <f t="shared" si="49"/>
        <v>8.8014557032423575</v>
      </c>
      <c r="F98" s="303"/>
      <c r="G98" s="302">
        <v>6.5144304820746495</v>
      </c>
      <c r="H98" s="302">
        <v>0.20123204819160714</v>
      </c>
      <c r="I98" s="302">
        <v>1.0033986933051944</v>
      </c>
      <c r="J98" s="302">
        <f>SUM(G98:I98)</f>
        <v>7.7190612235714511</v>
      </c>
      <c r="K98" s="303"/>
      <c r="L98" s="302">
        <v>4.9703078130657721</v>
      </c>
      <c r="M98" s="302">
        <v>0.19789427626940745</v>
      </c>
      <c r="N98" s="302">
        <v>0.91352392184424536</v>
      </c>
      <c r="O98" s="302">
        <f t="shared" si="51"/>
        <v>6.0817260111794242</v>
      </c>
    </row>
    <row r="99" spans="1:15" s="236" customFormat="1" x14ac:dyDescent="0.2">
      <c r="A99" s="237" t="str">
        <f>name!E$9</f>
        <v>Caring, leisure and other service occupations</v>
      </c>
      <c r="B99" s="302">
        <v>0.18961357532501899</v>
      </c>
      <c r="C99" s="302">
        <v>3.748711676170239E-2</v>
      </c>
      <c r="D99" s="302">
        <v>3.2074174912576074E-2</v>
      </c>
      <c r="E99" s="302">
        <f t="shared" si="49"/>
        <v>0.25917486699929743</v>
      </c>
      <c r="F99" s="303"/>
      <c r="G99" s="302">
        <v>0.23050007489310842</v>
      </c>
      <c r="H99" s="302">
        <v>5.4671729053149189E-2</v>
      </c>
      <c r="I99" s="302">
        <v>0.12298647157767766</v>
      </c>
      <c r="J99" s="302">
        <f t="shared" ref="J99:J102" si="52">SUM(G99:I99)</f>
        <v>0.4081582755239353</v>
      </c>
      <c r="K99" s="303"/>
      <c r="L99" s="302">
        <v>0.24198956264122506</v>
      </c>
      <c r="M99" s="302">
        <v>4.2842628570084862E-2</v>
      </c>
      <c r="N99" s="302">
        <v>0.11779601077310985</v>
      </c>
      <c r="O99" s="302">
        <f t="shared" si="51"/>
        <v>0.40262820198441979</v>
      </c>
    </row>
    <row r="100" spans="1:15" s="236" customFormat="1" x14ac:dyDescent="0.2">
      <c r="A100" s="237" t="str">
        <f>name!E$10</f>
        <v>Sales and customer service occupations</v>
      </c>
      <c r="B100" s="302">
        <v>0.59963762749972382</v>
      </c>
      <c r="C100" s="302">
        <v>0.18058329835200873</v>
      </c>
      <c r="D100" s="302">
        <v>8.750108417073893E-2</v>
      </c>
      <c r="E100" s="302">
        <f t="shared" si="49"/>
        <v>0.8677220100224714</v>
      </c>
      <c r="F100" s="303"/>
      <c r="G100" s="302">
        <v>0.64410425453526265</v>
      </c>
      <c r="H100" s="302">
        <v>0.18097447695313634</v>
      </c>
      <c r="I100" s="302">
        <v>8.6065132766996413E-2</v>
      </c>
      <c r="J100" s="302">
        <f t="shared" si="52"/>
        <v>0.9111438642553954</v>
      </c>
      <c r="K100" s="303"/>
      <c r="L100" s="302">
        <v>0.62313529361874465</v>
      </c>
      <c r="M100" s="302">
        <v>0.17216528325649744</v>
      </c>
      <c r="N100" s="302">
        <v>6.245736359266222E-2</v>
      </c>
      <c r="O100" s="302">
        <f t="shared" si="51"/>
        <v>0.85775794046790432</v>
      </c>
    </row>
    <row r="101" spans="1:15" s="236" customFormat="1" x14ac:dyDescent="0.2">
      <c r="A101" s="237" t="str">
        <f>name!E$11</f>
        <v>Process, plant and machine operatives</v>
      </c>
      <c r="B101" s="302">
        <v>3.7481406539513591</v>
      </c>
      <c r="C101" s="302">
        <v>0.2960634236034404</v>
      </c>
      <c r="D101" s="302">
        <v>0.19325657861853859</v>
      </c>
      <c r="E101" s="302">
        <f t="shared" si="49"/>
        <v>4.2374606561733383</v>
      </c>
      <c r="F101" s="303"/>
      <c r="G101" s="302">
        <v>3.0953649442131566</v>
      </c>
      <c r="H101" s="302">
        <v>0.25855140791489234</v>
      </c>
      <c r="I101" s="302">
        <v>0.47334085655902275</v>
      </c>
      <c r="J101" s="302">
        <f t="shared" si="52"/>
        <v>3.8272572086870715</v>
      </c>
      <c r="K101" s="303"/>
      <c r="L101" s="302">
        <v>2.2966804844454582</v>
      </c>
      <c r="M101" s="302">
        <v>0.23806946131549928</v>
      </c>
      <c r="N101" s="302">
        <v>0.42446921401782767</v>
      </c>
      <c r="O101" s="302">
        <f t="shared" si="51"/>
        <v>2.9592191597787854</v>
      </c>
    </row>
    <row r="102" spans="1:15" s="236" customFormat="1" x14ac:dyDescent="0.2">
      <c r="A102" s="237" t="str">
        <f>name!E$12</f>
        <v>Elementary occupations</v>
      </c>
      <c r="B102" s="302">
        <v>1.3460455210625959</v>
      </c>
      <c r="C102" s="302">
        <v>0.21528755747905692</v>
      </c>
      <c r="D102" s="302">
        <v>0.14896361532372118</v>
      </c>
      <c r="E102" s="302">
        <f t="shared" si="49"/>
        <v>1.7102966938653741</v>
      </c>
      <c r="F102" s="303"/>
      <c r="G102" s="302">
        <v>1.106426227683291</v>
      </c>
      <c r="H102" s="302">
        <v>0.18870133944489215</v>
      </c>
      <c r="I102" s="302">
        <v>0.24633226799667512</v>
      </c>
      <c r="J102" s="302">
        <f t="shared" si="52"/>
        <v>1.5414598351248583</v>
      </c>
      <c r="K102" s="303"/>
      <c r="L102" s="302">
        <v>0.95445266076805779</v>
      </c>
      <c r="M102" s="302">
        <v>0.26694385819604211</v>
      </c>
      <c r="N102" s="302">
        <v>0.32882828277467852</v>
      </c>
      <c r="O102" s="302">
        <f t="shared" si="51"/>
        <v>1.5502248017387783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23.834042850227579</v>
      </c>
      <c r="C104" s="311">
        <f t="shared" ref="C104:E104" si="53">SUM(C94:C102)</f>
        <v>1.9928847661540907</v>
      </c>
      <c r="D104" s="311">
        <f t="shared" si="53"/>
        <v>2.4850723836183133</v>
      </c>
      <c r="E104" s="311">
        <f t="shared" si="53"/>
        <v>28.311999999999983</v>
      </c>
      <c r="F104" s="311"/>
      <c r="G104" s="311">
        <f t="shared" ref="G104:J104" si="54">SUM(G94:G102)</f>
        <v>25.179899943111892</v>
      </c>
      <c r="H104" s="311">
        <f t="shared" si="54"/>
        <v>2.137934012238023</v>
      </c>
      <c r="I104" s="311">
        <f t="shared" si="54"/>
        <v>3.1691660446500545</v>
      </c>
      <c r="J104" s="311">
        <f t="shared" si="54"/>
        <v>30.48699999999997</v>
      </c>
      <c r="K104" s="311"/>
      <c r="L104" s="311">
        <f t="shared" ref="L104:O104" si="55">SUM(L94:L102)</f>
        <v>22.765166161529262</v>
      </c>
      <c r="M104" s="311">
        <f t="shared" si="55"/>
        <v>1.9603976301965662</v>
      </c>
      <c r="N104" s="311">
        <f t="shared" si="55"/>
        <v>2.8674362082741416</v>
      </c>
      <c r="O104" s="311">
        <f t="shared" si="55"/>
        <v>27.592999999999975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9.4148007245384399E-2</v>
      </c>
      <c r="C111" s="302">
        <v>3.5357298795631901E-3</v>
      </c>
      <c r="D111" s="302">
        <v>9.084791331899246E-3</v>
      </c>
      <c r="E111" s="302">
        <f>SUM(B111:D111)</f>
        <v>0.10676852845684684</v>
      </c>
      <c r="F111" s="303"/>
      <c r="G111" s="302">
        <v>0.15920096432505285</v>
      </c>
      <c r="H111" s="302">
        <v>1.3740384039870079E-2</v>
      </c>
      <c r="I111" s="302">
        <v>0</v>
      </c>
      <c r="J111" s="302">
        <f>SUM(G111:I111)</f>
        <v>0.17294134836492292</v>
      </c>
      <c r="K111" s="303"/>
      <c r="L111" s="302">
        <v>0.12845669176955168</v>
      </c>
      <c r="M111" s="302">
        <v>1.4429817500733284E-2</v>
      </c>
      <c r="N111" s="302">
        <v>0</v>
      </c>
      <c r="O111" s="302">
        <f>SUM(L111:N111)</f>
        <v>0.14288650927028496</v>
      </c>
    </row>
    <row r="112" spans="1:15" s="236" customFormat="1" x14ac:dyDescent="0.2">
      <c r="A112" s="237" t="str">
        <f>name!E$5</f>
        <v>Professional occupations</v>
      </c>
      <c r="B112" s="302">
        <v>0.26403771418478267</v>
      </c>
      <c r="C112" s="302">
        <v>4.5360864554944659E-3</v>
      </c>
      <c r="D112" s="302">
        <v>1.1565264236887203E-2</v>
      </c>
      <c r="E112" s="302">
        <f t="shared" ref="E112:E119" si="56">SUM(B112:D112)</f>
        <v>0.28013906487716433</v>
      </c>
      <c r="F112" s="303"/>
      <c r="G112" s="302">
        <v>0.49915837240031341</v>
      </c>
      <c r="H112" s="302">
        <v>1.8257022067407796E-2</v>
      </c>
      <c r="I112" s="302">
        <v>0</v>
      </c>
      <c r="J112" s="302">
        <f t="shared" ref="J112:J114" si="57">SUM(G112:I112)</f>
        <v>0.51741539446772122</v>
      </c>
      <c r="K112" s="303"/>
      <c r="L112" s="302">
        <v>0.53052104552837864</v>
      </c>
      <c r="M112" s="302">
        <v>1.8897570119899499E-2</v>
      </c>
      <c r="N112" s="302">
        <v>0</v>
      </c>
      <c r="O112" s="302">
        <f t="shared" ref="O112:O119" si="58">SUM(L112:N112)</f>
        <v>0.5494186156482781</v>
      </c>
    </row>
    <row r="113" spans="1:15" s="236" customFormat="1" x14ac:dyDescent="0.2">
      <c r="A113" s="237" t="str">
        <f>name!E$6</f>
        <v>Associate professional occupations</v>
      </c>
      <c r="B113" s="302">
        <v>0.17728939634247343</v>
      </c>
      <c r="C113" s="302">
        <v>6.8071728011621768E-3</v>
      </c>
      <c r="D113" s="302">
        <v>5.4982020073946637E-3</v>
      </c>
      <c r="E113" s="302">
        <f t="shared" si="56"/>
        <v>0.18959477115103027</v>
      </c>
      <c r="F113" s="303"/>
      <c r="G113" s="302">
        <v>0.32017628831074824</v>
      </c>
      <c r="H113" s="302">
        <v>2.0779951633802883E-2</v>
      </c>
      <c r="I113" s="302">
        <v>0</v>
      </c>
      <c r="J113" s="302">
        <f t="shared" si="57"/>
        <v>0.3409562399445511</v>
      </c>
      <c r="K113" s="303"/>
      <c r="L113" s="302">
        <v>0.26120385776096633</v>
      </c>
      <c r="M113" s="302">
        <v>1.8776781278033582E-2</v>
      </c>
      <c r="N113" s="302">
        <v>0</v>
      </c>
      <c r="O113" s="302">
        <f t="shared" si="58"/>
        <v>0.27998063903899989</v>
      </c>
    </row>
    <row r="114" spans="1:15" s="236" customFormat="1" x14ac:dyDescent="0.2">
      <c r="A114" s="237" t="str">
        <f>name!E$7</f>
        <v>Administrative and secretarial occupations</v>
      </c>
      <c r="B114" s="302">
        <v>0.2844091747832011</v>
      </c>
      <c r="C114" s="302">
        <v>2.0217664807115232E-2</v>
      </c>
      <c r="D114" s="302">
        <v>3.7168730914145446E-3</v>
      </c>
      <c r="E114" s="302">
        <f t="shared" si="56"/>
        <v>0.30834371268173089</v>
      </c>
      <c r="F114" s="303"/>
      <c r="G114" s="302">
        <v>0.4174934478015675</v>
      </c>
      <c r="H114" s="302">
        <v>5.4120295695901592E-2</v>
      </c>
      <c r="I114" s="302">
        <v>0</v>
      </c>
      <c r="J114" s="302">
        <f t="shared" si="57"/>
        <v>0.4716137434974691</v>
      </c>
      <c r="K114" s="303"/>
      <c r="L114" s="302">
        <v>0.37496321001032434</v>
      </c>
      <c r="M114" s="302">
        <v>4.1840872685563413E-2</v>
      </c>
      <c r="N114" s="302">
        <v>0</v>
      </c>
      <c r="O114" s="302">
        <f t="shared" si="58"/>
        <v>0.41680408269588776</v>
      </c>
    </row>
    <row r="115" spans="1:15" s="236" customFormat="1" x14ac:dyDescent="0.2">
      <c r="A115" s="237" t="str">
        <f>name!E$8</f>
        <v>Skilled trades occupations</v>
      </c>
      <c r="B115" s="302">
        <v>0.18786486970711846</v>
      </c>
      <c r="C115" s="302">
        <v>2.8717113786869896E-3</v>
      </c>
      <c r="D115" s="302">
        <v>1.0508788079480278E-2</v>
      </c>
      <c r="E115" s="302">
        <f t="shared" si="56"/>
        <v>0.20124536916528574</v>
      </c>
      <c r="F115" s="303"/>
      <c r="G115" s="302">
        <v>0.23304607988570392</v>
      </c>
      <c r="H115" s="302">
        <v>9.0076921477280584E-3</v>
      </c>
      <c r="I115" s="302">
        <v>0</v>
      </c>
      <c r="J115" s="302">
        <f>SUM(G115:I115)</f>
        <v>0.24205377203343198</v>
      </c>
      <c r="K115" s="303"/>
      <c r="L115" s="302">
        <v>0.15783122340214725</v>
      </c>
      <c r="M115" s="302">
        <v>7.3469142434908572E-3</v>
      </c>
      <c r="N115" s="302">
        <v>0</v>
      </c>
      <c r="O115" s="302">
        <f t="shared" si="58"/>
        <v>0.1651781376456381</v>
      </c>
    </row>
    <row r="116" spans="1:15" s="236" customFormat="1" x14ac:dyDescent="0.2">
      <c r="A116" s="237" t="str">
        <f>name!E$9</f>
        <v>Caring, leisure and other service occupations</v>
      </c>
      <c r="B116" s="302">
        <v>3.452357385394822E-2</v>
      </c>
      <c r="C116" s="302">
        <v>3.7999067861117261E-3</v>
      </c>
      <c r="D116" s="302">
        <v>9.8547123519268816E-4</v>
      </c>
      <c r="E116" s="302">
        <f t="shared" si="56"/>
        <v>3.9308951875252629E-2</v>
      </c>
      <c r="F116" s="303"/>
      <c r="G116" s="302">
        <v>5.3010725874865439E-2</v>
      </c>
      <c r="H116" s="302">
        <v>1.1823235412997098E-2</v>
      </c>
      <c r="I116" s="302">
        <v>0</v>
      </c>
      <c r="J116" s="302">
        <f t="shared" ref="J116:J119" si="59">SUM(G116:I116)</f>
        <v>6.4833961287862535E-2</v>
      </c>
      <c r="K116" s="303"/>
      <c r="L116" s="302">
        <v>4.9394220422834242E-2</v>
      </c>
      <c r="M116" s="302">
        <v>9.2655969083257853E-3</v>
      </c>
      <c r="N116" s="302">
        <v>0</v>
      </c>
      <c r="O116" s="302">
        <f t="shared" si="58"/>
        <v>5.8659817331160026E-2</v>
      </c>
    </row>
    <row r="117" spans="1:15" s="236" customFormat="1" x14ac:dyDescent="0.2">
      <c r="A117" s="237" t="str">
        <f>name!E$10</f>
        <v>Sales and customer service occupations</v>
      </c>
      <c r="B117" s="302">
        <v>0.23802889719987422</v>
      </c>
      <c r="C117" s="302">
        <v>3.2264206389686793E-2</v>
      </c>
      <c r="D117" s="302">
        <v>1.6822070075554096E-2</v>
      </c>
      <c r="E117" s="302">
        <f t="shared" si="56"/>
        <v>0.28711517366511508</v>
      </c>
      <c r="F117" s="303"/>
      <c r="G117" s="302">
        <v>0.35470576693675737</v>
      </c>
      <c r="H117" s="302">
        <v>0.12059671304859856</v>
      </c>
      <c r="I117" s="302">
        <v>0</v>
      </c>
      <c r="J117" s="302">
        <f t="shared" si="59"/>
        <v>0.47530247998535591</v>
      </c>
      <c r="K117" s="303"/>
      <c r="L117" s="302">
        <v>0.36533207710648347</v>
      </c>
      <c r="M117" s="302">
        <v>0.12449622270301317</v>
      </c>
      <c r="N117" s="302">
        <v>0</v>
      </c>
      <c r="O117" s="302">
        <f t="shared" si="58"/>
        <v>0.4898282998094966</v>
      </c>
    </row>
    <row r="118" spans="1:15" s="236" customFormat="1" x14ac:dyDescent="0.2">
      <c r="A118" s="237" t="str">
        <f>name!E$11</f>
        <v>Process, plant and machine operatives</v>
      </c>
      <c r="B118" s="302">
        <v>9.0355062969443498E-2</v>
      </c>
      <c r="C118" s="302">
        <v>1.3105300909675161E-3</v>
      </c>
      <c r="D118" s="302">
        <v>5.7030049297681863E-3</v>
      </c>
      <c r="E118" s="302">
        <f t="shared" si="56"/>
        <v>9.7368597990179204E-2</v>
      </c>
      <c r="F118" s="303"/>
      <c r="G118" s="302">
        <v>0.11220587381729073</v>
      </c>
      <c r="H118" s="302">
        <v>6.7382687854146365E-3</v>
      </c>
      <c r="I118" s="302">
        <v>0</v>
      </c>
      <c r="J118" s="302">
        <f t="shared" si="59"/>
        <v>0.11894414260270537</v>
      </c>
      <c r="K118" s="303"/>
      <c r="L118" s="302">
        <v>0.10454720127646602</v>
      </c>
      <c r="M118" s="302">
        <v>7.3016170913472855E-3</v>
      </c>
      <c r="N118" s="302">
        <v>0</v>
      </c>
      <c r="O118" s="302">
        <f t="shared" si="58"/>
        <v>0.11184881836781331</v>
      </c>
    </row>
    <row r="119" spans="1:15" s="236" customFormat="1" x14ac:dyDescent="0.2">
      <c r="A119" s="237" t="str">
        <f>name!E$12</f>
        <v>Elementary occupations</v>
      </c>
      <c r="B119" s="302">
        <v>3.1018737320913398E-2</v>
      </c>
      <c r="C119" s="302">
        <v>6.797594198191286E-3</v>
      </c>
      <c r="D119" s="302">
        <v>1.2994986182906362E-3</v>
      </c>
      <c r="E119" s="302">
        <f t="shared" si="56"/>
        <v>3.9115830137395322E-2</v>
      </c>
      <c r="F119" s="303"/>
      <c r="G119" s="302">
        <v>4.0088332649625517E-2</v>
      </c>
      <c r="H119" s="302">
        <v>1.2850585166359793E-2</v>
      </c>
      <c r="I119" s="302">
        <v>0</v>
      </c>
      <c r="J119" s="302">
        <f t="shared" si="59"/>
        <v>5.2938917815985309E-2</v>
      </c>
      <c r="K119" s="303"/>
      <c r="L119" s="302">
        <v>3.2620532431318523E-2</v>
      </c>
      <c r="M119" s="302">
        <v>8.7745477611216004E-3</v>
      </c>
      <c r="N119" s="302">
        <v>0</v>
      </c>
      <c r="O119" s="302">
        <f t="shared" si="58"/>
        <v>4.139508019244012E-2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1.4016754336071393</v>
      </c>
      <c r="C121" s="311">
        <f t="shared" ref="C121:E121" si="60">SUM(C111:C119)</f>
        <v>8.2140602786979378E-2</v>
      </c>
      <c r="D121" s="311">
        <f t="shared" si="60"/>
        <v>6.5183963605881551E-2</v>
      </c>
      <c r="E121" s="311">
        <f t="shared" si="60"/>
        <v>1.5490000000000004</v>
      </c>
      <c r="F121" s="311"/>
      <c r="G121" s="311">
        <f t="shared" ref="G121:J121" si="61">SUM(G111:G119)</f>
        <v>2.189085852001925</v>
      </c>
      <c r="H121" s="311">
        <f t="shared" si="61"/>
        <v>0.2679141479980805</v>
      </c>
      <c r="I121" s="311">
        <f t="shared" si="61"/>
        <v>0</v>
      </c>
      <c r="J121" s="311">
        <f t="shared" si="61"/>
        <v>2.4570000000000056</v>
      </c>
      <c r="K121" s="311"/>
      <c r="L121" s="311">
        <f t="shared" ref="L121:O121" si="62">SUM(L111:L119)</f>
        <v>2.0048700597084705</v>
      </c>
      <c r="M121" s="311">
        <f t="shared" si="62"/>
        <v>0.25112994029152846</v>
      </c>
      <c r="N121" s="311">
        <f t="shared" si="62"/>
        <v>0</v>
      </c>
      <c r="O121" s="311">
        <f t="shared" si="62"/>
        <v>2.2559999999999989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0.39686766235364157</v>
      </c>
      <c r="C128" s="302">
        <v>2.8970502695604267E-2</v>
      </c>
      <c r="D128" s="302">
        <v>0.17495519402488754</v>
      </c>
      <c r="E128" s="302">
        <f>SUM(B128:D128)</f>
        <v>0.60079335907413334</v>
      </c>
      <c r="F128" s="303"/>
      <c r="G128" s="302">
        <v>0.702507666926944</v>
      </c>
      <c r="H128" s="302">
        <v>4.9027148059894089E-2</v>
      </c>
      <c r="I128" s="302">
        <v>2.7106102682563486E-3</v>
      </c>
      <c r="J128" s="302">
        <f>SUM(G128:I128)</f>
        <v>0.75424542525509441</v>
      </c>
      <c r="K128" s="303"/>
      <c r="L128" s="302">
        <v>0.78367543222871427</v>
      </c>
      <c r="M128" s="302">
        <v>5.7893405960963804E-2</v>
      </c>
      <c r="N128" s="302">
        <v>2.3513275960850041E-3</v>
      </c>
      <c r="O128" s="302">
        <f>SUM(L128:N128)</f>
        <v>0.84392016578576312</v>
      </c>
    </row>
    <row r="129" spans="1:15" s="236" customFormat="1" x14ac:dyDescent="0.2">
      <c r="A129" s="237" t="str">
        <f>name!E$5</f>
        <v>Professional occupations</v>
      </c>
      <c r="B129" s="302">
        <v>0.36953428306339869</v>
      </c>
      <c r="C129" s="302">
        <v>5.2471910433504777E-2</v>
      </c>
      <c r="D129" s="302">
        <v>8.315144991863789E-2</v>
      </c>
      <c r="E129" s="302">
        <f t="shared" ref="E129:E136" si="63">SUM(B129:D129)</f>
        <v>0.50515764341554137</v>
      </c>
      <c r="F129" s="303"/>
      <c r="G129" s="302">
        <v>0.74561563198712844</v>
      </c>
      <c r="H129" s="302">
        <v>7.5950012648412446E-2</v>
      </c>
      <c r="I129" s="302">
        <v>3.5925505444150793E-3</v>
      </c>
      <c r="J129" s="302">
        <f t="shared" ref="J129:J131" si="64">SUM(G129:I129)</f>
        <v>0.82515819517995592</v>
      </c>
      <c r="K129" s="303"/>
      <c r="L129" s="302">
        <v>1.0461375773924908</v>
      </c>
      <c r="M129" s="302">
        <v>9.0574795571431638E-2</v>
      </c>
      <c r="N129" s="302">
        <v>3.0259372223205173E-3</v>
      </c>
      <c r="O129" s="302">
        <f t="shared" ref="O129:O136" si="65">SUM(L129:N129)</f>
        <v>1.1397383101862428</v>
      </c>
    </row>
    <row r="130" spans="1:15" s="236" customFormat="1" x14ac:dyDescent="0.2">
      <c r="A130" s="237" t="str">
        <f>name!E$6</f>
        <v>Associate professional occupations</v>
      </c>
      <c r="B130" s="302">
        <v>0.36433778907795</v>
      </c>
      <c r="C130" s="302">
        <v>5.5288384573327569E-2</v>
      </c>
      <c r="D130" s="302">
        <v>6.3565838626605892E-2</v>
      </c>
      <c r="E130" s="302">
        <f t="shared" si="63"/>
        <v>0.48319201227788344</v>
      </c>
      <c r="F130" s="303"/>
      <c r="G130" s="302">
        <v>0.6346785995855353</v>
      </c>
      <c r="H130" s="302">
        <v>8.3995472469024265E-2</v>
      </c>
      <c r="I130" s="302">
        <v>3.8831760609158925E-3</v>
      </c>
      <c r="J130" s="302">
        <f t="shared" si="64"/>
        <v>0.7225572481154755</v>
      </c>
      <c r="K130" s="303"/>
      <c r="L130" s="302">
        <v>0.67877099088389248</v>
      </c>
      <c r="M130" s="302">
        <v>8.628202273961022E-2</v>
      </c>
      <c r="N130" s="302">
        <v>4.1491245569368999E-3</v>
      </c>
      <c r="O130" s="302">
        <f t="shared" si="65"/>
        <v>0.7692021381804397</v>
      </c>
    </row>
    <row r="131" spans="1:15" s="236" customFormat="1" x14ac:dyDescent="0.2">
      <c r="A131" s="237" t="str">
        <f>name!E$7</f>
        <v>Administrative and secretarial occupations</v>
      </c>
      <c r="B131" s="302">
        <v>0.25520106534253162</v>
      </c>
      <c r="C131" s="302">
        <v>0.14527427084098071</v>
      </c>
      <c r="D131" s="302">
        <v>1.6645604481484628E-2</v>
      </c>
      <c r="E131" s="302">
        <f t="shared" si="63"/>
        <v>0.41712094066499694</v>
      </c>
      <c r="F131" s="303"/>
      <c r="G131" s="302">
        <v>0.36143306230868955</v>
      </c>
      <c r="H131" s="302">
        <v>0.15919345620521508</v>
      </c>
      <c r="I131" s="302">
        <v>1.2099647393505571E-3</v>
      </c>
      <c r="J131" s="302">
        <f t="shared" si="64"/>
        <v>0.52183648325325516</v>
      </c>
      <c r="K131" s="303"/>
      <c r="L131" s="302">
        <v>0.42278874012872908</v>
      </c>
      <c r="M131" s="302">
        <v>0.17501953957806285</v>
      </c>
      <c r="N131" s="302">
        <v>2.2434218533388252E-3</v>
      </c>
      <c r="O131" s="302">
        <f t="shared" si="65"/>
        <v>0.60005170156013077</v>
      </c>
    </row>
    <row r="132" spans="1:15" s="236" customFormat="1" x14ac:dyDescent="0.2">
      <c r="A132" s="237" t="str">
        <f>name!E$8</f>
        <v>Skilled trades occupations</v>
      </c>
      <c r="B132" s="302">
        <v>0.39925714428196662</v>
      </c>
      <c r="C132" s="302">
        <v>4.2731069876990359E-2</v>
      </c>
      <c r="D132" s="302">
        <v>0.34214995012362814</v>
      </c>
      <c r="E132" s="302">
        <f t="shared" si="63"/>
        <v>0.78413816428258509</v>
      </c>
      <c r="F132" s="303"/>
      <c r="G132" s="302">
        <v>0.5534561068440268</v>
      </c>
      <c r="H132" s="302">
        <v>3.9822403781334517E-2</v>
      </c>
      <c r="I132" s="302">
        <v>6.0157233175925171E-3</v>
      </c>
      <c r="J132" s="302">
        <f>SUM(G132:I132)</f>
        <v>0.59929423394295378</v>
      </c>
      <c r="K132" s="303"/>
      <c r="L132" s="302">
        <v>0.60486923266883574</v>
      </c>
      <c r="M132" s="302">
        <v>5.9049455650863537E-2</v>
      </c>
      <c r="N132" s="302">
        <v>5.8804083097534687E-3</v>
      </c>
      <c r="O132" s="302">
        <f t="shared" si="65"/>
        <v>0.66979909662945269</v>
      </c>
    </row>
    <row r="133" spans="1:15" s="236" customFormat="1" x14ac:dyDescent="0.2">
      <c r="A133" s="237" t="str">
        <f>name!E$9</f>
        <v>Caring, leisure and other service occupations</v>
      </c>
      <c r="B133" s="302">
        <v>6.7096103055897263E-2</v>
      </c>
      <c r="C133" s="302">
        <v>2.1274332819894493E-2</v>
      </c>
      <c r="D133" s="302">
        <v>2.0011074350300213E-2</v>
      </c>
      <c r="E133" s="302">
        <f t="shared" si="63"/>
        <v>0.10838151022609196</v>
      </c>
      <c r="F133" s="303"/>
      <c r="G133" s="302">
        <v>9.3122590594047594E-2</v>
      </c>
      <c r="H133" s="302">
        <v>1.8001026421616596E-2</v>
      </c>
      <c r="I133" s="302">
        <v>2.1843355961835148E-3</v>
      </c>
      <c r="J133" s="302">
        <f t="shared" ref="J133:J136" si="66">SUM(G133:I133)</f>
        <v>0.1133079526118477</v>
      </c>
      <c r="K133" s="303"/>
      <c r="L133" s="302">
        <v>9.6917558440456464E-2</v>
      </c>
      <c r="M133" s="302">
        <v>1.5562699904355147E-2</v>
      </c>
      <c r="N133" s="302">
        <v>2.3667612151601005E-3</v>
      </c>
      <c r="O133" s="302">
        <f t="shared" si="65"/>
        <v>0.11484701955997172</v>
      </c>
    </row>
    <row r="134" spans="1:15" s="236" customFormat="1" x14ac:dyDescent="0.2">
      <c r="A134" s="237" t="str">
        <f>name!E$10</f>
        <v>Sales and customer service occupations</v>
      </c>
      <c r="B134" s="302">
        <v>0.13484470192019352</v>
      </c>
      <c r="C134" s="302">
        <v>6.375931548963823E-2</v>
      </c>
      <c r="D134" s="302">
        <v>4.0440000447075811E-2</v>
      </c>
      <c r="E134" s="302">
        <f t="shared" si="63"/>
        <v>0.23904401785690754</v>
      </c>
      <c r="F134" s="303"/>
      <c r="G134" s="302">
        <v>0.21435017860763531</v>
      </c>
      <c r="H134" s="302">
        <v>9.8130304259112733E-2</v>
      </c>
      <c r="I134" s="302">
        <v>6.3740638008123198E-4</v>
      </c>
      <c r="J134" s="302">
        <f t="shared" si="66"/>
        <v>0.31311788924682926</v>
      </c>
      <c r="K134" s="303"/>
      <c r="L134" s="302">
        <v>0.2911240974616407</v>
      </c>
      <c r="M134" s="302">
        <v>0.1133730604154624</v>
      </c>
      <c r="N134" s="302">
        <v>3.7474092711535826E-4</v>
      </c>
      <c r="O134" s="302">
        <f t="shared" si="65"/>
        <v>0.40487189880421848</v>
      </c>
    </row>
    <row r="135" spans="1:15" s="236" customFormat="1" x14ac:dyDescent="0.2">
      <c r="A135" s="237" t="str">
        <f>name!E$11</f>
        <v>Process, plant and machine operatives</v>
      </c>
      <c r="B135" s="302">
        <v>1.0714607800936018</v>
      </c>
      <c r="C135" s="302">
        <v>3.8166588394534011E-2</v>
      </c>
      <c r="D135" s="302">
        <v>5.7887423420592915E-2</v>
      </c>
      <c r="E135" s="302">
        <f t="shared" si="63"/>
        <v>1.1675147919087285</v>
      </c>
      <c r="F135" s="303"/>
      <c r="G135" s="302">
        <v>1.4739504843425602</v>
      </c>
      <c r="H135" s="302">
        <v>5.8920937162150092E-2</v>
      </c>
      <c r="I135" s="302">
        <v>1.1395984451655918E-3</v>
      </c>
      <c r="J135" s="302">
        <f t="shared" si="66"/>
        <v>1.534011019949876</v>
      </c>
      <c r="K135" s="303"/>
      <c r="L135" s="302">
        <v>1.7155770782161999</v>
      </c>
      <c r="M135" s="302">
        <v>6.5308985301377992E-2</v>
      </c>
      <c r="N135" s="302">
        <v>6.0351064988337511E-4</v>
      </c>
      <c r="O135" s="302">
        <f t="shared" si="65"/>
        <v>1.7814895741674612</v>
      </c>
    </row>
    <row r="136" spans="1:15" s="236" customFormat="1" x14ac:dyDescent="0.2">
      <c r="A136" s="237" t="str">
        <f>name!E$12</f>
        <v>Elementary occupations</v>
      </c>
      <c r="B136" s="302">
        <v>0.63710704661910322</v>
      </c>
      <c r="C136" s="302">
        <v>5.8714788825139988E-2</v>
      </c>
      <c r="D136" s="302">
        <v>6.3835724848893438E-2</v>
      </c>
      <c r="E136" s="302">
        <f t="shared" si="63"/>
        <v>0.75965756029313669</v>
      </c>
      <c r="F136" s="303"/>
      <c r="G136" s="302">
        <v>0.91314938478816832</v>
      </c>
      <c r="H136" s="302">
        <v>4.7983942460598963E-2</v>
      </c>
      <c r="I136" s="302">
        <v>2.3382251959408774E-3</v>
      </c>
      <c r="J136" s="302">
        <f t="shared" si="66"/>
        <v>0.96347155244470817</v>
      </c>
      <c r="K136" s="303"/>
      <c r="L136" s="302">
        <v>1.0083098565423694</v>
      </c>
      <c r="M136" s="302">
        <v>9.1016502551663533E-2</v>
      </c>
      <c r="N136" s="302">
        <v>5.7537360322918885E-3</v>
      </c>
      <c r="O136" s="302">
        <f t="shared" si="65"/>
        <v>1.1050800951263249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3.6957065758082841</v>
      </c>
      <c r="C138" s="311">
        <f t="shared" ref="C138:E138" si="67">SUM(C128:C136)</f>
        <v>0.50665116394961451</v>
      </c>
      <c r="D138" s="311">
        <f t="shared" si="67"/>
        <v>0.86264226024210655</v>
      </c>
      <c r="E138" s="311">
        <f t="shared" si="67"/>
        <v>5.0650000000000057</v>
      </c>
      <c r="F138" s="311"/>
      <c r="G138" s="311">
        <f t="shared" ref="G138:J138" si="68">SUM(G128:G136)</f>
        <v>5.6922637059847361</v>
      </c>
      <c r="H138" s="311">
        <f t="shared" si="68"/>
        <v>0.63102470346735873</v>
      </c>
      <c r="I138" s="311">
        <f t="shared" si="68"/>
        <v>2.3711590547901607E-2</v>
      </c>
      <c r="J138" s="311">
        <f t="shared" si="68"/>
        <v>6.346999999999996</v>
      </c>
      <c r="K138" s="311"/>
      <c r="L138" s="311">
        <f t="shared" ref="L138:O138" si="69">SUM(L128:L136)</f>
        <v>6.6481705639633288</v>
      </c>
      <c r="M138" s="311">
        <f t="shared" si="69"/>
        <v>0.754080467673791</v>
      </c>
      <c r="N138" s="311">
        <f t="shared" si="69"/>
        <v>2.6748968362885435E-2</v>
      </c>
      <c r="O138" s="311">
        <f t="shared" si="69"/>
        <v>7.4290000000000047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2.466823945874844</v>
      </c>
      <c r="C145" s="302">
        <v>0.23473056349600521</v>
      </c>
      <c r="D145" s="302">
        <v>0.65494071630715645</v>
      </c>
      <c r="E145" s="302">
        <f>SUM(B145:D145)</f>
        <v>3.3564952256780058</v>
      </c>
      <c r="F145" s="303"/>
      <c r="G145" s="302">
        <v>3.753929009700768</v>
      </c>
      <c r="H145" s="302">
        <v>0.54223953988190687</v>
      </c>
      <c r="I145" s="302">
        <v>1.4547908276897705</v>
      </c>
      <c r="J145" s="302">
        <f>SUM(G145:I145)</f>
        <v>5.7509593772724461</v>
      </c>
      <c r="K145" s="303"/>
      <c r="L145" s="302">
        <v>4.1867316113739088</v>
      </c>
      <c r="M145" s="302">
        <v>0.67859498224171633</v>
      </c>
      <c r="N145" s="302">
        <v>1.8983308969127204</v>
      </c>
      <c r="O145" s="302">
        <f>SUM(L145:N145)</f>
        <v>6.7636574905283462</v>
      </c>
    </row>
    <row r="146" spans="1:15" s="236" customFormat="1" x14ac:dyDescent="0.2">
      <c r="A146" s="237" t="str">
        <f>name!E$5</f>
        <v>Professional occupations</v>
      </c>
      <c r="B146" s="302">
        <v>3.5446223737603342</v>
      </c>
      <c r="C146" s="302">
        <v>0.16613244974688063</v>
      </c>
      <c r="D146" s="302">
        <v>0.33446992126033132</v>
      </c>
      <c r="E146" s="302">
        <f t="shared" ref="E146:E153" si="70">SUM(B146:D146)</f>
        <v>4.0452247447675465</v>
      </c>
      <c r="F146" s="303"/>
      <c r="G146" s="302">
        <v>6.0220084907337474</v>
      </c>
      <c r="H146" s="302">
        <v>0.3419576301338984</v>
      </c>
      <c r="I146" s="302">
        <v>0.57927385255426778</v>
      </c>
      <c r="J146" s="302">
        <f t="shared" ref="J146:J148" si="71">SUM(G146:I146)</f>
        <v>6.9432399734219139</v>
      </c>
      <c r="K146" s="303"/>
      <c r="L146" s="302">
        <v>9.8250147687744871</v>
      </c>
      <c r="M146" s="302">
        <v>0.43397471182373193</v>
      </c>
      <c r="N146" s="302">
        <v>0.53365290155669598</v>
      </c>
      <c r="O146" s="302">
        <f t="shared" ref="O146:O153" si="72">SUM(L146:N146)</f>
        <v>10.792642382154915</v>
      </c>
    </row>
    <row r="147" spans="1:15" s="236" customFormat="1" x14ac:dyDescent="0.2">
      <c r="A147" s="237" t="str">
        <f>name!E$6</f>
        <v>Associate professional occupations</v>
      </c>
      <c r="B147" s="302">
        <v>1.89770446363969</v>
      </c>
      <c r="C147" s="302">
        <v>0.20130779433018223</v>
      </c>
      <c r="D147" s="302">
        <v>0.14650904077486562</v>
      </c>
      <c r="E147" s="302">
        <f t="shared" si="70"/>
        <v>2.2455212987447379</v>
      </c>
      <c r="F147" s="303"/>
      <c r="G147" s="302">
        <v>3.0372849206952615</v>
      </c>
      <c r="H147" s="302">
        <v>0.34848934500500378</v>
      </c>
      <c r="I147" s="302">
        <v>0.25470655672730053</v>
      </c>
      <c r="J147" s="302">
        <f t="shared" si="71"/>
        <v>3.6404808224275658</v>
      </c>
      <c r="K147" s="303"/>
      <c r="L147" s="302">
        <v>3.9275712975711765</v>
      </c>
      <c r="M147" s="302">
        <v>0.392864857878371</v>
      </c>
      <c r="N147" s="302">
        <v>0.31722535620311271</v>
      </c>
      <c r="O147" s="302">
        <f t="shared" si="72"/>
        <v>4.6376615116526603</v>
      </c>
    </row>
    <row r="148" spans="1:15" s="236" customFormat="1" x14ac:dyDescent="0.2">
      <c r="A148" s="237" t="str">
        <f>name!E$7</f>
        <v>Administrative and secretarial occupations</v>
      </c>
      <c r="B148" s="302">
        <v>1.255477904623117</v>
      </c>
      <c r="C148" s="302">
        <v>1.2105742875505547</v>
      </c>
      <c r="D148" s="302">
        <v>0.27593489533239929</v>
      </c>
      <c r="E148" s="302">
        <f t="shared" si="70"/>
        <v>2.7419870875060712</v>
      </c>
      <c r="F148" s="303"/>
      <c r="G148" s="302">
        <v>1.5097723973362498</v>
      </c>
      <c r="H148" s="302">
        <v>1.3994592300922961</v>
      </c>
      <c r="I148" s="302">
        <v>0.72475424115463571</v>
      </c>
      <c r="J148" s="302">
        <f t="shared" si="71"/>
        <v>3.6339858685831814</v>
      </c>
      <c r="K148" s="303"/>
      <c r="L148" s="302">
        <v>1.3980748430435912</v>
      </c>
      <c r="M148" s="302">
        <v>1.6573180204722502</v>
      </c>
      <c r="N148" s="302">
        <v>0.63855005201220782</v>
      </c>
      <c r="O148" s="302">
        <f t="shared" si="72"/>
        <v>3.6939429155280492</v>
      </c>
    </row>
    <row r="149" spans="1:15" s="236" customFormat="1" x14ac:dyDescent="0.2">
      <c r="A149" s="237" t="str">
        <f>name!E$8</f>
        <v>Skilled trades occupations</v>
      </c>
      <c r="B149" s="302">
        <v>6.8024261987874519</v>
      </c>
      <c r="C149" s="302">
        <v>0.36369926317117512</v>
      </c>
      <c r="D149" s="302">
        <v>13.404544035653242</v>
      </c>
      <c r="E149" s="302">
        <f t="shared" si="70"/>
        <v>20.570669497611867</v>
      </c>
      <c r="F149" s="303"/>
      <c r="G149" s="302">
        <v>7.4161596206938309</v>
      </c>
      <c r="H149" s="302">
        <v>0.52148498070547444</v>
      </c>
      <c r="I149" s="302">
        <v>13.174911164001252</v>
      </c>
      <c r="J149" s="302">
        <f>SUM(G149:I149)</f>
        <v>21.112555765400558</v>
      </c>
      <c r="K149" s="303"/>
      <c r="L149" s="302">
        <v>6.7803261454210526</v>
      </c>
      <c r="M149" s="302">
        <v>0.94415555245103744</v>
      </c>
      <c r="N149" s="302">
        <v>16.722419840752718</v>
      </c>
      <c r="O149" s="302">
        <f t="shared" si="72"/>
        <v>24.446901538624807</v>
      </c>
    </row>
    <row r="150" spans="1:15" s="236" customFormat="1" x14ac:dyDescent="0.2">
      <c r="A150" s="237" t="str">
        <f>name!E$9</f>
        <v>Caring, leisure and other service occupations</v>
      </c>
      <c r="B150" s="302">
        <v>5.9413957676626591E-2</v>
      </c>
      <c r="C150" s="302">
        <v>1.3097995992125678E-2</v>
      </c>
      <c r="D150" s="302">
        <v>8.3732016837031499E-3</v>
      </c>
      <c r="E150" s="302">
        <f t="shared" si="70"/>
        <v>8.0885155352455412E-2</v>
      </c>
      <c r="F150" s="303"/>
      <c r="G150" s="302">
        <v>8.4964307229070668E-2</v>
      </c>
      <c r="H150" s="302">
        <v>2.3004690933426934E-2</v>
      </c>
      <c r="I150" s="302">
        <v>2.401004861412356E-2</v>
      </c>
      <c r="J150" s="302">
        <f t="shared" ref="J150:J153" si="73">SUM(G150:I150)</f>
        <v>0.13197904677662117</v>
      </c>
      <c r="K150" s="303"/>
      <c r="L150" s="302">
        <v>9.136472363490486E-2</v>
      </c>
      <c r="M150" s="302">
        <v>1.940289194155936E-2</v>
      </c>
      <c r="N150" s="302">
        <v>4.9377001087143706E-2</v>
      </c>
      <c r="O150" s="302">
        <f t="shared" si="72"/>
        <v>0.16014461666360794</v>
      </c>
    </row>
    <row r="151" spans="1:15" s="236" customFormat="1" x14ac:dyDescent="0.2">
      <c r="A151" s="237" t="str">
        <f>name!E$10</f>
        <v>Sales and customer service occupations</v>
      </c>
      <c r="B151" s="302">
        <v>0.39283708193149625</v>
      </c>
      <c r="C151" s="302">
        <v>0.23949158918222255</v>
      </c>
      <c r="D151" s="302">
        <v>7.313860101713783E-2</v>
      </c>
      <c r="E151" s="302">
        <f t="shared" si="70"/>
        <v>0.70546727213085669</v>
      </c>
      <c r="F151" s="303"/>
      <c r="G151" s="302">
        <v>0.49575790987172308</v>
      </c>
      <c r="H151" s="302">
        <v>0.34059791298912345</v>
      </c>
      <c r="I151" s="302">
        <v>0.11174738340490827</v>
      </c>
      <c r="J151" s="302">
        <f t="shared" si="73"/>
        <v>0.94810320626575484</v>
      </c>
      <c r="K151" s="303"/>
      <c r="L151" s="302">
        <v>0.63372238516043877</v>
      </c>
      <c r="M151" s="302">
        <v>0.43088604782213841</v>
      </c>
      <c r="N151" s="302">
        <v>0.13542995250483741</v>
      </c>
      <c r="O151" s="302">
        <f t="shared" si="72"/>
        <v>1.2000383854874146</v>
      </c>
    </row>
    <row r="152" spans="1:15" s="236" customFormat="1" x14ac:dyDescent="0.2">
      <c r="A152" s="237" t="str">
        <f>name!E$11</f>
        <v>Process, plant and machine operatives</v>
      </c>
      <c r="B152" s="302">
        <v>2.526948836808522</v>
      </c>
      <c r="C152" s="302">
        <v>6.1703710868180273E-2</v>
      </c>
      <c r="D152" s="302">
        <v>0.66032940275104113</v>
      </c>
      <c r="E152" s="302">
        <f t="shared" si="70"/>
        <v>3.2489819504277433</v>
      </c>
      <c r="F152" s="303"/>
      <c r="G152" s="302">
        <v>2.759723926158467</v>
      </c>
      <c r="H152" s="302">
        <v>0.14880992455083186</v>
      </c>
      <c r="I152" s="302">
        <v>0.90046284615456962</v>
      </c>
      <c r="J152" s="302">
        <f t="shared" si="73"/>
        <v>3.8089966968638684</v>
      </c>
      <c r="K152" s="303"/>
      <c r="L152" s="302">
        <v>2.8762461558836505</v>
      </c>
      <c r="M152" s="302">
        <v>0.15022439186916675</v>
      </c>
      <c r="N152" s="302">
        <v>1.4041286980027023</v>
      </c>
      <c r="O152" s="302">
        <f t="shared" si="72"/>
        <v>4.4305992457555199</v>
      </c>
    </row>
    <row r="153" spans="1:15" s="236" customFormat="1" x14ac:dyDescent="0.2">
      <c r="A153" s="237" t="str">
        <f>name!E$12</f>
        <v>Elementary occupations</v>
      </c>
      <c r="B153" s="302">
        <v>1.2037522687793476</v>
      </c>
      <c r="C153" s="302">
        <v>0.21444734847322047</v>
      </c>
      <c r="D153" s="302">
        <v>0.69256815052815202</v>
      </c>
      <c r="E153" s="302">
        <f t="shared" si="70"/>
        <v>2.11076776778072</v>
      </c>
      <c r="F153" s="303"/>
      <c r="G153" s="302">
        <v>1.2673644703843334</v>
      </c>
      <c r="H153" s="302">
        <v>0.32029852462882918</v>
      </c>
      <c r="I153" s="302">
        <v>0.83003624797489584</v>
      </c>
      <c r="J153" s="302">
        <f t="shared" si="73"/>
        <v>2.4176992429880584</v>
      </c>
      <c r="K153" s="303"/>
      <c r="L153" s="302">
        <v>1.5958819726827138</v>
      </c>
      <c r="M153" s="302">
        <v>0.41845166522996513</v>
      </c>
      <c r="N153" s="302">
        <v>1.3140782756920399</v>
      </c>
      <c r="O153" s="302">
        <f t="shared" si="72"/>
        <v>3.328411913604719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20.150007031881429</v>
      </c>
      <c r="C155" s="311">
        <f t="shared" ref="C155:E155" si="74">SUM(C145:C153)</f>
        <v>2.7051850028105471</v>
      </c>
      <c r="D155" s="311">
        <f t="shared" si="74"/>
        <v>16.250807965308027</v>
      </c>
      <c r="E155" s="311">
        <f t="shared" si="74"/>
        <v>39.106000000000002</v>
      </c>
      <c r="F155" s="311"/>
      <c r="G155" s="311">
        <f t="shared" ref="G155:J155" si="75">SUM(G145:G153)</f>
        <v>26.346965052803455</v>
      </c>
      <c r="H155" s="311">
        <f t="shared" si="75"/>
        <v>3.9863417789207904</v>
      </c>
      <c r="I155" s="311">
        <f t="shared" si="75"/>
        <v>18.054693168275719</v>
      </c>
      <c r="J155" s="311">
        <f t="shared" si="75"/>
        <v>48.38799999999997</v>
      </c>
      <c r="K155" s="311"/>
      <c r="L155" s="311">
        <f t="shared" ref="L155:O155" si="76">SUM(L145:L153)</f>
        <v>31.314933903545924</v>
      </c>
      <c r="M155" s="311">
        <f t="shared" si="76"/>
        <v>5.1258731217299367</v>
      </c>
      <c r="N155" s="311">
        <f t="shared" si="76"/>
        <v>23.013192974724177</v>
      </c>
      <c r="O155" s="311">
        <f t="shared" si="76"/>
        <v>59.454000000000043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6.8837626228034754</v>
      </c>
      <c r="C162" s="302">
        <v>0.84298364872751219</v>
      </c>
      <c r="D162" s="302">
        <v>2.8514934137334786</v>
      </c>
      <c r="E162" s="302">
        <f>SUM(B162:D162)</f>
        <v>10.578239685264466</v>
      </c>
      <c r="F162" s="303"/>
      <c r="G162" s="302">
        <v>8.3335720190677964</v>
      </c>
      <c r="H162" s="302">
        <v>1.2027180186340412</v>
      </c>
      <c r="I162" s="302">
        <v>3.8645186751294331</v>
      </c>
      <c r="J162" s="302">
        <f>SUM(G162:I162)</f>
        <v>13.400808712831271</v>
      </c>
      <c r="K162" s="303"/>
      <c r="L162" s="302">
        <v>8.6009726903956825</v>
      </c>
      <c r="M162" s="302">
        <v>1.1815660428609756</v>
      </c>
      <c r="N162" s="302">
        <v>3.6903049390533331</v>
      </c>
      <c r="O162" s="302">
        <f>SUM(L162:N162)</f>
        <v>13.472843672309992</v>
      </c>
    </row>
    <row r="163" spans="1:15" s="236" customFormat="1" x14ac:dyDescent="0.2">
      <c r="A163" s="237" t="str">
        <f>name!E$5</f>
        <v>Professional occupations</v>
      </c>
      <c r="B163" s="302">
        <v>4.4329978129091998</v>
      </c>
      <c r="C163" s="302">
        <v>1.3060074413025435</v>
      </c>
      <c r="D163" s="302">
        <v>0.41493895445877421</v>
      </c>
      <c r="E163" s="302">
        <f t="shared" ref="E163:E170" si="77">SUM(B163:D163)</f>
        <v>6.1539442086705183</v>
      </c>
      <c r="F163" s="303"/>
      <c r="G163" s="302">
        <v>6.226516586647727</v>
      </c>
      <c r="H163" s="302">
        <v>1.7447651769321575</v>
      </c>
      <c r="I163" s="302">
        <v>0.53514974854919839</v>
      </c>
      <c r="J163" s="302">
        <f t="shared" ref="J163:J165" si="78">SUM(G163:I163)</f>
        <v>8.5064315121290832</v>
      </c>
      <c r="K163" s="303"/>
      <c r="L163" s="302">
        <v>8.4304301013077474</v>
      </c>
      <c r="M163" s="302">
        <v>1.8657776377351816</v>
      </c>
      <c r="N163" s="302">
        <v>0.39251987982256936</v>
      </c>
      <c r="O163" s="302">
        <f t="shared" ref="O163:O170" si="79">SUM(L163:N163)</f>
        <v>10.688727618865498</v>
      </c>
    </row>
    <row r="164" spans="1:15" s="236" customFormat="1" x14ac:dyDescent="0.2">
      <c r="A164" s="237" t="str">
        <f>name!E$6</f>
        <v>Associate professional occupations</v>
      </c>
      <c r="B164" s="302">
        <v>4.9346326162955174</v>
      </c>
      <c r="C164" s="302">
        <v>1.3597087133246413</v>
      </c>
      <c r="D164" s="302">
        <v>0.39355909920443155</v>
      </c>
      <c r="E164" s="302">
        <f t="shared" si="77"/>
        <v>6.6879004288245909</v>
      </c>
      <c r="F164" s="303"/>
      <c r="G164" s="302">
        <v>6.105793951718911</v>
      </c>
      <c r="H164" s="302">
        <v>1.4986929903566533</v>
      </c>
      <c r="I164" s="302">
        <v>0.43481738085638622</v>
      </c>
      <c r="J164" s="302">
        <f t="shared" si="78"/>
        <v>8.039304322931951</v>
      </c>
      <c r="K164" s="303"/>
      <c r="L164" s="302">
        <v>7.0401987028511277</v>
      </c>
      <c r="M164" s="302">
        <v>1.3548421013158611</v>
      </c>
      <c r="N164" s="302">
        <v>0.3863457797998826</v>
      </c>
      <c r="O164" s="302">
        <f t="shared" si="79"/>
        <v>8.7813865839668708</v>
      </c>
    </row>
    <row r="165" spans="1:15" s="236" customFormat="1" x14ac:dyDescent="0.2">
      <c r="A165" s="237" t="str">
        <f>name!E$7</f>
        <v>Administrative and secretarial occupations</v>
      </c>
      <c r="B165" s="302">
        <v>5.0000392060100163</v>
      </c>
      <c r="C165" s="302">
        <v>2.6757108158277778</v>
      </c>
      <c r="D165" s="302">
        <v>0.16043084308361721</v>
      </c>
      <c r="E165" s="302">
        <f t="shared" si="77"/>
        <v>7.8361808649214115</v>
      </c>
      <c r="F165" s="303"/>
      <c r="G165" s="302">
        <v>5.4574937278552929</v>
      </c>
      <c r="H165" s="302">
        <v>2.4549192698527622</v>
      </c>
      <c r="I165" s="302">
        <v>0.18628019381518504</v>
      </c>
      <c r="J165" s="302">
        <f t="shared" si="78"/>
        <v>8.098693191523239</v>
      </c>
      <c r="K165" s="303"/>
      <c r="L165" s="302">
        <v>6.4930133697113313</v>
      </c>
      <c r="M165" s="302">
        <v>2.1751227116513521</v>
      </c>
      <c r="N165" s="302">
        <v>1.0998341922282557</v>
      </c>
      <c r="O165" s="302">
        <f t="shared" si="79"/>
        <v>9.7679702735909384</v>
      </c>
    </row>
    <row r="166" spans="1:15" s="236" customFormat="1" x14ac:dyDescent="0.2">
      <c r="A166" s="237" t="str">
        <f>name!E$8</f>
        <v>Skilled trades occupations</v>
      </c>
      <c r="B166" s="302">
        <v>7.4066231008725891</v>
      </c>
      <c r="C166" s="302">
        <v>1.0083162147212688</v>
      </c>
      <c r="D166" s="302">
        <v>1.7388036428780236</v>
      </c>
      <c r="E166" s="302">
        <f t="shared" si="77"/>
        <v>10.153742958471881</v>
      </c>
      <c r="F166" s="303"/>
      <c r="G166" s="302">
        <v>5.7991674994251241</v>
      </c>
      <c r="H166" s="302">
        <v>0.68768652888956938</v>
      </c>
      <c r="I166" s="302">
        <v>1.8870662586311715</v>
      </c>
      <c r="J166" s="302">
        <f>SUM(G166:I166)</f>
        <v>8.3739202869458644</v>
      </c>
      <c r="K166" s="303"/>
      <c r="L166" s="302">
        <v>5.3736337992647121</v>
      </c>
      <c r="M166" s="302">
        <v>0.7130841861170919</v>
      </c>
      <c r="N166" s="302">
        <v>1.9829783622970754</v>
      </c>
      <c r="O166" s="302">
        <f t="shared" si="79"/>
        <v>8.0696963476788799</v>
      </c>
    </row>
    <row r="167" spans="1:15" s="236" customFormat="1" x14ac:dyDescent="0.2">
      <c r="A167" s="237" t="str">
        <f>name!E$9</f>
        <v>Caring, leisure and other service occupations</v>
      </c>
      <c r="B167" s="302">
        <v>0.42046512443243123</v>
      </c>
      <c r="C167" s="302">
        <v>0.16944529063411812</v>
      </c>
      <c r="D167" s="302">
        <v>0.12758980050470062</v>
      </c>
      <c r="E167" s="302">
        <f t="shared" si="77"/>
        <v>0.71750021557124988</v>
      </c>
      <c r="F167" s="303"/>
      <c r="G167" s="302">
        <v>0.42617630574760546</v>
      </c>
      <c r="H167" s="302">
        <v>0.13966906967438772</v>
      </c>
      <c r="I167" s="302">
        <v>0.18170115851554594</v>
      </c>
      <c r="J167" s="302">
        <f t="shared" ref="J167:J170" si="80">SUM(G167:I167)</f>
        <v>0.74754653393753911</v>
      </c>
      <c r="K167" s="303"/>
      <c r="L167" s="302">
        <v>0.5461501227766522</v>
      </c>
      <c r="M167" s="302">
        <v>0.10266689403878521</v>
      </c>
      <c r="N167" s="302">
        <v>0.25374979472542086</v>
      </c>
      <c r="O167" s="302">
        <f t="shared" si="79"/>
        <v>0.90256681154085827</v>
      </c>
    </row>
    <row r="168" spans="1:15" s="236" customFormat="1" x14ac:dyDescent="0.2">
      <c r="A168" s="237" t="str">
        <f>name!E$10</f>
        <v>Sales and customer service occupations</v>
      </c>
      <c r="B168" s="302">
        <v>9.3629155843365695</v>
      </c>
      <c r="C168" s="302">
        <v>23.945620874033448</v>
      </c>
      <c r="D168" s="302">
        <v>1.1984229328490128</v>
      </c>
      <c r="E168" s="302">
        <f t="shared" si="77"/>
        <v>34.506959391219027</v>
      </c>
      <c r="F168" s="303"/>
      <c r="G168" s="302">
        <v>9.3024345340867693</v>
      </c>
      <c r="H168" s="302">
        <v>22.116878761780345</v>
      </c>
      <c r="I168" s="302">
        <v>1.1157689534597108</v>
      </c>
      <c r="J168" s="302">
        <f t="shared" si="80"/>
        <v>32.535082249326827</v>
      </c>
      <c r="K168" s="303"/>
      <c r="L168" s="302">
        <v>7.9864057682322018</v>
      </c>
      <c r="M168" s="302">
        <v>20.239830791233647</v>
      </c>
      <c r="N168" s="302">
        <v>0.76130250415883038</v>
      </c>
      <c r="O168" s="302">
        <f t="shared" si="79"/>
        <v>28.987539063624681</v>
      </c>
    </row>
    <row r="169" spans="1:15" s="236" customFormat="1" x14ac:dyDescent="0.2">
      <c r="A169" s="237" t="str">
        <f>name!E$11</f>
        <v>Process, plant and machine operatives</v>
      </c>
      <c r="B169" s="302">
        <v>4.103747992142373</v>
      </c>
      <c r="C169" s="302">
        <v>0.81410353000009628</v>
      </c>
      <c r="D169" s="302">
        <v>0.131220827435195</v>
      </c>
      <c r="E169" s="302">
        <f t="shared" si="77"/>
        <v>5.0490723495776644</v>
      </c>
      <c r="F169" s="303"/>
      <c r="G169" s="302">
        <v>3.349285775157492</v>
      </c>
      <c r="H169" s="302">
        <v>0.73524686850395116</v>
      </c>
      <c r="I169" s="302">
        <v>0.16017897580800788</v>
      </c>
      <c r="J169" s="302">
        <f t="shared" si="80"/>
        <v>4.2447116194694514</v>
      </c>
      <c r="K169" s="303"/>
      <c r="L169" s="302">
        <v>3.0012107513789132</v>
      </c>
      <c r="M169" s="302">
        <v>0.83339885265761426</v>
      </c>
      <c r="N169" s="302">
        <v>0.20896988974816677</v>
      </c>
      <c r="O169" s="302">
        <f t="shared" si="79"/>
        <v>4.0435794937846943</v>
      </c>
    </row>
    <row r="170" spans="1:15" s="236" customFormat="1" x14ac:dyDescent="0.2">
      <c r="A170" s="237" t="str">
        <f>name!E$12</f>
        <v>Elementary occupations</v>
      </c>
      <c r="B170" s="302">
        <v>4.5327306577572797</v>
      </c>
      <c r="C170" s="302">
        <v>3.8355445222877589</v>
      </c>
      <c r="D170" s="302">
        <v>0.38518471743403576</v>
      </c>
      <c r="E170" s="302">
        <f t="shared" si="77"/>
        <v>8.7534598974790754</v>
      </c>
      <c r="F170" s="303"/>
      <c r="G170" s="302">
        <v>3.9239725017549625</v>
      </c>
      <c r="H170" s="302">
        <v>2.9009989870944302</v>
      </c>
      <c r="I170" s="302">
        <v>0.29953008205517379</v>
      </c>
      <c r="J170" s="302">
        <f t="shared" si="80"/>
        <v>7.1245015709045667</v>
      </c>
      <c r="K170" s="303"/>
      <c r="L170" s="302">
        <v>4.2332232562763981</v>
      </c>
      <c r="M170" s="302">
        <v>2.8575018832525156</v>
      </c>
      <c r="N170" s="302">
        <v>0.4169649951085963</v>
      </c>
      <c r="O170" s="302">
        <f t="shared" si="79"/>
        <v>7.5076901346375102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47.077914717559452</v>
      </c>
      <c r="C172" s="311">
        <f t="shared" ref="C172:E172" si="81">SUM(C162:C170)</f>
        <v>35.957441050859167</v>
      </c>
      <c r="D172" s="311">
        <f t="shared" si="81"/>
        <v>7.4016442315812689</v>
      </c>
      <c r="E172" s="311">
        <f t="shared" si="81"/>
        <v>90.436999999999898</v>
      </c>
      <c r="F172" s="311"/>
      <c r="G172" s="311">
        <f t="shared" ref="G172:J172" si="82">SUM(G162:G170)</f>
        <v>48.924412901461679</v>
      </c>
      <c r="H172" s="311">
        <f t="shared" si="82"/>
        <v>33.481575671718296</v>
      </c>
      <c r="I172" s="311">
        <f t="shared" si="82"/>
        <v>8.6650114268198131</v>
      </c>
      <c r="J172" s="311">
        <f t="shared" si="82"/>
        <v>91.070999999999785</v>
      </c>
      <c r="K172" s="311"/>
      <c r="L172" s="311">
        <f t="shared" ref="L172:O172" si="83">SUM(L162:L170)</f>
        <v>51.705238562194765</v>
      </c>
      <c r="M172" s="311">
        <f t="shared" si="83"/>
        <v>31.323791100863019</v>
      </c>
      <c r="N172" s="311">
        <f t="shared" si="83"/>
        <v>9.1929703369421301</v>
      </c>
      <c r="O172" s="311">
        <f t="shared" si="83"/>
        <v>92.221999999999923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2.1116455434141788</v>
      </c>
      <c r="C179" s="302">
        <v>0.12906614363350261</v>
      </c>
      <c r="D179" s="302">
        <v>0.47334249299432268</v>
      </c>
      <c r="E179" s="302">
        <f>SUM(B179:D179)</f>
        <v>2.7140541800420044</v>
      </c>
      <c r="F179" s="303"/>
      <c r="G179" s="302">
        <v>2.4373883763838604</v>
      </c>
      <c r="H179" s="302">
        <v>0.26841336668689225</v>
      </c>
      <c r="I179" s="302">
        <v>0.52853130359005129</v>
      </c>
      <c r="J179" s="302">
        <f>SUM(G179:I179)</f>
        <v>3.234333046660804</v>
      </c>
      <c r="K179" s="303"/>
      <c r="L179" s="302">
        <v>2.5343440705375495</v>
      </c>
      <c r="M179" s="302">
        <v>0.31479357849932549</v>
      </c>
      <c r="N179" s="302">
        <v>0.54981819125128351</v>
      </c>
      <c r="O179" s="302">
        <f>SUM(L179:N179)</f>
        <v>3.3989558402881586</v>
      </c>
    </row>
    <row r="180" spans="1:15" s="236" customFormat="1" x14ac:dyDescent="0.2">
      <c r="A180" s="237" t="str">
        <f>name!E$5</f>
        <v>Professional occupations</v>
      </c>
      <c r="B180" s="302">
        <v>1.6835076043615955</v>
      </c>
      <c r="C180" s="302">
        <v>0.10386802064802154</v>
      </c>
      <c r="D180" s="302">
        <v>0.15232127597423953</v>
      </c>
      <c r="E180" s="302">
        <f t="shared" ref="E180:E187" si="84">SUM(B180:D180)</f>
        <v>1.9396969009838567</v>
      </c>
      <c r="F180" s="303"/>
      <c r="G180" s="302">
        <v>2.211664059740031</v>
      </c>
      <c r="H180" s="302">
        <v>0.21304434985850507</v>
      </c>
      <c r="I180" s="302">
        <v>0.16783260074750439</v>
      </c>
      <c r="J180" s="302">
        <f t="shared" ref="J180:J182" si="85">SUM(G180:I180)</f>
        <v>2.5925410103460407</v>
      </c>
      <c r="K180" s="303"/>
      <c r="L180" s="302">
        <v>3.0464904544666624</v>
      </c>
      <c r="M180" s="302">
        <v>0.32344036920011587</v>
      </c>
      <c r="N180" s="302">
        <v>0.15025163461782029</v>
      </c>
      <c r="O180" s="302">
        <f t="shared" ref="O180:O187" si="86">SUM(L180:N180)</f>
        <v>3.5201824582845989</v>
      </c>
    </row>
    <row r="181" spans="1:15" s="236" customFormat="1" x14ac:dyDescent="0.2">
      <c r="A181" s="237" t="str">
        <f>name!E$6</f>
        <v>Associate professional occupations</v>
      </c>
      <c r="B181" s="302">
        <v>1.8576929524810712</v>
      </c>
      <c r="C181" s="302">
        <v>0.1626157452623804</v>
      </c>
      <c r="D181" s="302">
        <v>0.12518177915447379</v>
      </c>
      <c r="E181" s="302">
        <f t="shared" si="84"/>
        <v>2.1454904768979253</v>
      </c>
      <c r="F181" s="303"/>
      <c r="G181" s="302">
        <v>2.174835312235277</v>
      </c>
      <c r="H181" s="302">
        <v>0.28604426677575795</v>
      </c>
      <c r="I181" s="302">
        <v>0.13136185037637846</v>
      </c>
      <c r="J181" s="302">
        <f t="shared" si="85"/>
        <v>2.5922414293874132</v>
      </c>
      <c r="K181" s="303"/>
      <c r="L181" s="302">
        <v>2.3352471495305309</v>
      </c>
      <c r="M181" s="302">
        <v>0.35697273294387816</v>
      </c>
      <c r="N181" s="302">
        <v>0.1427429446255426</v>
      </c>
      <c r="O181" s="302">
        <f t="shared" si="86"/>
        <v>2.8349628270999521</v>
      </c>
    </row>
    <row r="182" spans="1:15" s="236" customFormat="1" x14ac:dyDescent="0.2">
      <c r="A182" s="237" t="str">
        <f>name!E$7</f>
        <v>Administrative and secretarial occupations</v>
      </c>
      <c r="B182" s="302">
        <v>2.521932433628153</v>
      </c>
      <c r="C182" s="302">
        <v>0.99284475926446747</v>
      </c>
      <c r="D182" s="302">
        <v>0.13291763585294841</v>
      </c>
      <c r="E182" s="302">
        <f t="shared" si="84"/>
        <v>3.6476948287455691</v>
      </c>
      <c r="F182" s="303"/>
      <c r="G182" s="302">
        <v>2.7993980161531025</v>
      </c>
      <c r="H182" s="302">
        <v>1.3960075672959051</v>
      </c>
      <c r="I182" s="302">
        <v>0.10563488428705395</v>
      </c>
      <c r="J182" s="302">
        <f t="shared" si="85"/>
        <v>4.301040467736061</v>
      </c>
      <c r="K182" s="303"/>
      <c r="L182" s="302">
        <v>3.4280096277343342</v>
      </c>
      <c r="M182" s="302">
        <v>1.5424598732784163</v>
      </c>
      <c r="N182" s="302">
        <v>8.2668739480877607E-2</v>
      </c>
      <c r="O182" s="302">
        <f t="shared" si="86"/>
        <v>5.0531382404936283</v>
      </c>
    </row>
    <row r="183" spans="1:15" s="236" customFormat="1" x14ac:dyDescent="0.2">
      <c r="A183" s="237" t="str">
        <f>name!E$8</f>
        <v>Skilled trades occupations</v>
      </c>
      <c r="B183" s="302">
        <v>1.4202612325527466</v>
      </c>
      <c r="C183" s="302">
        <v>0.34317804670476482</v>
      </c>
      <c r="D183" s="302">
        <v>0.53722369556268146</v>
      </c>
      <c r="E183" s="302">
        <f t="shared" si="84"/>
        <v>2.3006629748201926</v>
      </c>
      <c r="F183" s="303"/>
      <c r="G183" s="302">
        <v>1.1896982946411563</v>
      </c>
      <c r="H183" s="302">
        <v>0.31854117998356385</v>
      </c>
      <c r="I183" s="302">
        <v>0.40226540731795973</v>
      </c>
      <c r="J183" s="302">
        <f>SUM(G183:I183)</f>
        <v>1.9105048819426798</v>
      </c>
      <c r="K183" s="303"/>
      <c r="L183" s="302">
        <v>0.98916243771910717</v>
      </c>
      <c r="M183" s="302">
        <v>0.51685599979461183</v>
      </c>
      <c r="N183" s="302">
        <v>0.42152222320382926</v>
      </c>
      <c r="O183" s="302">
        <f t="shared" si="86"/>
        <v>1.9275406607175483</v>
      </c>
    </row>
    <row r="184" spans="1:15" s="236" customFormat="1" x14ac:dyDescent="0.2">
      <c r="A184" s="237" t="str">
        <f>name!E$9</f>
        <v>Caring, leisure and other service occupations</v>
      </c>
      <c r="B184" s="302">
        <v>0.82599095274227941</v>
      </c>
      <c r="C184" s="302">
        <v>0.5086648214685654</v>
      </c>
      <c r="D184" s="302">
        <v>0.19777529533271707</v>
      </c>
      <c r="E184" s="302">
        <f t="shared" si="84"/>
        <v>1.5324310695435619</v>
      </c>
      <c r="F184" s="303"/>
      <c r="G184" s="302">
        <v>0.86073680254192619</v>
      </c>
      <c r="H184" s="302">
        <v>0.69483153389889418</v>
      </c>
      <c r="I184" s="302">
        <v>0.14989571934214058</v>
      </c>
      <c r="J184" s="302">
        <f t="shared" ref="J184:J187" si="87">SUM(G184:I184)</f>
        <v>1.705464055782961</v>
      </c>
      <c r="K184" s="303"/>
      <c r="L184" s="302">
        <v>0.74970067781185312</v>
      </c>
      <c r="M184" s="302">
        <v>0.69098419370970221</v>
      </c>
      <c r="N184" s="302">
        <v>0.17498419723336966</v>
      </c>
      <c r="O184" s="302">
        <f t="shared" si="86"/>
        <v>1.6156690687549251</v>
      </c>
    </row>
    <row r="185" spans="1:15" s="236" customFormat="1" x14ac:dyDescent="0.2">
      <c r="A185" s="237" t="str">
        <f>name!E$10</f>
        <v>Sales and customer service occupations</v>
      </c>
      <c r="B185" s="302">
        <v>0.79339080276338592</v>
      </c>
      <c r="C185" s="302">
        <v>0.25287670890708208</v>
      </c>
      <c r="D185" s="302">
        <v>9.4360497912989116E-2</v>
      </c>
      <c r="E185" s="302">
        <f t="shared" si="84"/>
        <v>1.1406280095834571</v>
      </c>
      <c r="F185" s="303"/>
      <c r="G185" s="302">
        <v>0.80747549858240231</v>
      </c>
      <c r="H185" s="302">
        <v>0.37044485168361574</v>
      </c>
      <c r="I185" s="302">
        <v>7.2855138209657777E-2</v>
      </c>
      <c r="J185" s="302">
        <f t="shared" si="87"/>
        <v>1.2507754884756759</v>
      </c>
      <c r="K185" s="303"/>
      <c r="L185" s="302">
        <v>0.89329849000306671</v>
      </c>
      <c r="M185" s="302">
        <v>0.50782394405561826</v>
      </c>
      <c r="N185" s="302">
        <v>6.6932263176226151E-2</v>
      </c>
      <c r="O185" s="302">
        <f t="shared" si="86"/>
        <v>1.4680546972349111</v>
      </c>
    </row>
    <row r="186" spans="1:15" s="236" customFormat="1" x14ac:dyDescent="0.2">
      <c r="A186" s="237" t="str">
        <f>name!E$11</f>
        <v>Process, plant and machine operatives</v>
      </c>
      <c r="B186" s="302">
        <v>6.2476989078675276</v>
      </c>
      <c r="C186" s="302">
        <v>1.0010629185303455</v>
      </c>
      <c r="D186" s="302">
        <v>1.8217271230868028</v>
      </c>
      <c r="E186" s="302">
        <f t="shared" si="84"/>
        <v>9.070488949484675</v>
      </c>
      <c r="F186" s="303"/>
      <c r="G186" s="302">
        <v>5.5639161714362801</v>
      </c>
      <c r="H186" s="302">
        <v>1.0681147363741956</v>
      </c>
      <c r="I186" s="302">
        <v>2.0136664380793396</v>
      </c>
      <c r="J186" s="302">
        <f t="shared" si="87"/>
        <v>8.6456973458898148</v>
      </c>
      <c r="K186" s="303"/>
      <c r="L186" s="302">
        <v>5.0206401641155205</v>
      </c>
      <c r="M186" s="302">
        <v>1.3186529635295119</v>
      </c>
      <c r="N186" s="302">
        <v>2.2100163712487273</v>
      </c>
      <c r="O186" s="302">
        <f t="shared" si="86"/>
        <v>8.5493094988937592</v>
      </c>
    </row>
    <row r="187" spans="1:15" s="236" customFormat="1" x14ac:dyDescent="0.2">
      <c r="A187" s="237" t="str">
        <f>name!E$12</f>
        <v>Elementary occupations</v>
      </c>
      <c r="B187" s="302">
        <v>3.7951412571224363</v>
      </c>
      <c r="C187" s="302">
        <v>1.1575705088271997</v>
      </c>
      <c r="D187" s="302">
        <v>0.18214084394913529</v>
      </c>
      <c r="E187" s="302">
        <f t="shared" si="84"/>
        <v>5.134852609898771</v>
      </c>
      <c r="F187" s="303"/>
      <c r="G187" s="302">
        <v>2.8273927176698859</v>
      </c>
      <c r="H187" s="302">
        <v>1.2205959073433763</v>
      </c>
      <c r="I187" s="302">
        <v>0.14441364876534829</v>
      </c>
      <c r="J187" s="302">
        <f t="shared" si="87"/>
        <v>4.1924022737786109</v>
      </c>
      <c r="K187" s="303"/>
      <c r="L187" s="302">
        <v>2.6853454173490827</v>
      </c>
      <c r="M187" s="302">
        <v>1.1451716625116155</v>
      </c>
      <c r="N187" s="302">
        <v>0.1696696283717706</v>
      </c>
      <c r="O187" s="302">
        <f t="shared" si="86"/>
        <v>4.0001867082324685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21.257261686933376</v>
      </c>
      <c r="C189" s="311">
        <f t="shared" ref="C189:E189" si="88">SUM(C179:C187)</f>
        <v>4.6517476732463292</v>
      </c>
      <c r="D189" s="311">
        <f t="shared" si="88"/>
        <v>3.7169906398203101</v>
      </c>
      <c r="E189" s="311">
        <f t="shared" si="88"/>
        <v>29.626000000000015</v>
      </c>
      <c r="F189" s="311"/>
      <c r="G189" s="311">
        <f t="shared" ref="G189:J189" si="89">SUM(G179:G187)</f>
        <v>20.87250524938392</v>
      </c>
      <c r="H189" s="311">
        <f t="shared" si="89"/>
        <v>5.8360377599007052</v>
      </c>
      <c r="I189" s="311">
        <f t="shared" si="89"/>
        <v>3.7164569907154341</v>
      </c>
      <c r="J189" s="311">
        <f t="shared" si="89"/>
        <v>30.425000000000061</v>
      </c>
      <c r="K189" s="311"/>
      <c r="L189" s="311">
        <f t="shared" ref="L189:O189" si="90">SUM(L179:L187)</f>
        <v>21.682238489267711</v>
      </c>
      <c r="M189" s="311">
        <f t="shared" si="90"/>
        <v>6.7171553175227965</v>
      </c>
      <c r="N189" s="311">
        <f t="shared" si="90"/>
        <v>3.968606193209447</v>
      </c>
      <c r="O189" s="311">
        <f t="shared" si="90"/>
        <v>32.367999999999952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4.0059512625658025</v>
      </c>
      <c r="C196" s="302">
        <v>0.26309754968291255</v>
      </c>
      <c r="D196" s="302">
        <v>2.4605290922193066</v>
      </c>
      <c r="E196" s="302">
        <f>SUM(B196:D196)</f>
        <v>6.7295779044680213</v>
      </c>
      <c r="F196" s="303"/>
      <c r="G196" s="302">
        <v>4.6900016861107892</v>
      </c>
      <c r="H196" s="302">
        <v>0.64632066429372459</v>
      </c>
      <c r="I196" s="302">
        <v>2.7298681423972546</v>
      </c>
      <c r="J196" s="302">
        <f>SUM(G196:I196)</f>
        <v>8.066190492801768</v>
      </c>
      <c r="K196" s="303"/>
      <c r="L196" s="302">
        <v>5.6338576869957038</v>
      </c>
      <c r="M196" s="302">
        <v>1.0270609149877581</v>
      </c>
      <c r="N196" s="302">
        <v>3.4016247754479263</v>
      </c>
      <c r="O196" s="302">
        <f>SUM(L196:N196)</f>
        <v>10.062543377431389</v>
      </c>
    </row>
    <row r="197" spans="1:15" s="236" customFormat="1" x14ac:dyDescent="0.2">
      <c r="A197" s="237" t="str">
        <f>name!E$5</f>
        <v>Professional occupations</v>
      </c>
      <c r="B197" s="302">
        <v>1.1529609469600923</v>
      </c>
      <c r="C197" s="302">
        <v>0.10733271862011948</v>
      </c>
      <c r="D197" s="302">
        <v>0.1742932179175927</v>
      </c>
      <c r="E197" s="302">
        <f t="shared" ref="E197:E204" si="91">SUM(B197:D197)</f>
        <v>1.4345868834978044</v>
      </c>
      <c r="F197" s="303"/>
      <c r="G197" s="302">
        <v>1.5862487941035666</v>
      </c>
      <c r="H197" s="302">
        <v>0.2675577857023459</v>
      </c>
      <c r="I197" s="302">
        <v>0.19031588871446553</v>
      </c>
      <c r="J197" s="302">
        <f t="shared" ref="J197:J199" si="92">SUM(G197:I197)</f>
        <v>2.0441224685203778</v>
      </c>
      <c r="K197" s="303"/>
      <c r="L197" s="302">
        <v>2.0842912454232345</v>
      </c>
      <c r="M197" s="302">
        <v>0.47499512992422965</v>
      </c>
      <c r="N197" s="302">
        <v>0.15712096421107527</v>
      </c>
      <c r="O197" s="302">
        <f t="shared" ref="O197:O204" si="93">SUM(L197:N197)</f>
        <v>2.7164073395585397</v>
      </c>
    </row>
    <row r="198" spans="1:15" s="236" customFormat="1" x14ac:dyDescent="0.2">
      <c r="A198" s="237" t="str">
        <f>name!E$6</f>
        <v>Associate professional occupations</v>
      </c>
      <c r="B198" s="302">
        <v>0.94907576861460818</v>
      </c>
      <c r="C198" s="302">
        <v>0.29087127146585828</v>
      </c>
      <c r="D198" s="302">
        <v>0.11759581516384464</v>
      </c>
      <c r="E198" s="302">
        <f t="shared" si="91"/>
        <v>1.357542855244311</v>
      </c>
      <c r="F198" s="303"/>
      <c r="G198" s="302">
        <v>1.1742779756852444</v>
      </c>
      <c r="H198" s="302">
        <v>0.54183690058280898</v>
      </c>
      <c r="I198" s="302">
        <v>0.10642585065282545</v>
      </c>
      <c r="J198" s="302">
        <f t="shared" si="92"/>
        <v>1.8225407269208789</v>
      </c>
      <c r="K198" s="303"/>
      <c r="L198" s="302">
        <v>1.4795960412981422</v>
      </c>
      <c r="M198" s="302">
        <v>0.93805220129894484</v>
      </c>
      <c r="N198" s="302">
        <v>0.12240848072420328</v>
      </c>
      <c r="O198" s="302">
        <f t="shared" si="93"/>
        <v>2.5400567233212903</v>
      </c>
    </row>
    <row r="199" spans="1:15" s="236" customFormat="1" x14ac:dyDescent="0.2">
      <c r="A199" s="237" t="str">
        <f>name!E$7</f>
        <v>Administrative and secretarial occupations</v>
      </c>
      <c r="B199" s="302">
        <v>1.7426097930759206</v>
      </c>
      <c r="C199" s="302">
        <v>0.59662367045332887</v>
      </c>
      <c r="D199" s="302">
        <v>6.6223936875329473E-2</v>
      </c>
      <c r="E199" s="302">
        <f t="shared" si="91"/>
        <v>2.405457400404579</v>
      </c>
      <c r="F199" s="303"/>
      <c r="G199" s="302">
        <v>1.776740736579093</v>
      </c>
      <c r="H199" s="302">
        <v>0.9472851676122962</v>
      </c>
      <c r="I199" s="302">
        <v>6.1058102393718852E-2</v>
      </c>
      <c r="J199" s="302">
        <f t="shared" si="92"/>
        <v>2.7850840065851084</v>
      </c>
      <c r="K199" s="303"/>
      <c r="L199" s="302">
        <v>2.5258693463546211</v>
      </c>
      <c r="M199" s="302">
        <v>1.7990444604324807</v>
      </c>
      <c r="N199" s="302">
        <v>6.5755377081199606E-2</v>
      </c>
      <c r="O199" s="302">
        <f t="shared" si="93"/>
        <v>4.390669183868301</v>
      </c>
    </row>
    <row r="200" spans="1:15" s="236" customFormat="1" x14ac:dyDescent="0.2">
      <c r="A200" s="237" t="str">
        <f>name!E$8</f>
        <v>Skilled trades occupations</v>
      </c>
      <c r="B200" s="302">
        <v>2.8641371767525285</v>
      </c>
      <c r="C200" s="302">
        <v>1.4310098633319197</v>
      </c>
      <c r="D200" s="302">
        <v>0.69459918336945792</v>
      </c>
      <c r="E200" s="302">
        <f t="shared" si="91"/>
        <v>4.9897462234539054</v>
      </c>
      <c r="F200" s="303"/>
      <c r="G200" s="302">
        <v>2.3198945636151262</v>
      </c>
      <c r="H200" s="302">
        <v>1.8543947289958949</v>
      </c>
      <c r="I200" s="302">
        <v>0.77790408378596165</v>
      </c>
      <c r="J200" s="302">
        <f>SUM(G200:I200)</f>
        <v>4.9521933763969832</v>
      </c>
      <c r="K200" s="303"/>
      <c r="L200" s="302">
        <v>2.0825467845053383</v>
      </c>
      <c r="M200" s="302">
        <v>2.2316821310081072</v>
      </c>
      <c r="N200" s="302">
        <v>1.1281446041878449</v>
      </c>
      <c r="O200" s="302">
        <f t="shared" si="93"/>
        <v>5.4423735197012899</v>
      </c>
    </row>
    <row r="201" spans="1:15" s="236" customFormat="1" x14ac:dyDescent="0.2">
      <c r="A201" s="237" t="str">
        <f>name!E$9</f>
        <v>Caring, leisure and other service occupations</v>
      </c>
      <c r="B201" s="302">
        <v>0.92582227649644544</v>
      </c>
      <c r="C201" s="302">
        <v>0.69787416733104102</v>
      </c>
      <c r="D201" s="302">
        <v>0.19742216627160128</v>
      </c>
      <c r="E201" s="302">
        <f t="shared" si="91"/>
        <v>1.8211186100990879</v>
      </c>
      <c r="F201" s="303"/>
      <c r="G201" s="302">
        <v>0.87123487355600748</v>
      </c>
      <c r="H201" s="302">
        <v>0.98386089514438357</v>
      </c>
      <c r="I201" s="302">
        <v>0.26402146482771072</v>
      </c>
      <c r="J201" s="302">
        <f t="shared" ref="J201:J204" si="94">SUM(G201:I201)</f>
        <v>2.1191172335281019</v>
      </c>
      <c r="K201" s="303"/>
      <c r="L201" s="302">
        <v>0.92785562819519307</v>
      </c>
      <c r="M201" s="302">
        <v>1.3752220092481524</v>
      </c>
      <c r="N201" s="302">
        <v>0.50849461925753781</v>
      </c>
      <c r="O201" s="302">
        <f t="shared" si="93"/>
        <v>2.8115722567008832</v>
      </c>
    </row>
    <row r="202" spans="1:15" s="236" customFormat="1" x14ac:dyDescent="0.2">
      <c r="A202" s="237" t="str">
        <f>name!E$10</f>
        <v>Sales and customer service occupations</v>
      </c>
      <c r="B202" s="302">
        <v>1.1938954094991527</v>
      </c>
      <c r="C202" s="302">
        <v>1.8735485525716116</v>
      </c>
      <c r="D202" s="302">
        <v>0.91125340528260002</v>
      </c>
      <c r="E202" s="302">
        <f t="shared" si="91"/>
        <v>3.9786973673533641</v>
      </c>
      <c r="F202" s="303"/>
      <c r="G202" s="302">
        <v>1.2146763509589724</v>
      </c>
      <c r="H202" s="302">
        <v>2.9491107177145066</v>
      </c>
      <c r="I202" s="302">
        <v>0.69271639648734917</v>
      </c>
      <c r="J202" s="302">
        <f t="shared" si="94"/>
        <v>4.8565034651608281</v>
      </c>
      <c r="K202" s="303"/>
      <c r="L202" s="302">
        <v>1.7670101511259313</v>
      </c>
      <c r="M202" s="302">
        <v>5.3736207226917596</v>
      </c>
      <c r="N202" s="302">
        <v>0.58777216876142513</v>
      </c>
      <c r="O202" s="302">
        <f t="shared" si="93"/>
        <v>7.7284030425791164</v>
      </c>
    </row>
    <row r="203" spans="1:15" s="236" customFormat="1" x14ac:dyDescent="0.2">
      <c r="A203" s="237" t="str">
        <f>name!E$11</f>
        <v>Process, plant and machine operatives</v>
      </c>
      <c r="B203" s="302">
        <v>0.49117456346905042</v>
      </c>
      <c r="C203" s="302">
        <v>0.52374516446168851</v>
      </c>
      <c r="D203" s="302">
        <v>4.1265469795627722E-2</v>
      </c>
      <c r="E203" s="302">
        <f t="shared" si="91"/>
        <v>1.0561851977263665</v>
      </c>
      <c r="F203" s="303"/>
      <c r="G203" s="302">
        <v>0.39375587759972591</v>
      </c>
      <c r="H203" s="302">
        <v>0.95130178699541834</v>
      </c>
      <c r="I203" s="302">
        <v>4.0058061904419587E-2</v>
      </c>
      <c r="J203" s="302">
        <f t="shared" si="94"/>
        <v>1.3851157264995637</v>
      </c>
      <c r="K203" s="303"/>
      <c r="L203" s="302">
        <v>0.41086180099019742</v>
      </c>
      <c r="M203" s="302">
        <v>2.1011637138986861</v>
      </c>
      <c r="N203" s="302">
        <v>6.2485911341330046E-2</v>
      </c>
      <c r="O203" s="302">
        <f t="shared" si="93"/>
        <v>2.5745114262302136</v>
      </c>
    </row>
    <row r="204" spans="1:15" s="236" customFormat="1" x14ac:dyDescent="0.2">
      <c r="A204" s="237" t="str">
        <f>name!E$12</f>
        <v>Elementary occupations</v>
      </c>
      <c r="B204" s="302">
        <v>3.516252839495972</v>
      </c>
      <c r="C204" s="302">
        <v>11.961301672890484</v>
      </c>
      <c r="D204" s="302">
        <v>9.4533045366039598E-2</v>
      </c>
      <c r="E204" s="302">
        <f t="shared" si="91"/>
        <v>15.572087557752495</v>
      </c>
      <c r="F204" s="303"/>
      <c r="G204" s="302">
        <v>3.156955026122235</v>
      </c>
      <c r="H204" s="302">
        <v>15.980844019999431</v>
      </c>
      <c r="I204" s="302">
        <v>6.4333457464684274E-2</v>
      </c>
      <c r="J204" s="302">
        <f t="shared" si="94"/>
        <v>19.202132503586348</v>
      </c>
      <c r="K204" s="303"/>
      <c r="L204" s="302">
        <v>4.1001625026915658</v>
      </c>
      <c r="M204" s="302">
        <v>14.944075424076759</v>
      </c>
      <c r="N204" s="302">
        <v>0.10522520384064703</v>
      </c>
      <c r="O204" s="302">
        <f t="shared" si="93"/>
        <v>19.149463130608972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16.84188003692957</v>
      </c>
      <c r="C206" s="311">
        <f t="shared" ref="C206:E206" si="95">SUM(C196:C204)</f>
        <v>17.745404630808963</v>
      </c>
      <c r="D206" s="311">
        <f t="shared" si="95"/>
        <v>4.7577153322614008</v>
      </c>
      <c r="E206" s="311">
        <f t="shared" si="95"/>
        <v>39.344999999999935</v>
      </c>
      <c r="F206" s="311"/>
      <c r="G206" s="311">
        <f t="shared" ref="G206:J206" si="96">SUM(G196:G204)</f>
        <v>17.18378588433076</v>
      </c>
      <c r="H206" s="311">
        <f t="shared" si="96"/>
        <v>25.122512667040809</v>
      </c>
      <c r="I206" s="311">
        <f t="shared" si="96"/>
        <v>4.92670144862839</v>
      </c>
      <c r="J206" s="311">
        <f t="shared" si="96"/>
        <v>47.232999999999961</v>
      </c>
      <c r="K206" s="311"/>
      <c r="L206" s="311">
        <f t="shared" ref="L206:O206" si="97">SUM(L196:L204)</f>
        <v>21.012051187579928</v>
      </c>
      <c r="M206" s="311">
        <f t="shared" si="97"/>
        <v>30.264916707566876</v>
      </c>
      <c r="N206" s="311">
        <f t="shared" si="97"/>
        <v>6.1390321048531895</v>
      </c>
      <c r="O206" s="311">
        <f t="shared" si="97"/>
        <v>57.416000000000004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0.39054661915343952</v>
      </c>
      <c r="C213" s="302">
        <v>5.8766470939965003E-2</v>
      </c>
      <c r="D213" s="302">
        <v>0.24935389989844936</v>
      </c>
      <c r="E213" s="302">
        <f>SUM(B213:D213)</f>
        <v>0.69866698999185384</v>
      </c>
      <c r="F213" s="303"/>
      <c r="G213" s="302">
        <v>0.67375732654590459</v>
      </c>
      <c r="H213" s="302">
        <v>0.18684115753867944</v>
      </c>
      <c r="I213" s="302">
        <v>0.2783351112736292</v>
      </c>
      <c r="J213" s="302">
        <f>SUM(G213:I213)</f>
        <v>1.1389335953582131</v>
      </c>
      <c r="K213" s="303"/>
      <c r="L213" s="302">
        <v>0.55955403593163744</v>
      </c>
      <c r="M213" s="302">
        <v>0.21402353720845732</v>
      </c>
      <c r="N213" s="302">
        <v>0.26534732929998406</v>
      </c>
      <c r="O213" s="302">
        <f>SUM(L213:N213)</f>
        <v>1.0389249024400788</v>
      </c>
    </row>
    <row r="214" spans="1:15" s="236" customFormat="1" x14ac:dyDescent="0.2">
      <c r="A214" s="237" t="str">
        <f>name!E$5</f>
        <v>Professional occupations</v>
      </c>
      <c r="B214" s="302">
        <v>0.61503400740152625</v>
      </c>
      <c r="C214" s="302">
        <v>9.0911324844121108E-2</v>
      </c>
      <c r="D214" s="302">
        <v>0.30679934855029084</v>
      </c>
      <c r="E214" s="302">
        <f t="shared" ref="E214:E221" si="98">SUM(B214:D214)</f>
        <v>1.0127446807959382</v>
      </c>
      <c r="F214" s="303"/>
      <c r="G214" s="302">
        <v>1.2030699057491516</v>
      </c>
      <c r="H214" s="302">
        <v>0.25217448162792266</v>
      </c>
      <c r="I214" s="302">
        <v>0.31246031637556665</v>
      </c>
      <c r="J214" s="302">
        <f t="shared" ref="J214:J216" si="99">SUM(G214:I214)</f>
        <v>1.767704703752641</v>
      </c>
      <c r="K214" s="303"/>
      <c r="L214" s="302">
        <v>1.3706706529367512</v>
      </c>
      <c r="M214" s="302">
        <v>0.39160513125146079</v>
      </c>
      <c r="N214" s="302">
        <v>0.23903025811141373</v>
      </c>
      <c r="O214" s="302">
        <f t="shared" ref="O214:O221" si="100">SUM(L214:N214)</f>
        <v>2.0013060422996256</v>
      </c>
    </row>
    <row r="215" spans="1:15" s="236" customFormat="1" x14ac:dyDescent="0.2">
      <c r="A215" s="237" t="str">
        <f>name!E$6</f>
        <v>Associate professional occupations</v>
      </c>
      <c r="B215" s="302">
        <v>0.4499178987478813</v>
      </c>
      <c r="C215" s="302">
        <v>0.15052305828759638</v>
      </c>
      <c r="D215" s="302">
        <v>0.71887792061510125</v>
      </c>
      <c r="E215" s="302">
        <f t="shared" si="98"/>
        <v>1.3193188776505789</v>
      </c>
      <c r="F215" s="303"/>
      <c r="G215" s="302">
        <v>0.82193308692215239</v>
      </c>
      <c r="H215" s="302">
        <v>0.302998097010095</v>
      </c>
      <c r="I215" s="302">
        <v>0.9320261628318145</v>
      </c>
      <c r="J215" s="302">
        <f t="shared" si="99"/>
        <v>2.0569573467640616</v>
      </c>
      <c r="K215" s="303"/>
      <c r="L215" s="302">
        <v>0.78764752977422448</v>
      </c>
      <c r="M215" s="302">
        <v>0.28541118059417009</v>
      </c>
      <c r="N215" s="302">
        <v>0.80664147397243446</v>
      </c>
      <c r="O215" s="302">
        <f t="shared" si="100"/>
        <v>1.879700184340829</v>
      </c>
    </row>
    <row r="216" spans="1:15" s="236" customFormat="1" x14ac:dyDescent="0.2">
      <c r="A216" s="237" t="str">
        <f>name!E$7</f>
        <v>Administrative and secretarial occupations</v>
      </c>
      <c r="B216" s="302">
        <v>0.27014520118587809</v>
      </c>
      <c r="C216" s="302">
        <v>0.16200084665859257</v>
      </c>
      <c r="D216" s="302">
        <v>4.7633457549889832E-2</v>
      </c>
      <c r="E216" s="302">
        <f t="shared" si="98"/>
        <v>0.47977950539436048</v>
      </c>
      <c r="F216" s="303"/>
      <c r="G216" s="302">
        <v>0.38028482607617492</v>
      </c>
      <c r="H216" s="302">
        <v>0.26252296448061763</v>
      </c>
      <c r="I216" s="302">
        <v>5.5281529411187406E-2</v>
      </c>
      <c r="J216" s="302">
        <f t="shared" si="99"/>
        <v>0.69808931996797996</v>
      </c>
      <c r="K216" s="303"/>
      <c r="L216" s="302">
        <v>0.28364881444176826</v>
      </c>
      <c r="M216" s="302">
        <v>0.18349994574233008</v>
      </c>
      <c r="N216" s="302">
        <v>3.8607615012969297E-2</v>
      </c>
      <c r="O216" s="302">
        <f t="shared" si="100"/>
        <v>0.50575637519706762</v>
      </c>
    </row>
    <row r="217" spans="1:15" s="236" customFormat="1" x14ac:dyDescent="0.2">
      <c r="A217" s="237" t="str">
        <f>name!E$8</f>
        <v>Skilled trades occupations</v>
      </c>
      <c r="B217" s="302">
        <v>0.32671899310443836</v>
      </c>
      <c r="C217" s="302">
        <v>5.4484401107073116E-2</v>
      </c>
      <c r="D217" s="302">
        <v>0.23621715984832273</v>
      </c>
      <c r="E217" s="302">
        <f t="shared" si="98"/>
        <v>0.6174205540598342</v>
      </c>
      <c r="F217" s="303"/>
      <c r="G217" s="302">
        <v>0.40130483922842836</v>
      </c>
      <c r="H217" s="302">
        <v>7.7043195261311828E-2</v>
      </c>
      <c r="I217" s="302">
        <v>0.21604139031409228</v>
      </c>
      <c r="J217" s="302">
        <f>SUM(G217:I217)</f>
        <v>0.69438942480383248</v>
      </c>
      <c r="K217" s="303"/>
      <c r="L217" s="302">
        <v>0.27531094659526206</v>
      </c>
      <c r="M217" s="302">
        <v>9.2145021759350784E-2</v>
      </c>
      <c r="N217" s="302">
        <v>0.28599153063189225</v>
      </c>
      <c r="O217" s="302">
        <f t="shared" si="100"/>
        <v>0.65344749898650512</v>
      </c>
    </row>
    <row r="218" spans="1:15" s="236" customFormat="1" x14ac:dyDescent="0.2">
      <c r="A218" s="237" t="str">
        <f>name!E$9</f>
        <v>Caring, leisure and other service occupations</v>
      </c>
      <c r="B218" s="302">
        <v>0.13164442580197888</v>
      </c>
      <c r="C218" s="302">
        <v>0.11182021226062437</v>
      </c>
      <c r="D218" s="302">
        <v>2.8799711868022711E-2</v>
      </c>
      <c r="E218" s="302">
        <f t="shared" si="98"/>
        <v>0.27226434993062598</v>
      </c>
      <c r="F218" s="303"/>
      <c r="G218" s="302">
        <v>0.19423771726368094</v>
      </c>
      <c r="H218" s="302">
        <v>0.13945297074188198</v>
      </c>
      <c r="I218" s="302">
        <v>3.992033715440077E-2</v>
      </c>
      <c r="J218" s="302">
        <f t="shared" ref="J218:J221" si="101">SUM(G218:I218)</f>
        <v>0.37361102515996369</v>
      </c>
      <c r="K218" s="303"/>
      <c r="L218" s="302">
        <v>0.1704506002301617</v>
      </c>
      <c r="M218" s="302">
        <v>0.12227857486610087</v>
      </c>
      <c r="N218" s="302">
        <v>3.7595487648357198E-2</v>
      </c>
      <c r="O218" s="302">
        <f t="shared" si="100"/>
        <v>0.33032466274461975</v>
      </c>
    </row>
    <row r="219" spans="1:15" s="236" customFormat="1" x14ac:dyDescent="0.2">
      <c r="A219" s="237" t="str">
        <f>name!E$10</f>
        <v>Sales and customer service occupations</v>
      </c>
      <c r="B219" s="302">
        <v>0.12823133358328836</v>
      </c>
      <c r="C219" s="302">
        <v>7.4499702095868245E-2</v>
      </c>
      <c r="D219" s="302">
        <v>5.3895694534948989E-2</v>
      </c>
      <c r="E219" s="302">
        <f t="shared" si="98"/>
        <v>0.25662673021410559</v>
      </c>
      <c r="F219" s="303"/>
      <c r="G219" s="302">
        <v>0.18224145037085757</v>
      </c>
      <c r="H219" s="302">
        <v>0.12570723307277767</v>
      </c>
      <c r="I219" s="302">
        <v>4.5536283286213057E-2</v>
      </c>
      <c r="J219" s="302">
        <f t="shared" si="101"/>
        <v>0.3534849667298483</v>
      </c>
      <c r="K219" s="303"/>
      <c r="L219" s="302">
        <v>0.16500312385330346</v>
      </c>
      <c r="M219" s="302">
        <v>0.12998261614937071</v>
      </c>
      <c r="N219" s="302">
        <v>3.4353640746553268E-2</v>
      </c>
      <c r="O219" s="302">
        <f t="shared" si="100"/>
        <v>0.32933938074922747</v>
      </c>
    </row>
    <row r="220" spans="1:15" s="236" customFormat="1" x14ac:dyDescent="0.2">
      <c r="A220" s="237" t="str">
        <f>name!E$11</f>
        <v>Process, plant and machine operatives</v>
      </c>
      <c r="B220" s="302">
        <v>6.827899205930095E-2</v>
      </c>
      <c r="C220" s="302">
        <v>3.764696022264219E-2</v>
      </c>
      <c r="D220" s="302">
        <v>2.4168286309701515E-2</v>
      </c>
      <c r="E220" s="302">
        <f t="shared" si="98"/>
        <v>0.13009423859164465</v>
      </c>
      <c r="F220" s="303"/>
      <c r="G220" s="302">
        <v>8.6621072710663077E-2</v>
      </c>
      <c r="H220" s="302">
        <v>8.6946034094568636E-2</v>
      </c>
      <c r="I220" s="302">
        <v>2.3158651192499938E-2</v>
      </c>
      <c r="J220" s="302">
        <f t="shared" si="101"/>
        <v>0.19672575799773165</v>
      </c>
      <c r="K220" s="303"/>
      <c r="L220" s="302">
        <v>6.1029928351413749E-2</v>
      </c>
      <c r="M220" s="302">
        <v>8.0669897080088315E-2</v>
      </c>
      <c r="N220" s="302">
        <v>1.5730070458197753E-2</v>
      </c>
      <c r="O220" s="302">
        <f t="shared" si="100"/>
        <v>0.1574298958896998</v>
      </c>
    </row>
    <row r="221" spans="1:15" s="236" customFormat="1" x14ac:dyDescent="0.2">
      <c r="A221" s="237" t="str">
        <f>name!E$12</f>
        <v>Elementary occupations</v>
      </c>
      <c r="B221" s="302">
        <v>0.23308237948876978</v>
      </c>
      <c r="C221" s="302">
        <v>0.30445188689438879</v>
      </c>
      <c r="D221" s="302">
        <v>5.6549806987898618E-2</v>
      </c>
      <c r="E221" s="302">
        <f t="shared" si="98"/>
        <v>0.59408407337105718</v>
      </c>
      <c r="F221" s="303"/>
      <c r="G221" s="302">
        <v>0.31433664513207377</v>
      </c>
      <c r="H221" s="302">
        <v>0.34478438878807882</v>
      </c>
      <c r="I221" s="302">
        <v>4.4982825545586809E-2</v>
      </c>
      <c r="J221" s="302">
        <f t="shared" si="101"/>
        <v>0.70410385946573939</v>
      </c>
      <c r="K221" s="303"/>
      <c r="L221" s="302">
        <v>0.27004584271320736</v>
      </c>
      <c r="M221" s="302">
        <v>0.28329277900212124</v>
      </c>
      <c r="N221" s="302">
        <v>4.7432435637027523E-2</v>
      </c>
      <c r="O221" s="302">
        <f t="shared" si="100"/>
        <v>0.60077105735235614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2.6135998505265015</v>
      </c>
      <c r="C223" s="311">
        <f t="shared" ref="C223:E223" si="102">SUM(C213:C221)</f>
        <v>1.0451048633108717</v>
      </c>
      <c r="D223" s="311">
        <f t="shared" si="102"/>
        <v>1.7222952861626257</v>
      </c>
      <c r="E223" s="311">
        <f t="shared" si="102"/>
        <v>5.3809999999999993</v>
      </c>
      <c r="F223" s="311"/>
      <c r="G223" s="311">
        <f t="shared" ref="G223:J223" si="103">SUM(G213:G221)</f>
        <v>4.2577868699990864</v>
      </c>
      <c r="H223" s="311">
        <f t="shared" si="103"/>
        <v>1.7784705226159336</v>
      </c>
      <c r="I223" s="311">
        <f t="shared" si="103"/>
        <v>1.9477426073849906</v>
      </c>
      <c r="J223" s="311">
        <f t="shared" si="103"/>
        <v>7.9840000000000106</v>
      </c>
      <c r="K223" s="311"/>
      <c r="L223" s="311">
        <f t="shared" ref="L223:O223" si="104">SUM(L213:L221)</f>
        <v>3.9433614748277299</v>
      </c>
      <c r="M223" s="311">
        <f t="shared" si="104"/>
        <v>1.7829086836534502</v>
      </c>
      <c r="N223" s="311">
        <f t="shared" si="104"/>
        <v>1.7707298415188295</v>
      </c>
      <c r="O223" s="311">
        <f t="shared" si="104"/>
        <v>7.4970000000000105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2.4943806081416278</v>
      </c>
      <c r="C230" s="302">
        <v>0.28466406080663231</v>
      </c>
      <c r="D230" s="302">
        <v>0.63987142743947356</v>
      </c>
      <c r="E230" s="302">
        <f>SUM(B230:D230)</f>
        <v>3.4189160963877336</v>
      </c>
      <c r="F230" s="303"/>
      <c r="G230" s="302">
        <v>2.6425310956531534</v>
      </c>
      <c r="H230" s="302">
        <v>0.56061016306191624</v>
      </c>
      <c r="I230" s="302">
        <v>0.4349294804782925</v>
      </c>
      <c r="J230" s="302">
        <f>SUM(G230:I230)</f>
        <v>3.638070739193362</v>
      </c>
      <c r="K230" s="303"/>
      <c r="L230" s="302">
        <v>2.3573915489331152</v>
      </c>
      <c r="M230" s="302">
        <v>0.60124656922265907</v>
      </c>
      <c r="N230" s="302">
        <v>0.50034625741753769</v>
      </c>
      <c r="O230" s="302">
        <f>SUM(L230:N230)</f>
        <v>3.4589843755733121</v>
      </c>
    </row>
    <row r="231" spans="1:15" s="236" customFormat="1" x14ac:dyDescent="0.2">
      <c r="A231" s="237" t="str">
        <f>name!E$5</f>
        <v>Professional occupations</v>
      </c>
      <c r="B231" s="302">
        <v>7.0164685153419466</v>
      </c>
      <c r="C231" s="302">
        <v>0.3604483071607299</v>
      </c>
      <c r="D231" s="302">
        <v>1.5554844876369602</v>
      </c>
      <c r="E231" s="302">
        <f t="shared" ref="E231:E238" si="105">SUM(B231:D231)</f>
        <v>8.9324013101396371</v>
      </c>
      <c r="F231" s="303"/>
      <c r="G231" s="302">
        <v>8.4282995702630767</v>
      </c>
      <c r="H231" s="302">
        <v>0.61864083492650246</v>
      </c>
      <c r="I231" s="302">
        <v>0.96121939621852004</v>
      </c>
      <c r="J231" s="302">
        <f t="shared" ref="J231:J233" si="106">SUM(G231:I231)</f>
        <v>10.008159801408098</v>
      </c>
      <c r="K231" s="303"/>
      <c r="L231" s="302">
        <v>10.526220055256935</v>
      </c>
      <c r="M231" s="302">
        <v>0.8296573039438726</v>
      </c>
      <c r="N231" s="302">
        <v>0.94090469253107023</v>
      </c>
      <c r="O231" s="302">
        <f t="shared" ref="O231:O238" si="107">SUM(L231:N231)</f>
        <v>12.296782051731878</v>
      </c>
    </row>
    <row r="232" spans="1:15" s="236" customFormat="1" x14ac:dyDescent="0.2">
      <c r="A232" s="237" t="str">
        <f>name!E$6</f>
        <v>Associate professional occupations</v>
      </c>
      <c r="B232" s="302">
        <v>2.6410524692928665</v>
      </c>
      <c r="C232" s="302">
        <v>0.26524993024568005</v>
      </c>
      <c r="D232" s="302">
        <v>0.74656946999759144</v>
      </c>
      <c r="E232" s="302">
        <f t="shared" si="105"/>
        <v>3.652871869536138</v>
      </c>
      <c r="F232" s="303"/>
      <c r="G232" s="302">
        <v>2.9019541846025159</v>
      </c>
      <c r="H232" s="302">
        <v>0.40841705036846893</v>
      </c>
      <c r="I232" s="302">
        <v>0.5562141424945507</v>
      </c>
      <c r="J232" s="302">
        <f t="shared" si="106"/>
        <v>3.8665853774655354</v>
      </c>
      <c r="K232" s="303"/>
      <c r="L232" s="302">
        <v>2.8035967712474172</v>
      </c>
      <c r="M232" s="302">
        <v>0.36477384307842159</v>
      </c>
      <c r="N232" s="302">
        <v>0.57262141163126345</v>
      </c>
      <c r="O232" s="302">
        <f t="shared" si="107"/>
        <v>3.7409920259571026</v>
      </c>
    </row>
    <row r="233" spans="1:15" s="236" customFormat="1" x14ac:dyDescent="0.2">
      <c r="A233" s="237" t="str">
        <f>name!E$7</f>
        <v>Administrative and secretarial occupations</v>
      </c>
      <c r="B233" s="302">
        <v>0.95719255268175729</v>
      </c>
      <c r="C233" s="302">
        <v>0.42683397811083179</v>
      </c>
      <c r="D233" s="302">
        <v>0.15885310783292894</v>
      </c>
      <c r="E233" s="302">
        <f t="shared" si="105"/>
        <v>1.5428796386255179</v>
      </c>
      <c r="F233" s="303"/>
      <c r="G233" s="302">
        <v>0.83941637995323581</v>
      </c>
      <c r="H233" s="302">
        <v>0.41625958448682809</v>
      </c>
      <c r="I233" s="302">
        <v>9.0692929553330304E-2</v>
      </c>
      <c r="J233" s="302">
        <f t="shared" si="106"/>
        <v>1.3463688939933942</v>
      </c>
      <c r="K233" s="303"/>
      <c r="L233" s="302">
        <v>0.80159172274807089</v>
      </c>
      <c r="M233" s="302">
        <v>0.33995261469420135</v>
      </c>
      <c r="N233" s="302">
        <v>5.8346002078578998E-2</v>
      </c>
      <c r="O233" s="302">
        <f t="shared" si="107"/>
        <v>1.1998903395208513</v>
      </c>
    </row>
    <row r="234" spans="1:15" s="236" customFormat="1" x14ac:dyDescent="0.2">
      <c r="A234" s="237" t="str">
        <f>name!E$8</f>
        <v>Skilled trades occupations</v>
      </c>
      <c r="B234" s="302">
        <v>1.1911456335576809</v>
      </c>
      <c r="C234" s="302">
        <v>0.10156714828584454</v>
      </c>
      <c r="D234" s="302">
        <v>0.53768859528328827</v>
      </c>
      <c r="E234" s="302">
        <f t="shared" si="105"/>
        <v>1.8304013771268135</v>
      </c>
      <c r="F234" s="303"/>
      <c r="G234" s="302">
        <v>0.91875761324344896</v>
      </c>
      <c r="H234" s="302">
        <v>0.10681380924598011</v>
      </c>
      <c r="I234" s="302">
        <v>0.24350556754321864</v>
      </c>
      <c r="J234" s="302">
        <f>SUM(G234:I234)</f>
        <v>1.2690769900326477</v>
      </c>
      <c r="K234" s="303"/>
      <c r="L234" s="302">
        <v>0.65577680841598729</v>
      </c>
      <c r="M234" s="302">
        <v>0.14957246780266731</v>
      </c>
      <c r="N234" s="302">
        <v>0.39220853219391294</v>
      </c>
      <c r="O234" s="302">
        <f t="shared" si="107"/>
        <v>1.1975578084125675</v>
      </c>
    </row>
    <row r="235" spans="1:15" s="236" customFormat="1" x14ac:dyDescent="0.2">
      <c r="A235" s="237" t="str">
        <f>name!E$9</f>
        <v>Caring, leisure and other service occupations</v>
      </c>
      <c r="B235" s="302">
        <v>0.48393935784576353</v>
      </c>
      <c r="C235" s="302">
        <v>0.10174327214893575</v>
      </c>
      <c r="D235" s="302">
        <v>0.11664147126868682</v>
      </c>
      <c r="E235" s="302">
        <f t="shared" si="105"/>
        <v>0.70232410126338618</v>
      </c>
      <c r="F235" s="303"/>
      <c r="G235" s="302">
        <v>0.4084768541458984</v>
      </c>
      <c r="H235" s="302">
        <v>0.11851490711780419</v>
      </c>
      <c r="I235" s="302">
        <v>9.2120801258063281E-2</v>
      </c>
      <c r="J235" s="302">
        <f t="shared" ref="J235:J238" si="108">SUM(G235:I235)</f>
        <v>0.61911256252176594</v>
      </c>
      <c r="K235" s="303"/>
      <c r="L235" s="302">
        <v>0.51732996771262585</v>
      </c>
      <c r="M235" s="302">
        <v>0.1219415900140762</v>
      </c>
      <c r="N235" s="302">
        <v>0.14020362757085994</v>
      </c>
      <c r="O235" s="302">
        <f t="shared" si="107"/>
        <v>0.77947518529756199</v>
      </c>
    </row>
    <row r="236" spans="1:15" s="236" customFormat="1" x14ac:dyDescent="0.2">
      <c r="A236" s="237" t="str">
        <f>name!E$10</f>
        <v>Sales and customer service occupations</v>
      </c>
      <c r="B236" s="302">
        <v>0.58981635446533243</v>
      </c>
      <c r="C236" s="302">
        <v>0.2788616326113455</v>
      </c>
      <c r="D236" s="302">
        <v>0.10136307796336726</v>
      </c>
      <c r="E236" s="302">
        <f t="shared" si="105"/>
        <v>0.97004106504004517</v>
      </c>
      <c r="F236" s="303"/>
      <c r="G236" s="302">
        <v>0.48629054393399418</v>
      </c>
      <c r="H236" s="302">
        <v>0.25642506735781595</v>
      </c>
      <c r="I236" s="302">
        <v>4.163260555775844E-2</v>
      </c>
      <c r="J236" s="302">
        <f t="shared" si="108"/>
        <v>0.78434821684956857</v>
      </c>
      <c r="K236" s="303"/>
      <c r="L236" s="302">
        <v>0.53526034451840598</v>
      </c>
      <c r="M236" s="302">
        <v>0.33962987444247178</v>
      </c>
      <c r="N236" s="302">
        <v>4.3217873346178472E-2</v>
      </c>
      <c r="O236" s="302">
        <f t="shared" si="107"/>
        <v>0.91810809230705626</v>
      </c>
    </row>
    <row r="237" spans="1:15" s="236" customFormat="1" x14ac:dyDescent="0.2">
      <c r="A237" s="237" t="str">
        <f>name!E$11</f>
        <v>Process, plant and machine operatives</v>
      </c>
      <c r="B237" s="302">
        <v>0.14086029422846547</v>
      </c>
      <c r="C237" s="302">
        <v>7.9092681785238553E-2</v>
      </c>
      <c r="D237" s="302">
        <v>0.13400851393043905</v>
      </c>
      <c r="E237" s="302">
        <f t="shared" si="105"/>
        <v>0.35396148994414306</v>
      </c>
      <c r="F237" s="303"/>
      <c r="G237" s="302">
        <v>8.2785984406104796E-2</v>
      </c>
      <c r="H237" s="302">
        <v>0.13131131353900169</v>
      </c>
      <c r="I237" s="302">
        <v>8.3775997117539774E-2</v>
      </c>
      <c r="J237" s="302">
        <f t="shared" si="108"/>
        <v>0.29787329506264626</v>
      </c>
      <c r="K237" s="303"/>
      <c r="L237" s="302">
        <v>7.7269095081114542E-2</v>
      </c>
      <c r="M237" s="302">
        <v>0.14158500015175099</v>
      </c>
      <c r="N237" s="302">
        <v>0.12454484940184082</v>
      </c>
      <c r="O237" s="302">
        <f t="shared" si="107"/>
        <v>0.34339894463470633</v>
      </c>
    </row>
    <row r="238" spans="1:15" s="236" customFormat="1" x14ac:dyDescent="0.2">
      <c r="A238" s="237" t="str">
        <f>name!E$12</f>
        <v>Elementary occupations</v>
      </c>
      <c r="B238" s="302">
        <v>0.43568920702146618</v>
      </c>
      <c r="C238" s="302">
        <v>0.20605108877821549</v>
      </c>
      <c r="D238" s="302">
        <v>0.23446275613684958</v>
      </c>
      <c r="E238" s="302">
        <f t="shared" si="105"/>
        <v>0.87620305193653114</v>
      </c>
      <c r="F238" s="303"/>
      <c r="G238" s="302">
        <v>0.21643370156445182</v>
      </c>
      <c r="H238" s="302">
        <v>0.17404762653012751</v>
      </c>
      <c r="I238" s="302">
        <v>0.10192279537836829</v>
      </c>
      <c r="J238" s="302">
        <f t="shared" si="108"/>
        <v>0.49240412347294765</v>
      </c>
      <c r="K238" s="303"/>
      <c r="L238" s="302">
        <v>0.23938260299757416</v>
      </c>
      <c r="M238" s="302">
        <v>0.12557900563975941</v>
      </c>
      <c r="N238" s="302">
        <v>0.17784956792759879</v>
      </c>
      <c r="O238" s="302">
        <f t="shared" si="107"/>
        <v>0.54281117656493238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15.950544992576907</v>
      </c>
      <c r="C240" s="311">
        <f t="shared" ref="C240:E240" si="109">SUM(C230:C238)</f>
        <v>2.1045120999334541</v>
      </c>
      <c r="D240" s="311">
        <f t="shared" si="109"/>
        <v>4.2249429074895852</v>
      </c>
      <c r="E240" s="311">
        <f t="shared" si="109"/>
        <v>22.279999999999948</v>
      </c>
      <c r="F240" s="311"/>
      <c r="G240" s="311">
        <f t="shared" ref="G240:J240" si="110">SUM(G230:G238)</f>
        <v>16.924945927765876</v>
      </c>
      <c r="H240" s="311">
        <f t="shared" si="110"/>
        <v>2.7910403566344453</v>
      </c>
      <c r="I240" s="311">
        <f t="shared" si="110"/>
        <v>2.6060137155996417</v>
      </c>
      <c r="J240" s="311">
        <f t="shared" si="110"/>
        <v>22.321999999999967</v>
      </c>
      <c r="K240" s="311"/>
      <c r="L240" s="311">
        <f t="shared" ref="L240:O240" si="111">SUM(L230:L238)</f>
        <v>18.513818916911244</v>
      </c>
      <c r="M240" s="311">
        <f t="shared" si="111"/>
        <v>3.0139382689898806</v>
      </c>
      <c r="N240" s="311">
        <f t="shared" si="111"/>
        <v>2.950242814098841</v>
      </c>
      <c r="O240" s="311">
        <f t="shared" si="111"/>
        <v>24.47799999999997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4.2421738971788123</v>
      </c>
      <c r="C247" s="302">
        <v>0.36152039926303031</v>
      </c>
      <c r="D247" s="302">
        <v>0.35714683585215051</v>
      </c>
      <c r="E247" s="302">
        <f>SUM(B247:D247)</f>
        <v>4.9608411322939929</v>
      </c>
      <c r="F247" s="303"/>
      <c r="G247" s="302">
        <v>4.3211594571343319</v>
      </c>
      <c r="H247" s="302">
        <v>0.44240646788819477</v>
      </c>
      <c r="I247" s="302">
        <v>0.17275856934386191</v>
      </c>
      <c r="J247" s="302">
        <f>SUM(G247:I247)</f>
        <v>4.9363244943663886</v>
      </c>
      <c r="K247" s="303"/>
      <c r="L247" s="302">
        <v>3.7338496620562025</v>
      </c>
      <c r="M247" s="302">
        <v>0.5469396908297639</v>
      </c>
      <c r="N247" s="302">
        <v>0.19209031910194227</v>
      </c>
      <c r="O247" s="302">
        <f>SUM(L247:N247)</f>
        <v>4.4728796719879087</v>
      </c>
    </row>
    <row r="248" spans="1:15" s="236" customFormat="1" x14ac:dyDescent="0.2">
      <c r="A248" s="237" t="str">
        <f>name!E$5</f>
        <v>Professional occupations</v>
      </c>
      <c r="B248" s="302">
        <v>4.9899418993385103</v>
      </c>
      <c r="C248" s="302">
        <v>0.27769228963549164</v>
      </c>
      <c r="D248" s="302">
        <v>0.4386305036399783</v>
      </c>
      <c r="E248" s="302">
        <f t="shared" ref="E248:E255" si="112">SUM(B248:D248)</f>
        <v>5.7062646926139804</v>
      </c>
      <c r="F248" s="303"/>
      <c r="G248" s="302">
        <v>5.9587519333990384</v>
      </c>
      <c r="H248" s="302">
        <v>0.33306015028356295</v>
      </c>
      <c r="I248" s="302">
        <v>0.19146282679218637</v>
      </c>
      <c r="J248" s="302">
        <f t="shared" ref="J248:J250" si="113">SUM(G248:I248)</f>
        <v>6.4832749104747878</v>
      </c>
      <c r="K248" s="303"/>
      <c r="L248" s="302">
        <v>7.1678360990638437</v>
      </c>
      <c r="M248" s="302">
        <v>0.36533577459065603</v>
      </c>
      <c r="N248" s="302">
        <v>0.17833761275430229</v>
      </c>
      <c r="O248" s="302">
        <f t="shared" ref="O248:O255" si="114">SUM(L248:N248)</f>
        <v>7.7115094864088016</v>
      </c>
    </row>
    <row r="249" spans="1:15" s="236" customFormat="1" x14ac:dyDescent="0.2">
      <c r="A249" s="237" t="str">
        <f>name!E$6</f>
        <v>Associate professional occupations</v>
      </c>
      <c r="B249" s="302">
        <v>5.3328756179450068</v>
      </c>
      <c r="C249" s="302">
        <v>0.60334113162934333</v>
      </c>
      <c r="D249" s="302">
        <v>0.51436881222209652</v>
      </c>
      <c r="E249" s="302">
        <f t="shared" si="112"/>
        <v>6.4505855617964469</v>
      </c>
      <c r="F249" s="303"/>
      <c r="G249" s="302">
        <v>5.473891584678209</v>
      </c>
      <c r="H249" s="302">
        <v>0.58581684090328212</v>
      </c>
      <c r="I249" s="302">
        <v>0.24645286619883638</v>
      </c>
      <c r="J249" s="302">
        <f t="shared" si="113"/>
        <v>6.3061612917803282</v>
      </c>
      <c r="K249" s="303"/>
      <c r="L249" s="302">
        <v>5.0568887771597746</v>
      </c>
      <c r="M249" s="302">
        <v>0.61277499290746451</v>
      </c>
      <c r="N249" s="302">
        <v>0.27799670941735105</v>
      </c>
      <c r="O249" s="302">
        <f t="shared" si="114"/>
        <v>5.9476604794845906</v>
      </c>
    </row>
    <row r="250" spans="1:15" s="236" customFormat="1" x14ac:dyDescent="0.2">
      <c r="A250" s="237" t="str">
        <f>name!E$7</f>
        <v>Administrative and secretarial occupations</v>
      </c>
      <c r="B250" s="302">
        <v>5.6907467004931132</v>
      </c>
      <c r="C250" s="302">
        <v>2.5001484861164025</v>
      </c>
      <c r="D250" s="302">
        <v>7.4462426291370593E-2</v>
      </c>
      <c r="E250" s="302">
        <f t="shared" si="112"/>
        <v>8.2653576129008872</v>
      </c>
      <c r="F250" s="303"/>
      <c r="G250" s="302">
        <v>5.0050216813526607</v>
      </c>
      <c r="H250" s="302">
        <v>2.0657793218678537</v>
      </c>
      <c r="I250" s="302">
        <v>5.4443284860171998E-2</v>
      </c>
      <c r="J250" s="302">
        <f t="shared" si="113"/>
        <v>7.1252442880806868</v>
      </c>
      <c r="K250" s="303"/>
      <c r="L250" s="302">
        <v>4.1750639405484078</v>
      </c>
      <c r="M250" s="302">
        <v>1.6933894102793596</v>
      </c>
      <c r="N250" s="302">
        <v>4.6414034815100633E-2</v>
      </c>
      <c r="O250" s="302">
        <f t="shared" si="114"/>
        <v>5.914867385642868</v>
      </c>
    </row>
    <row r="251" spans="1:15" s="236" customFormat="1" x14ac:dyDescent="0.2">
      <c r="A251" s="237" t="str">
        <f>name!E$8</f>
        <v>Skilled trades occupations</v>
      </c>
      <c r="B251" s="302">
        <v>0.32698178661825111</v>
      </c>
      <c r="C251" s="302">
        <v>7.2506237053318073E-2</v>
      </c>
      <c r="D251" s="302">
        <v>0.18343449066597567</v>
      </c>
      <c r="E251" s="302">
        <f t="shared" si="112"/>
        <v>0.58292251433754494</v>
      </c>
      <c r="F251" s="303"/>
      <c r="G251" s="302">
        <v>0.24590136674543203</v>
      </c>
      <c r="H251" s="302">
        <v>3.8376277005350741E-2</v>
      </c>
      <c r="I251" s="302">
        <v>6.1972318741466796E-2</v>
      </c>
      <c r="J251" s="302">
        <f>SUM(G251:I251)</f>
        <v>0.3462499624922496</v>
      </c>
      <c r="K251" s="303"/>
      <c r="L251" s="302">
        <v>0.2171918929461393</v>
      </c>
      <c r="M251" s="302">
        <v>3.5463112459803568E-2</v>
      </c>
      <c r="N251" s="302">
        <v>6.4533826909834086E-2</v>
      </c>
      <c r="O251" s="302">
        <f t="shared" si="114"/>
        <v>0.31718883231577699</v>
      </c>
    </row>
    <row r="252" spans="1:15" s="236" customFormat="1" x14ac:dyDescent="0.2">
      <c r="A252" s="237" t="str">
        <f>name!E$9</f>
        <v>Caring, leisure and other service occupations</v>
      </c>
      <c r="B252" s="302">
        <v>0.16352149156269499</v>
      </c>
      <c r="C252" s="302">
        <v>2.6194356645956835E-2</v>
      </c>
      <c r="D252" s="302">
        <v>2.1738294019202933E-2</v>
      </c>
      <c r="E252" s="302">
        <f t="shared" si="112"/>
        <v>0.21145414222785477</v>
      </c>
      <c r="F252" s="303"/>
      <c r="G252" s="302">
        <v>0.15853412662390554</v>
      </c>
      <c r="H252" s="302">
        <v>1.8914527603982021E-2</v>
      </c>
      <c r="I252" s="302">
        <v>2.4889934692984599E-2</v>
      </c>
      <c r="J252" s="302">
        <f t="shared" ref="J252:J255" si="115">SUM(G252:I252)</f>
        <v>0.20233858892087214</v>
      </c>
      <c r="K252" s="303"/>
      <c r="L252" s="302">
        <v>0.16725285398482426</v>
      </c>
      <c r="M252" s="302">
        <v>1.4440289885204027E-2</v>
      </c>
      <c r="N252" s="302">
        <v>3.4662508866947592E-2</v>
      </c>
      <c r="O252" s="302">
        <f t="shared" si="114"/>
        <v>0.21635565273697588</v>
      </c>
    </row>
    <row r="253" spans="1:15" s="236" customFormat="1" x14ac:dyDescent="0.2">
      <c r="A253" s="237" t="str">
        <f>name!E$10</f>
        <v>Sales and customer service occupations</v>
      </c>
      <c r="B253" s="302">
        <v>1.3306215555944889</v>
      </c>
      <c r="C253" s="302">
        <v>0.68015975670456996</v>
      </c>
      <c r="D253" s="302">
        <v>9.9972019535127285E-2</v>
      </c>
      <c r="E253" s="302">
        <f t="shared" si="112"/>
        <v>2.1107533318341862</v>
      </c>
      <c r="F253" s="303"/>
      <c r="G253" s="302">
        <v>1.169684358285785</v>
      </c>
      <c r="H253" s="302">
        <v>0.61107579077423946</v>
      </c>
      <c r="I253" s="302">
        <v>7.1607714010392426E-2</v>
      </c>
      <c r="J253" s="302">
        <f t="shared" si="115"/>
        <v>1.8523678630704168</v>
      </c>
      <c r="K253" s="303"/>
      <c r="L253" s="302">
        <v>1.072114267735115</v>
      </c>
      <c r="M253" s="302">
        <v>0.60842774384272225</v>
      </c>
      <c r="N253" s="302">
        <v>5.7395801202954531E-2</v>
      </c>
      <c r="O253" s="302">
        <f t="shared" si="114"/>
        <v>1.7379378127807918</v>
      </c>
    </row>
    <row r="254" spans="1:15" s="236" customFormat="1" x14ac:dyDescent="0.2">
      <c r="A254" s="237" t="str">
        <f>name!E$11</f>
        <v>Process, plant and machine operatives</v>
      </c>
      <c r="B254" s="302">
        <v>0.1420722657480015</v>
      </c>
      <c r="C254" s="302">
        <v>3.0633836482837812E-2</v>
      </c>
      <c r="D254" s="302">
        <v>6.7600633349796505E-2</v>
      </c>
      <c r="E254" s="302">
        <f t="shared" si="112"/>
        <v>0.24030673558063581</v>
      </c>
      <c r="F254" s="303"/>
      <c r="G254" s="302">
        <v>9.8081035550996093E-2</v>
      </c>
      <c r="H254" s="302">
        <v>1.6518504472586203E-2</v>
      </c>
      <c r="I254" s="302">
        <v>3.8167503386423579E-2</v>
      </c>
      <c r="J254" s="302">
        <f t="shared" si="115"/>
        <v>0.15276704341000588</v>
      </c>
      <c r="K254" s="303"/>
      <c r="L254" s="302">
        <v>9.4398693471766937E-2</v>
      </c>
      <c r="M254" s="302">
        <v>2.9735735292874575E-2</v>
      </c>
      <c r="N254" s="302">
        <v>5.056050469614682E-2</v>
      </c>
      <c r="O254" s="302">
        <f t="shared" si="114"/>
        <v>0.17469493346078832</v>
      </c>
    </row>
    <row r="255" spans="1:15" s="236" customFormat="1" x14ac:dyDescent="0.2">
      <c r="A255" s="237" t="str">
        <f>name!E$12</f>
        <v>Elementary occupations</v>
      </c>
      <c r="B255" s="302">
        <v>0.35482639999487992</v>
      </c>
      <c r="C255" s="302">
        <v>0.11325826857778731</v>
      </c>
      <c r="D255" s="302">
        <v>4.0429607841788624E-2</v>
      </c>
      <c r="E255" s="302">
        <f t="shared" si="112"/>
        <v>0.5085142764144559</v>
      </c>
      <c r="F255" s="303"/>
      <c r="G255" s="302">
        <v>0.247287113352884</v>
      </c>
      <c r="H255" s="302">
        <v>7.0630648731120779E-2</v>
      </c>
      <c r="I255" s="302">
        <v>2.8353795320273118E-2</v>
      </c>
      <c r="J255" s="302">
        <f t="shared" si="115"/>
        <v>0.3462715574042779</v>
      </c>
      <c r="K255" s="303"/>
      <c r="L255" s="302">
        <v>0.2453453941614846</v>
      </c>
      <c r="M255" s="302">
        <v>9.7561083374587909E-2</v>
      </c>
      <c r="N255" s="302">
        <v>3.3999267645441311E-2</v>
      </c>
      <c r="O255" s="302">
        <f t="shared" si="114"/>
        <v>0.37690574518151382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22.57376161447376</v>
      </c>
      <c r="C257" s="311">
        <f t="shared" ref="C257:E257" si="116">SUM(C247:C255)</f>
        <v>4.6654547621087383</v>
      </c>
      <c r="D257" s="311">
        <f t="shared" si="116"/>
        <v>1.7977836234174871</v>
      </c>
      <c r="E257" s="311">
        <f t="shared" si="116"/>
        <v>29.036999999999985</v>
      </c>
      <c r="F257" s="311"/>
      <c r="G257" s="311">
        <f t="shared" ref="G257:J257" si="117">SUM(G247:G255)</f>
        <v>22.678312657123247</v>
      </c>
      <c r="H257" s="311">
        <f t="shared" si="117"/>
        <v>4.182578529530173</v>
      </c>
      <c r="I257" s="311">
        <f t="shared" si="117"/>
        <v>0.89010881334659731</v>
      </c>
      <c r="J257" s="311">
        <f t="shared" si="117"/>
        <v>27.751000000000008</v>
      </c>
      <c r="K257" s="311"/>
      <c r="L257" s="311">
        <f t="shared" ref="L257:O257" si="118">SUM(L247:L255)</f>
        <v>21.929941581127562</v>
      </c>
      <c r="M257" s="311">
        <f t="shared" si="118"/>
        <v>4.004067833462436</v>
      </c>
      <c r="N257" s="311">
        <f t="shared" si="118"/>
        <v>0.93599058541002056</v>
      </c>
      <c r="O257" s="311">
        <f t="shared" si="118"/>
        <v>26.870000000000015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1.0962659951778924</v>
      </c>
      <c r="C264" s="302">
        <v>0.2446159835776868</v>
      </c>
      <c r="D264" s="302">
        <v>0.85575917933625378</v>
      </c>
      <c r="E264" s="302">
        <f>SUM(B264:D264)</f>
        <v>2.196641158091833</v>
      </c>
      <c r="F264" s="303"/>
      <c r="G264" s="302">
        <v>1.9027687615995483</v>
      </c>
      <c r="H264" s="302">
        <v>0.22419701705971259</v>
      </c>
      <c r="I264" s="302">
        <v>0.65504622874046825</v>
      </c>
      <c r="J264" s="302">
        <f>SUM(G264:I264)</f>
        <v>2.7820120073997292</v>
      </c>
      <c r="K264" s="303"/>
      <c r="L264" s="302">
        <v>1.6356796030832239</v>
      </c>
      <c r="M264" s="302">
        <v>0.16839944703684656</v>
      </c>
      <c r="N264" s="302">
        <v>0.61255232416884231</v>
      </c>
      <c r="O264" s="302">
        <f>SUM(L264:N264)</f>
        <v>2.4166313742889129</v>
      </c>
    </row>
    <row r="265" spans="1:15" s="236" customFormat="1" x14ac:dyDescent="0.2">
      <c r="A265" s="237" t="str">
        <f>name!E$5</f>
        <v>Professional occupations</v>
      </c>
      <c r="B265" s="302">
        <v>0.97913543958825244</v>
      </c>
      <c r="C265" s="302">
        <v>0.24769032322147747</v>
      </c>
      <c r="D265" s="302">
        <v>0.2347237360722392</v>
      </c>
      <c r="E265" s="302">
        <f t="shared" ref="E265:E272" si="119">SUM(B265:D265)</f>
        <v>1.4615494988819691</v>
      </c>
      <c r="F265" s="303"/>
      <c r="G265" s="302">
        <v>1.9839014270847926</v>
      </c>
      <c r="H265" s="302">
        <v>0.2158591729050309</v>
      </c>
      <c r="I265" s="302">
        <v>0.17430865427429201</v>
      </c>
      <c r="J265" s="302">
        <f t="shared" ref="J265:J267" si="120">SUM(G265:I265)</f>
        <v>2.3740692542641155</v>
      </c>
      <c r="K265" s="303"/>
      <c r="L265" s="302">
        <v>1.9077022814424935</v>
      </c>
      <c r="M265" s="302">
        <v>0.18344814730862646</v>
      </c>
      <c r="N265" s="302">
        <v>0.11038937954984197</v>
      </c>
      <c r="O265" s="302">
        <f t="shared" ref="O265:O272" si="121">SUM(L265:N265)</f>
        <v>2.2015398083009616</v>
      </c>
    </row>
    <row r="266" spans="1:15" s="236" customFormat="1" x14ac:dyDescent="0.2">
      <c r="A266" s="237" t="str">
        <f>name!E$6</f>
        <v>Associate professional occupations</v>
      </c>
      <c r="B266" s="302">
        <v>0.88033880114748064</v>
      </c>
      <c r="C266" s="302">
        <v>0.30920073260178776</v>
      </c>
      <c r="D266" s="302">
        <v>0.25520817272280527</v>
      </c>
      <c r="E266" s="302">
        <f t="shared" si="119"/>
        <v>1.4447477064720737</v>
      </c>
      <c r="F266" s="303"/>
      <c r="G266" s="302">
        <v>1.6464778016130439</v>
      </c>
      <c r="H266" s="302">
        <v>0.2332760431471286</v>
      </c>
      <c r="I266" s="302">
        <v>0.16255959824074567</v>
      </c>
      <c r="J266" s="302">
        <f t="shared" si="120"/>
        <v>2.0423134430009182</v>
      </c>
      <c r="K266" s="303"/>
      <c r="L266" s="302">
        <v>1.6909093672457138</v>
      </c>
      <c r="M266" s="302">
        <v>0.20733220157951604</v>
      </c>
      <c r="N266" s="302">
        <v>0.15213373285660919</v>
      </c>
      <c r="O266" s="302">
        <f t="shared" si="121"/>
        <v>2.0503753016818389</v>
      </c>
    </row>
    <row r="267" spans="1:15" s="236" customFormat="1" x14ac:dyDescent="0.2">
      <c r="A267" s="237" t="str">
        <f>name!E$7</f>
        <v>Administrative and secretarial occupations</v>
      </c>
      <c r="B267" s="302">
        <v>0.77131984407968435</v>
      </c>
      <c r="C267" s="302">
        <v>1.2187021474349704</v>
      </c>
      <c r="D267" s="302">
        <v>0.21113544105928661</v>
      </c>
      <c r="E267" s="302">
        <f t="shared" si="119"/>
        <v>2.2011574325739414</v>
      </c>
      <c r="F267" s="303"/>
      <c r="G267" s="302">
        <v>1.2988428814552093</v>
      </c>
      <c r="H267" s="302">
        <v>0.72312742837953969</v>
      </c>
      <c r="I267" s="302">
        <v>0.11293913347103288</v>
      </c>
      <c r="J267" s="302">
        <f t="shared" si="120"/>
        <v>2.1349094433057818</v>
      </c>
      <c r="K267" s="303"/>
      <c r="L267" s="302">
        <v>0.96409875676260381</v>
      </c>
      <c r="M267" s="302">
        <v>0.49883178957098506</v>
      </c>
      <c r="N267" s="302">
        <v>9.1931805571646444E-2</v>
      </c>
      <c r="O267" s="302">
        <f t="shared" si="121"/>
        <v>1.5548623519052354</v>
      </c>
    </row>
    <row r="268" spans="1:15" s="236" customFormat="1" x14ac:dyDescent="0.2">
      <c r="A268" s="237" t="str">
        <f>name!E$8</f>
        <v>Skilled trades occupations</v>
      </c>
      <c r="B268" s="302">
        <v>0.42733122287296377</v>
      </c>
      <c r="C268" s="302">
        <v>6.6042069243808149E-2</v>
      </c>
      <c r="D268" s="302">
        <v>0.64111213556188951</v>
      </c>
      <c r="E268" s="302">
        <f t="shared" si="119"/>
        <v>1.1344854276786616</v>
      </c>
      <c r="F268" s="303"/>
      <c r="G268" s="302">
        <v>0.52418034893352383</v>
      </c>
      <c r="H268" s="302">
        <v>3.6273412680059382E-2</v>
      </c>
      <c r="I268" s="302">
        <v>0.37378778391263329</v>
      </c>
      <c r="J268" s="302">
        <f>SUM(G268:I268)</f>
        <v>0.93424154552621652</v>
      </c>
      <c r="K268" s="303"/>
      <c r="L268" s="302">
        <v>0.50428891772779416</v>
      </c>
      <c r="M268" s="302">
        <v>4.4891159753721079E-2</v>
      </c>
      <c r="N268" s="302">
        <v>0.37679638930628256</v>
      </c>
      <c r="O268" s="302">
        <f t="shared" si="121"/>
        <v>0.92597646678779777</v>
      </c>
    </row>
    <row r="269" spans="1:15" s="236" customFormat="1" x14ac:dyDescent="0.2">
      <c r="A269" s="237" t="str">
        <f>name!E$9</f>
        <v>Caring, leisure and other service occupations</v>
      </c>
      <c r="B269" s="302">
        <v>0.21988785437348884</v>
      </c>
      <c r="C269" s="302">
        <v>0.14173964422106294</v>
      </c>
      <c r="D269" s="302">
        <v>9.2768380386408028E-2</v>
      </c>
      <c r="E269" s="302">
        <f t="shared" si="119"/>
        <v>0.45439587898095979</v>
      </c>
      <c r="F269" s="303"/>
      <c r="G269" s="302">
        <v>0.35629020609845669</v>
      </c>
      <c r="H269" s="302">
        <v>8.4570001020380092E-2</v>
      </c>
      <c r="I269" s="302">
        <v>6.102093327501093E-2</v>
      </c>
      <c r="J269" s="302">
        <f t="shared" ref="J269:J272" si="122">SUM(G269:I269)</f>
        <v>0.50188114039384768</v>
      </c>
      <c r="K269" s="303"/>
      <c r="L269" s="302">
        <v>0.33017016236800983</v>
      </c>
      <c r="M269" s="302">
        <v>5.7137230262112995E-2</v>
      </c>
      <c r="N269" s="302">
        <v>9.1671302394493434E-2</v>
      </c>
      <c r="O269" s="302">
        <f t="shared" si="121"/>
        <v>0.47897869502461626</v>
      </c>
    </row>
    <row r="270" spans="1:15" s="236" customFormat="1" x14ac:dyDescent="0.2">
      <c r="A270" s="237" t="str">
        <f>name!E$10</f>
        <v>Sales and customer service occupations</v>
      </c>
      <c r="B270" s="302">
        <v>0.50282146933064376</v>
      </c>
      <c r="C270" s="302">
        <v>0.46954210287105946</v>
      </c>
      <c r="D270" s="302">
        <v>0.23780648612359256</v>
      </c>
      <c r="E270" s="302">
        <f t="shared" si="119"/>
        <v>1.2101700583252959</v>
      </c>
      <c r="F270" s="303"/>
      <c r="G270" s="302">
        <v>0.75755980485813557</v>
      </c>
      <c r="H270" s="302">
        <v>0.27450475343500141</v>
      </c>
      <c r="I270" s="302">
        <v>0.13232864937520158</v>
      </c>
      <c r="J270" s="302">
        <f t="shared" si="122"/>
        <v>1.1643932076683385</v>
      </c>
      <c r="K270" s="303"/>
      <c r="L270" s="302">
        <v>0.63700375321851699</v>
      </c>
      <c r="M270" s="302">
        <v>0.23035039898454654</v>
      </c>
      <c r="N270" s="302">
        <v>9.9542142766902333E-2</v>
      </c>
      <c r="O270" s="302">
        <f t="shared" si="121"/>
        <v>0.96689629496996587</v>
      </c>
    </row>
    <row r="271" spans="1:15" s="236" customFormat="1" x14ac:dyDescent="0.2">
      <c r="A271" s="237" t="str">
        <f>name!E$11</f>
        <v>Process, plant and machine operatives</v>
      </c>
      <c r="B271" s="302">
        <v>0.14144072882882511</v>
      </c>
      <c r="C271" s="302">
        <v>2.1856733546873106E-2</v>
      </c>
      <c r="D271" s="302">
        <v>2.4704367880553076E-2</v>
      </c>
      <c r="E271" s="302">
        <f t="shared" si="119"/>
        <v>0.18800183025625128</v>
      </c>
      <c r="F271" s="303"/>
      <c r="G271" s="302">
        <v>0.16390127262489296</v>
      </c>
      <c r="H271" s="302">
        <v>1.1966145017458565E-2</v>
      </c>
      <c r="I271" s="302">
        <v>2.0964418318731016E-2</v>
      </c>
      <c r="J271" s="302">
        <f t="shared" si="122"/>
        <v>0.19683183596108256</v>
      </c>
      <c r="K271" s="303"/>
      <c r="L271" s="302">
        <v>0.12337010177739735</v>
      </c>
      <c r="M271" s="302">
        <v>1.1058093337901562E-2</v>
      </c>
      <c r="N271" s="302">
        <v>2.3566780019825182E-2</v>
      </c>
      <c r="O271" s="302">
        <f t="shared" si="121"/>
        <v>0.15799497513512409</v>
      </c>
    </row>
    <row r="272" spans="1:15" s="236" customFormat="1" x14ac:dyDescent="0.2">
      <c r="A272" s="237" t="str">
        <f>name!E$12</f>
        <v>Elementary occupations</v>
      </c>
      <c r="B272" s="302">
        <v>0.1907049783723466</v>
      </c>
      <c r="C272" s="302">
        <v>0.1741921890425846</v>
      </c>
      <c r="D272" s="302">
        <v>0.10995384132408657</v>
      </c>
      <c r="E272" s="302">
        <f t="shared" si="119"/>
        <v>0.47485100873901775</v>
      </c>
      <c r="F272" s="303"/>
      <c r="G272" s="302">
        <v>0.24804120874341001</v>
      </c>
      <c r="H272" s="302">
        <v>8.5460095514799897E-2</v>
      </c>
      <c r="I272" s="302">
        <v>5.4846818221754474E-2</v>
      </c>
      <c r="J272" s="302">
        <f t="shared" si="122"/>
        <v>0.38834812247996436</v>
      </c>
      <c r="K272" s="303"/>
      <c r="L272" s="302">
        <v>0.21169634345988378</v>
      </c>
      <c r="M272" s="302">
        <v>5.2152552827057372E-2</v>
      </c>
      <c r="N272" s="302">
        <v>8.0895835618590956E-2</v>
      </c>
      <c r="O272" s="302">
        <f t="shared" si="121"/>
        <v>0.34474473190553212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5.2092463337715778</v>
      </c>
      <c r="C274" s="311">
        <f t="shared" ref="C274:E274" si="123">SUM(C264:C272)</f>
        <v>2.8935819257613105</v>
      </c>
      <c r="D274" s="311">
        <f t="shared" si="123"/>
        <v>2.663171740467114</v>
      </c>
      <c r="E274" s="311">
        <f t="shared" si="123"/>
        <v>10.766000000000004</v>
      </c>
      <c r="F274" s="311"/>
      <c r="G274" s="311">
        <f t="shared" ref="G274:J274" si="124">SUM(G264:G272)</f>
        <v>8.8819637130110145</v>
      </c>
      <c r="H274" s="311">
        <f t="shared" si="124"/>
        <v>1.8892340691591112</v>
      </c>
      <c r="I274" s="311">
        <f t="shared" si="124"/>
        <v>1.74780221782987</v>
      </c>
      <c r="J274" s="311">
        <f t="shared" si="124"/>
        <v>12.518999999999995</v>
      </c>
      <c r="K274" s="311"/>
      <c r="L274" s="311">
        <f t="shared" ref="L274:O274" si="125">SUM(L264:L272)</f>
        <v>8.0049192870856363</v>
      </c>
      <c r="M274" s="311">
        <f t="shared" si="125"/>
        <v>1.4536010206613139</v>
      </c>
      <c r="N274" s="311">
        <f t="shared" si="125"/>
        <v>1.6394796922530344</v>
      </c>
      <c r="O274" s="311">
        <f t="shared" si="125"/>
        <v>11.097999999999985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5.7349907025859874</v>
      </c>
      <c r="C281" s="302">
        <v>0.88456906005865754</v>
      </c>
      <c r="D281" s="302">
        <v>1.9864354468265992</v>
      </c>
      <c r="E281" s="302">
        <f>SUM(B281:D281)</f>
        <v>8.605995209471244</v>
      </c>
      <c r="F281" s="303"/>
      <c r="G281" s="302">
        <v>6.480123282268722</v>
      </c>
      <c r="H281" s="302">
        <v>1.7786855816895528</v>
      </c>
      <c r="I281" s="302">
        <v>2.0390669298385364</v>
      </c>
      <c r="J281" s="302">
        <f>SUM(G281:I281)</f>
        <v>10.297875793796813</v>
      </c>
      <c r="K281" s="303"/>
      <c r="L281" s="302">
        <v>6.0548210659531252</v>
      </c>
      <c r="M281" s="302">
        <v>2.3476725342550013</v>
      </c>
      <c r="N281" s="302">
        <v>2.6163592757510967</v>
      </c>
      <c r="O281" s="302">
        <f>SUM(L281:N281)</f>
        <v>11.018852875959222</v>
      </c>
    </row>
    <row r="282" spans="1:15" s="236" customFormat="1" x14ac:dyDescent="0.2">
      <c r="A282" s="237" t="str">
        <f>name!E$5</f>
        <v>Professional occupations</v>
      </c>
      <c r="B282" s="302">
        <v>14.096525885615028</v>
      </c>
      <c r="C282" s="302">
        <v>1.7485102919056672</v>
      </c>
      <c r="D282" s="302">
        <v>6.7355347737321587</v>
      </c>
      <c r="E282" s="302">
        <f t="shared" ref="E282:E289" si="126">SUM(B282:D282)</f>
        <v>22.580570951252852</v>
      </c>
      <c r="F282" s="303"/>
      <c r="G282" s="302">
        <v>18.562203552734157</v>
      </c>
      <c r="H282" s="302">
        <v>3.1240347909152084</v>
      </c>
      <c r="I282" s="302">
        <v>5.7784020612978617</v>
      </c>
      <c r="J282" s="302">
        <f t="shared" ref="J282:J284" si="127">SUM(G282:I282)</f>
        <v>27.464640404947225</v>
      </c>
      <c r="K282" s="303"/>
      <c r="L282" s="302">
        <v>23.009808081892412</v>
      </c>
      <c r="M282" s="302">
        <v>4.0174843002368741</v>
      </c>
      <c r="N282" s="302">
        <v>6.2413640860202211</v>
      </c>
      <c r="O282" s="302">
        <f t="shared" ref="O282:O289" si="128">SUM(L282:N282)</f>
        <v>33.268656468149508</v>
      </c>
    </row>
    <row r="283" spans="1:15" s="236" customFormat="1" x14ac:dyDescent="0.2">
      <c r="A283" s="237" t="str">
        <f>name!E$6</f>
        <v>Associate professional occupations</v>
      </c>
      <c r="B283" s="302">
        <v>7.1368762486863728</v>
      </c>
      <c r="C283" s="302">
        <v>1.3874874105396939</v>
      </c>
      <c r="D283" s="302">
        <v>3.0786815154157994</v>
      </c>
      <c r="E283" s="302">
        <f t="shared" si="126"/>
        <v>11.603045174641867</v>
      </c>
      <c r="F283" s="303"/>
      <c r="G283" s="302">
        <v>8.6206899658219989</v>
      </c>
      <c r="H283" s="302">
        <v>2.1952045199463885</v>
      </c>
      <c r="I283" s="302">
        <v>2.9925471165429247</v>
      </c>
      <c r="J283" s="302">
        <f t="shared" si="127"/>
        <v>13.808441602311312</v>
      </c>
      <c r="K283" s="303"/>
      <c r="L283" s="302">
        <v>9.2541881379678799</v>
      </c>
      <c r="M283" s="302">
        <v>2.6287756833753542</v>
      </c>
      <c r="N283" s="302">
        <v>3.6048099230902877</v>
      </c>
      <c r="O283" s="302">
        <f t="shared" si="128"/>
        <v>15.487773744433522</v>
      </c>
    </row>
    <row r="284" spans="1:15" s="236" customFormat="1" x14ac:dyDescent="0.2">
      <c r="A284" s="237" t="str">
        <f>name!E$7</f>
        <v>Administrative and secretarial occupations</v>
      </c>
      <c r="B284" s="302">
        <v>4.8895225329531371</v>
      </c>
      <c r="C284" s="302">
        <v>3.7073429113039977</v>
      </c>
      <c r="D284" s="302">
        <v>1.5667557554396681</v>
      </c>
      <c r="E284" s="302">
        <f t="shared" si="126"/>
        <v>10.163621199696804</v>
      </c>
      <c r="F284" s="303"/>
      <c r="G284" s="302">
        <v>5.3079396229513671</v>
      </c>
      <c r="H284" s="302">
        <v>4.9740614620704431</v>
      </c>
      <c r="I284" s="302">
        <v>1.8321375083426565</v>
      </c>
      <c r="J284" s="302">
        <f t="shared" si="127"/>
        <v>12.114138593364467</v>
      </c>
      <c r="K284" s="303"/>
      <c r="L284" s="302">
        <v>4.3804633437830454</v>
      </c>
      <c r="M284" s="302">
        <v>4.5281794617416304</v>
      </c>
      <c r="N284" s="302">
        <v>1.5837892294005491</v>
      </c>
      <c r="O284" s="302">
        <f t="shared" si="128"/>
        <v>10.492432034925224</v>
      </c>
    </row>
    <row r="285" spans="1:15" s="236" customFormat="1" x14ac:dyDescent="0.2">
      <c r="A285" s="237" t="str">
        <f>name!E$8</f>
        <v>Skilled trades occupations</v>
      </c>
      <c r="B285" s="302">
        <v>1.4262704325544269</v>
      </c>
      <c r="C285" s="302">
        <v>0.30477781676473559</v>
      </c>
      <c r="D285" s="302">
        <v>0.61792558122942998</v>
      </c>
      <c r="E285" s="302">
        <f t="shared" si="126"/>
        <v>2.3489738305485925</v>
      </c>
      <c r="F285" s="303"/>
      <c r="G285" s="302">
        <v>1.1215614956941669</v>
      </c>
      <c r="H285" s="302">
        <v>0.23876146982174354</v>
      </c>
      <c r="I285" s="302">
        <v>0.38812516048803236</v>
      </c>
      <c r="J285" s="302">
        <f>SUM(G285:I285)</f>
        <v>1.7484481260039426</v>
      </c>
      <c r="K285" s="303"/>
      <c r="L285" s="302">
        <v>1.0449403854489423</v>
      </c>
      <c r="M285" s="302">
        <v>0.33898894165584043</v>
      </c>
      <c r="N285" s="302">
        <v>0.58604447654077041</v>
      </c>
      <c r="O285" s="302">
        <f t="shared" si="128"/>
        <v>1.9699738036455532</v>
      </c>
    </row>
    <row r="286" spans="1:15" s="236" customFormat="1" x14ac:dyDescent="0.2">
      <c r="A286" s="237" t="str">
        <f>name!E$9</f>
        <v>Caring, leisure and other service occupations</v>
      </c>
      <c r="B286" s="302">
        <v>0.49093796577577664</v>
      </c>
      <c r="C286" s="302">
        <v>0.60934118170134233</v>
      </c>
      <c r="D286" s="302">
        <v>0.64837268886459287</v>
      </c>
      <c r="E286" s="302">
        <f t="shared" si="126"/>
        <v>1.7486518363417118</v>
      </c>
      <c r="F286" s="303"/>
      <c r="G286" s="302">
        <v>0.54117821347133033</v>
      </c>
      <c r="H286" s="302">
        <v>0.50578482009725467</v>
      </c>
      <c r="I286" s="302">
        <v>0.71925651821266845</v>
      </c>
      <c r="J286" s="302">
        <f t="shared" ref="J286:J289" si="129">SUM(G286:I286)</f>
        <v>1.7662195517812536</v>
      </c>
      <c r="K286" s="303"/>
      <c r="L286" s="302">
        <v>0.67273286198234861</v>
      </c>
      <c r="M286" s="302">
        <v>0.64235151537647917</v>
      </c>
      <c r="N286" s="302">
        <v>1.2039296506962929</v>
      </c>
      <c r="O286" s="302">
        <f t="shared" si="128"/>
        <v>2.5190140280551208</v>
      </c>
    </row>
    <row r="287" spans="1:15" s="236" customFormat="1" x14ac:dyDescent="0.2">
      <c r="A287" s="237" t="str">
        <f>name!E$10</f>
        <v>Sales and customer service occupations</v>
      </c>
      <c r="B287" s="302">
        <v>1.0726314326667334</v>
      </c>
      <c r="C287" s="302">
        <v>0.67333472382604498</v>
      </c>
      <c r="D287" s="302">
        <v>0.44259326537501664</v>
      </c>
      <c r="E287" s="302">
        <f t="shared" si="126"/>
        <v>2.1885594218677951</v>
      </c>
      <c r="F287" s="303"/>
      <c r="G287" s="302">
        <v>1.1025312102660301</v>
      </c>
      <c r="H287" s="302">
        <v>0.91988987579444714</v>
      </c>
      <c r="I287" s="302">
        <v>0.32804308296690216</v>
      </c>
      <c r="J287" s="302">
        <f t="shared" si="129"/>
        <v>2.3504641690273798</v>
      </c>
      <c r="K287" s="303"/>
      <c r="L287" s="302">
        <v>1.1123640053382127</v>
      </c>
      <c r="M287" s="302">
        <v>1.123591980747729</v>
      </c>
      <c r="N287" s="302">
        <v>0.28184809302426106</v>
      </c>
      <c r="O287" s="302">
        <f t="shared" si="128"/>
        <v>2.5178040791102028</v>
      </c>
    </row>
    <row r="288" spans="1:15" s="236" customFormat="1" x14ac:dyDescent="0.2">
      <c r="A288" s="237" t="str">
        <f>name!E$11</f>
        <v>Process, plant and machine operatives</v>
      </c>
      <c r="B288" s="302">
        <v>0.67123472502201553</v>
      </c>
      <c r="C288" s="302">
        <v>0.27335782895714716</v>
      </c>
      <c r="D288" s="302">
        <v>0.18832518458126934</v>
      </c>
      <c r="E288" s="302">
        <f t="shared" si="126"/>
        <v>1.1329177385604319</v>
      </c>
      <c r="F288" s="303"/>
      <c r="G288" s="302">
        <v>0.47541129437185159</v>
      </c>
      <c r="H288" s="302">
        <v>0.31274020388699864</v>
      </c>
      <c r="I288" s="302">
        <v>0.17406701391731502</v>
      </c>
      <c r="J288" s="302">
        <f t="shared" si="129"/>
        <v>0.96221851217616527</v>
      </c>
      <c r="K288" s="303"/>
      <c r="L288" s="302">
        <v>0.42564146215687998</v>
      </c>
      <c r="M288" s="302">
        <v>0.46842604088003337</v>
      </c>
      <c r="N288" s="302">
        <v>0.2310935031872344</v>
      </c>
      <c r="O288" s="302">
        <f t="shared" si="128"/>
        <v>1.1251610062241477</v>
      </c>
    </row>
    <row r="289" spans="1:15" s="236" customFormat="1" x14ac:dyDescent="0.2">
      <c r="A289" s="237" t="str">
        <f>name!E$12</f>
        <v>Elementary occupations</v>
      </c>
      <c r="B289" s="302">
        <v>1.1054834941681804</v>
      </c>
      <c r="C289" s="302">
        <v>0.62740862635252925</v>
      </c>
      <c r="D289" s="302">
        <v>0.41977251709803426</v>
      </c>
      <c r="E289" s="302">
        <f t="shared" si="126"/>
        <v>2.1526646376187437</v>
      </c>
      <c r="F289" s="303"/>
      <c r="G289" s="302">
        <v>0.89847039651100113</v>
      </c>
      <c r="H289" s="302">
        <v>0.71437990025565057</v>
      </c>
      <c r="I289" s="302">
        <v>0.33970294982471722</v>
      </c>
      <c r="J289" s="302">
        <f t="shared" si="129"/>
        <v>1.9525532465913689</v>
      </c>
      <c r="K289" s="303"/>
      <c r="L289" s="302">
        <v>0.91240251192343702</v>
      </c>
      <c r="M289" s="302">
        <v>1.1070970743863546</v>
      </c>
      <c r="N289" s="302">
        <v>0.70683237318779379</v>
      </c>
      <c r="O289" s="302">
        <f t="shared" si="128"/>
        <v>2.7263319594975854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36.624473420027662</v>
      </c>
      <c r="C291" s="311">
        <f t="shared" ref="C291:E291" si="130">SUM(C281:C289)</f>
        <v>10.216129851409816</v>
      </c>
      <c r="D291" s="311">
        <f t="shared" si="130"/>
        <v>15.68439672856257</v>
      </c>
      <c r="E291" s="311">
        <f t="shared" si="130"/>
        <v>62.525000000000041</v>
      </c>
      <c r="F291" s="311"/>
      <c r="G291" s="311">
        <f t="shared" ref="G291:J291" si="131">SUM(G281:G289)</f>
        <v>43.110109034090627</v>
      </c>
      <c r="H291" s="311">
        <f t="shared" si="131"/>
        <v>14.76354262447769</v>
      </c>
      <c r="I291" s="311">
        <f t="shared" si="131"/>
        <v>14.591348341431614</v>
      </c>
      <c r="J291" s="311">
        <f t="shared" si="131"/>
        <v>72.464999999999904</v>
      </c>
      <c r="K291" s="311"/>
      <c r="L291" s="311">
        <f t="shared" ref="L291:O291" si="132">SUM(L281:L289)</f>
        <v>46.86736185644628</v>
      </c>
      <c r="M291" s="311">
        <f t="shared" si="132"/>
        <v>17.202567532655298</v>
      </c>
      <c r="N291" s="311">
        <f t="shared" si="132"/>
        <v>17.056070610898509</v>
      </c>
      <c r="O291" s="311">
        <f t="shared" si="132"/>
        <v>81.126000000000104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3.3530485512432513</v>
      </c>
      <c r="C298" s="302">
        <v>0.55555940547365035</v>
      </c>
      <c r="D298" s="302">
        <v>1.0886521392593336</v>
      </c>
      <c r="E298" s="302">
        <f>SUM(B298:D298)</f>
        <v>4.9972600959762357</v>
      </c>
      <c r="F298" s="303"/>
      <c r="G298" s="302">
        <v>3.6347443431040949</v>
      </c>
      <c r="H298" s="302">
        <v>0.72282884083847676</v>
      </c>
      <c r="I298" s="302">
        <v>1.5811721201587197</v>
      </c>
      <c r="J298" s="302">
        <f>SUM(G298:I298)</f>
        <v>5.9387453041012916</v>
      </c>
      <c r="K298" s="303"/>
      <c r="L298" s="302">
        <v>4.0222594952715713</v>
      </c>
      <c r="M298" s="302">
        <v>0.74598538056212238</v>
      </c>
      <c r="N298" s="302">
        <v>1.8568303323273698</v>
      </c>
      <c r="O298" s="302">
        <f>SUM(L298:N298)</f>
        <v>6.6250752081610633</v>
      </c>
    </row>
    <row r="299" spans="1:15" s="236" customFormat="1" x14ac:dyDescent="0.2">
      <c r="A299" s="237" t="str">
        <f>name!E$5</f>
        <v>Professional occupations</v>
      </c>
      <c r="B299" s="302">
        <v>3.5828385593738732</v>
      </c>
      <c r="C299" s="302">
        <v>1.0064642859613917</v>
      </c>
      <c r="D299" s="302">
        <v>0.76614418718801602</v>
      </c>
      <c r="E299" s="302">
        <f t="shared" ref="E299:E306" si="133">SUM(B299:D299)</f>
        <v>5.3554470325232808</v>
      </c>
      <c r="F299" s="303"/>
      <c r="G299" s="302">
        <v>4.4610657457930971</v>
      </c>
      <c r="H299" s="302">
        <v>1.2480664962301498</v>
      </c>
      <c r="I299" s="302">
        <v>1.0418502844558586</v>
      </c>
      <c r="J299" s="302">
        <f t="shared" ref="J299:J301" si="134">SUM(G299:I299)</f>
        <v>6.7509825264791061</v>
      </c>
      <c r="K299" s="303"/>
      <c r="L299" s="302">
        <v>6.4244611415498811</v>
      </c>
      <c r="M299" s="302">
        <v>1.5825201181071604</v>
      </c>
      <c r="N299" s="302">
        <v>1.0573888579906874</v>
      </c>
      <c r="O299" s="302">
        <f t="shared" ref="O299:O306" si="135">SUM(L299:N299)</f>
        <v>9.06437011764773</v>
      </c>
    </row>
    <row r="300" spans="1:15" s="236" customFormat="1" x14ac:dyDescent="0.2">
      <c r="A300" s="237" t="str">
        <f>name!E$6</f>
        <v>Associate professional occupations</v>
      </c>
      <c r="B300" s="302">
        <v>4.1469423553164813</v>
      </c>
      <c r="C300" s="302">
        <v>1.1991348253985374</v>
      </c>
      <c r="D300" s="302">
        <v>1.9932241775128128</v>
      </c>
      <c r="E300" s="302">
        <f t="shared" si="133"/>
        <v>7.3393013582278321</v>
      </c>
      <c r="F300" s="303"/>
      <c r="G300" s="302">
        <v>4.6505806871999811</v>
      </c>
      <c r="H300" s="302">
        <v>1.3102899982376104</v>
      </c>
      <c r="I300" s="302">
        <v>2.6600927351021326</v>
      </c>
      <c r="J300" s="302">
        <f t="shared" si="134"/>
        <v>8.6209634205397236</v>
      </c>
      <c r="K300" s="303"/>
      <c r="L300" s="302">
        <v>5.422482254709811</v>
      </c>
      <c r="M300" s="302">
        <v>1.7286091540914095</v>
      </c>
      <c r="N300" s="302">
        <v>2.8977324412629422</v>
      </c>
      <c r="O300" s="302">
        <f t="shared" si="135"/>
        <v>10.048823850064164</v>
      </c>
    </row>
    <row r="301" spans="1:15" s="236" customFormat="1" x14ac:dyDescent="0.2">
      <c r="A301" s="237" t="str">
        <f>name!E$7</f>
        <v>Administrative and secretarial occupations</v>
      </c>
      <c r="B301" s="302">
        <v>2.8387659231429199</v>
      </c>
      <c r="C301" s="302">
        <v>2.8843153271284718</v>
      </c>
      <c r="D301" s="302">
        <v>0.54154539040662031</v>
      </c>
      <c r="E301" s="302">
        <f t="shared" si="133"/>
        <v>6.2646266406780118</v>
      </c>
      <c r="F301" s="303"/>
      <c r="G301" s="302">
        <v>2.8146524334622183</v>
      </c>
      <c r="H301" s="302">
        <v>2.7682938260732501</v>
      </c>
      <c r="I301" s="302">
        <v>0.67934295530889099</v>
      </c>
      <c r="J301" s="302">
        <f t="shared" si="134"/>
        <v>6.2622892148443592</v>
      </c>
      <c r="K301" s="303"/>
      <c r="L301" s="302">
        <v>2.9748724561468274</v>
      </c>
      <c r="M301" s="302">
        <v>3.2332832189535909</v>
      </c>
      <c r="N301" s="302">
        <v>0.79339694479052936</v>
      </c>
      <c r="O301" s="302">
        <f t="shared" si="135"/>
        <v>7.0015526198909477</v>
      </c>
    </row>
    <row r="302" spans="1:15" s="236" customFormat="1" x14ac:dyDescent="0.2">
      <c r="A302" s="237" t="str">
        <f>name!E$8</f>
        <v>Skilled trades occupations</v>
      </c>
      <c r="B302" s="302">
        <v>1.4448395118465669</v>
      </c>
      <c r="C302" s="302">
        <v>0.32762292756320344</v>
      </c>
      <c r="D302" s="302">
        <v>0.77435030365146629</v>
      </c>
      <c r="E302" s="302">
        <f t="shared" si="133"/>
        <v>2.5468127430612366</v>
      </c>
      <c r="F302" s="303"/>
      <c r="G302" s="302">
        <v>1.1088712595385206</v>
      </c>
      <c r="H302" s="302">
        <v>0.2031748098782877</v>
      </c>
      <c r="I302" s="302">
        <v>0.84839661590173709</v>
      </c>
      <c r="J302" s="302">
        <f>SUM(G302:I302)</f>
        <v>2.1604426853185457</v>
      </c>
      <c r="K302" s="303"/>
      <c r="L302" s="302">
        <v>1.1900795284255623</v>
      </c>
      <c r="M302" s="302">
        <v>0.3404480904911163</v>
      </c>
      <c r="N302" s="302">
        <v>0.96290716035356883</v>
      </c>
      <c r="O302" s="302">
        <f t="shared" si="135"/>
        <v>2.4934347792702471</v>
      </c>
    </row>
    <row r="303" spans="1:15" s="236" customFormat="1" x14ac:dyDescent="0.2">
      <c r="A303" s="237" t="str">
        <f>name!E$9</f>
        <v>Caring, leisure and other service occupations</v>
      </c>
      <c r="B303" s="302">
        <v>1.888994788223427</v>
      </c>
      <c r="C303" s="302">
        <v>2.0846990995988666</v>
      </c>
      <c r="D303" s="302">
        <v>0.81101280986921187</v>
      </c>
      <c r="E303" s="302">
        <f t="shared" si="133"/>
        <v>4.7847066976915054</v>
      </c>
      <c r="F303" s="303"/>
      <c r="G303" s="302">
        <v>1.8960942521837025</v>
      </c>
      <c r="H303" s="302">
        <v>1.8483941738911427</v>
      </c>
      <c r="I303" s="302">
        <v>1.1797842071512321</v>
      </c>
      <c r="J303" s="302">
        <f t="shared" ref="J303:J306" si="136">SUM(G303:I303)</f>
        <v>4.9242726332260771</v>
      </c>
      <c r="K303" s="303"/>
      <c r="L303" s="302">
        <v>2.349567739307016</v>
      </c>
      <c r="M303" s="302">
        <v>1.8817257871252566</v>
      </c>
      <c r="N303" s="302">
        <v>1.5238014478941884</v>
      </c>
      <c r="O303" s="302">
        <f t="shared" si="135"/>
        <v>5.755094974326461</v>
      </c>
    </row>
    <row r="304" spans="1:15" s="236" customFormat="1" x14ac:dyDescent="0.2">
      <c r="A304" s="237" t="str">
        <f>name!E$10</f>
        <v>Sales and customer service occupations</v>
      </c>
      <c r="B304" s="302">
        <v>1.5207379715274711</v>
      </c>
      <c r="C304" s="302">
        <v>1.4503554081354897</v>
      </c>
      <c r="D304" s="302">
        <v>0.3837249724814798</v>
      </c>
      <c r="E304" s="302">
        <f t="shared" si="133"/>
        <v>3.3548183521444406</v>
      </c>
      <c r="F304" s="303"/>
      <c r="G304" s="302">
        <v>1.4548612060508217</v>
      </c>
      <c r="H304" s="302">
        <v>1.338448743547165</v>
      </c>
      <c r="I304" s="302">
        <v>0.39642828762408577</v>
      </c>
      <c r="J304" s="302">
        <f t="shared" si="136"/>
        <v>3.1897382372220724</v>
      </c>
      <c r="K304" s="303"/>
      <c r="L304" s="302">
        <v>1.6542073989728372</v>
      </c>
      <c r="M304" s="302">
        <v>1.9211801416997596</v>
      </c>
      <c r="N304" s="302">
        <v>0.37891139949990288</v>
      </c>
      <c r="O304" s="302">
        <f t="shared" si="135"/>
        <v>3.9542989401724995</v>
      </c>
    </row>
    <row r="305" spans="1:15" s="236" customFormat="1" x14ac:dyDescent="0.2">
      <c r="A305" s="237" t="str">
        <f>name!E$11</f>
        <v>Process, plant and machine operatives</v>
      </c>
      <c r="B305" s="302">
        <v>2.0817444661115334</v>
      </c>
      <c r="C305" s="302">
        <v>0.73934051950793844</v>
      </c>
      <c r="D305" s="302">
        <v>0.15369130461680225</v>
      </c>
      <c r="E305" s="302">
        <f t="shared" si="133"/>
        <v>2.974776290236274</v>
      </c>
      <c r="F305" s="303"/>
      <c r="G305" s="302">
        <v>1.5905511514105104</v>
      </c>
      <c r="H305" s="302">
        <v>0.60091106319572563</v>
      </c>
      <c r="I305" s="302">
        <v>0.23236784672616456</v>
      </c>
      <c r="J305" s="302">
        <f t="shared" si="136"/>
        <v>2.4238300613324006</v>
      </c>
      <c r="K305" s="303"/>
      <c r="L305" s="302">
        <v>1.7370120832661291</v>
      </c>
      <c r="M305" s="302">
        <v>0.77026639152599274</v>
      </c>
      <c r="N305" s="302">
        <v>0.29612825863004083</v>
      </c>
      <c r="O305" s="302">
        <f t="shared" si="135"/>
        <v>2.8034067334221628</v>
      </c>
    </row>
    <row r="306" spans="1:15" s="236" customFormat="1" x14ac:dyDescent="0.2">
      <c r="A306" s="237" t="str">
        <f>name!E$12</f>
        <v>Elementary occupations</v>
      </c>
      <c r="B306" s="302">
        <v>8.5139792626314925</v>
      </c>
      <c r="C306" s="302">
        <v>7.7666121649495237</v>
      </c>
      <c r="D306" s="302">
        <v>2.1776593618801745</v>
      </c>
      <c r="E306" s="302">
        <f t="shared" si="133"/>
        <v>18.458250789461189</v>
      </c>
      <c r="F306" s="303"/>
      <c r="G306" s="302">
        <v>7.0718792675415756</v>
      </c>
      <c r="H306" s="302">
        <v>5.4409122595729773</v>
      </c>
      <c r="I306" s="302">
        <v>2.3319443898219321</v>
      </c>
      <c r="J306" s="302">
        <f t="shared" si="136"/>
        <v>14.844735916936486</v>
      </c>
      <c r="K306" s="303"/>
      <c r="L306" s="302">
        <v>8.7637745284498685</v>
      </c>
      <c r="M306" s="302">
        <v>5.4767095640946977</v>
      </c>
      <c r="N306" s="302">
        <v>3.0944586845001258</v>
      </c>
      <c r="O306" s="302">
        <f t="shared" si="135"/>
        <v>17.334942777044692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29.371891389417016</v>
      </c>
      <c r="C308" s="311">
        <f t="shared" ref="C308:E308" si="137">SUM(C298:C306)</f>
        <v>18.014103963717073</v>
      </c>
      <c r="D308" s="311">
        <f t="shared" si="137"/>
        <v>8.6900046468659173</v>
      </c>
      <c r="E308" s="311">
        <f t="shared" si="137"/>
        <v>56.076000000000008</v>
      </c>
      <c r="F308" s="311"/>
      <c r="G308" s="311">
        <f t="shared" ref="G308:J308" si="138">SUM(G298:G306)</f>
        <v>28.683300346284518</v>
      </c>
      <c r="H308" s="311">
        <f t="shared" si="138"/>
        <v>15.481320211464785</v>
      </c>
      <c r="I308" s="311">
        <f t="shared" si="138"/>
        <v>10.951379442250754</v>
      </c>
      <c r="J308" s="311">
        <f t="shared" si="138"/>
        <v>55.116000000000064</v>
      </c>
      <c r="K308" s="311"/>
      <c r="L308" s="311">
        <f t="shared" ref="L308:O308" si="139">SUM(L298:L306)</f>
        <v>34.538716626099507</v>
      </c>
      <c r="M308" s="311">
        <f t="shared" si="139"/>
        <v>17.680727846651106</v>
      </c>
      <c r="N308" s="311">
        <f t="shared" si="139"/>
        <v>12.861555527249356</v>
      </c>
      <c r="O308" s="311">
        <f t="shared" si="139"/>
        <v>65.08099999999996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2.7059665866904949</v>
      </c>
      <c r="C315" s="302">
        <v>0.68582957802602396</v>
      </c>
      <c r="D315" s="302">
        <v>0.27268353551317109</v>
      </c>
      <c r="E315" s="302">
        <f>SUM(B315:D315)</f>
        <v>3.6644797002296898</v>
      </c>
      <c r="F315" s="303"/>
      <c r="G315" s="302">
        <v>3.4452246889041342</v>
      </c>
      <c r="H315" s="302">
        <v>1.0729588676812105</v>
      </c>
      <c r="I315" s="302">
        <v>0.41480038747188536</v>
      </c>
      <c r="J315" s="302">
        <f>SUM(G315:I315)</f>
        <v>4.9329839440572298</v>
      </c>
      <c r="K315" s="303"/>
      <c r="L315" s="302">
        <v>3.1626910029701838</v>
      </c>
      <c r="M315" s="302">
        <v>1.2445973841341844</v>
      </c>
      <c r="N315" s="302">
        <v>0.47081896179222554</v>
      </c>
      <c r="O315" s="302">
        <f>SUM(L315:N315)</f>
        <v>4.8781073488965943</v>
      </c>
    </row>
    <row r="316" spans="1:15" s="236" customFormat="1" x14ac:dyDescent="0.2">
      <c r="A316" s="237" t="str">
        <f>name!E$5</f>
        <v>Professional occupations</v>
      </c>
      <c r="B316" s="302">
        <v>6.4838993452280977</v>
      </c>
      <c r="C316" s="302">
        <v>2.0604066425843208</v>
      </c>
      <c r="D316" s="302">
        <v>0.83950937399572778</v>
      </c>
      <c r="E316" s="302">
        <f t="shared" ref="E316:E323" si="140">SUM(B316:D316)</f>
        <v>9.3838153618081463</v>
      </c>
      <c r="F316" s="303"/>
      <c r="G316" s="302">
        <v>9.4794947126437297</v>
      </c>
      <c r="H316" s="302">
        <v>3.0079317297079551</v>
      </c>
      <c r="I316" s="302">
        <v>1.1565557630056331</v>
      </c>
      <c r="J316" s="302">
        <f t="shared" ref="J316:J318" si="141">SUM(G316:I316)</f>
        <v>13.643982205357318</v>
      </c>
      <c r="K316" s="303"/>
      <c r="L316" s="302">
        <v>11.073942183171113</v>
      </c>
      <c r="M316" s="302">
        <v>3.7666858688080147</v>
      </c>
      <c r="N316" s="302">
        <v>0.95047728856073832</v>
      </c>
      <c r="O316" s="302">
        <f t="shared" ref="O316:O323" si="142">SUM(L316:N316)</f>
        <v>15.791105340539866</v>
      </c>
    </row>
    <row r="317" spans="1:15" s="236" customFormat="1" x14ac:dyDescent="0.2">
      <c r="A317" s="237" t="str">
        <f>name!E$6</f>
        <v>Associate professional occupations</v>
      </c>
      <c r="B317" s="302">
        <v>7.7030475754920467</v>
      </c>
      <c r="C317" s="302">
        <v>2.1908458939132287</v>
      </c>
      <c r="D317" s="302">
        <v>0.45670860380354605</v>
      </c>
      <c r="E317" s="302">
        <f t="shared" si="140"/>
        <v>10.350602073208822</v>
      </c>
      <c r="F317" s="303"/>
      <c r="G317" s="302">
        <v>10.054933413557439</v>
      </c>
      <c r="H317" s="302">
        <v>2.7013306852096064</v>
      </c>
      <c r="I317" s="302">
        <v>0.48391124514041439</v>
      </c>
      <c r="J317" s="302">
        <f t="shared" si="141"/>
        <v>13.24017534390746</v>
      </c>
      <c r="K317" s="303"/>
      <c r="L317" s="302">
        <v>9.4880608159360964</v>
      </c>
      <c r="M317" s="302">
        <v>3.3508585265863</v>
      </c>
      <c r="N317" s="302">
        <v>0.50722443279170837</v>
      </c>
      <c r="O317" s="302">
        <f t="shared" si="142"/>
        <v>13.346143775314106</v>
      </c>
    </row>
    <row r="318" spans="1:15" s="236" customFormat="1" x14ac:dyDescent="0.2">
      <c r="A318" s="237" t="str">
        <f>name!E$7</f>
        <v>Administrative and secretarial occupations</v>
      </c>
      <c r="B318" s="302">
        <v>4.7411858358704286</v>
      </c>
      <c r="C318" s="302">
        <v>5.2915231301113197</v>
      </c>
      <c r="D318" s="302">
        <v>0.15136357974575002</v>
      </c>
      <c r="E318" s="302">
        <f t="shared" si="140"/>
        <v>10.184072545727497</v>
      </c>
      <c r="F318" s="303"/>
      <c r="G318" s="302">
        <v>5.2795366791969052</v>
      </c>
      <c r="H318" s="302">
        <v>5.4999592640215473</v>
      </c>
      <c r="I318" s="302">
        <v>0.14599369901406939</v>
      </c>
      <c r="J318" s="302">
        <f t="shared" si="141"/>
        <v>10.925489642232522</v>
      </c>
      <c r="K318" s="303"/>
      <c r="L318" s="302">
        <v>3.9493024501301859</v>
      </c>
      <c r="M318" s="302">
        <v>4.7564749787152998</v>
      </c>
      <c r="N318" s="302">
        <v>0.11063362113298182</v>
      </c>
      <c r="O318" s="302">
        <f t="shared" si="142"/>
        <v>8.816411049978468</v>
      </c>
    </row>
    <row r="319" spans="1:15" s="236" customFormat="1" x14ac:dyDescent="0.2">
      <c r="A319" s="237" t="str">
        <f>name!E$8</f>
        <v>Skilled trades occupations</v>
      </c>
      <c r="B319" s="302">
        <v>0.68865142156672121</v>
      </c>
      <c r="C319" s="302">
        <v>7.7584167140811233E-2</v>
      </c>
      <c r="D319" s="302">
        <v>0.18531129287410569</v>
      </c>
      <c r="E319" s="302">
        <f t="shared" si="140"/>
        <v>0.95154688158163814</v>
      </c>
      <c r="F319" s="303"/>
      <c r="G319" s="302">
        <v>0.62930710321006667</v>
      </c>
      <c r="H319" s="302">
        <v>7.1314460317035075E-2</v>
      </c>
      <c r="I319" s="302">
        <v>0.20134084060574733</v>
      </c>
      <c r="J319" s="302">
        <f>SUM(G319:I319)</f>
        <v>0.901962404132849</v>
      </c>
      <c r="K319" s="303"/>
      <c r="L319" s="302">
        <v>0.6111892838698979</v>
      </c>
      <c r="M319" s="302">
        <v>0.14724625625684679</v>
      </c>
      <c r="N319" s="302">
        <v>0.22818523232396931</v>
      </c>
      <c r="O319" s="302">
        <f t="shared" si="142"/>
        <v>0.98662077245071389</v>
      </c>
    </row>
    <row r="320" spans="1:15" s="236" customFormat="1" x14ac:dyDescent="0.2">
      <c r="A320" s="237" t="str">
        <f>name!E$9</f>
        <v>Caring, leisure and other service occupations</v>
      </c>
      <c r="B320" s="302">
        <v>1.0296195143197766</v>
      </c>
      <c r="C320" s="302">
        <v>1.2507019908508448</v>
      </c>
      <c r="D320" s="302">
        <v>0.15721228934791368</v>
      </c>
      <c r="E320" s="302">
        <f t="shared" si="140"/>
        <v>2.4375337945185351</v>
      </c>
      <c r="F320" s="303"/>
      <c r="G320" s="302">
        <v>1.1524016807305038</v>
      </c>
      <c r="H320" s="302">
        <v>1.3432205921663345</v>
      </c>
      <c r="I320" s="302">
        <v>0.18653080059330651</v>
      </c>
      <c r="J320" s="302">
        <f t="shared" ref="J320:J323" si="143">SUM(G320:I320)</f>
        <v>2.6821530734901451</v>
      </c>
      <c r="K320" s="303"/>
      <c r="L320" s="302">
        <v>1.2845806213548367</v>
      </c>
      <c r="M320" s="302">
        <v>1.2985020626101413</v>
      </c>
      <c r="N320" s="302">
        <v>0.18520066896626378</v>
      </c>
      <c r="O320" s="302">
        <f t="shared" si="142"/>
        <v>2.7682833529312418</v>
      </c>
    </row>
    <row r="321" spans="1:15" s="236" customFormat="1" x14ac:dyDescent="0.2">
      <c r="A321" s="237" t="str">
        <f>name!E$10</f>
        <v>Sales and customer service occupations</v>
      </c>
      <c r="B321" s="302">
        <v>0.49199417488211816</v>
      </c>
      <c r="C321" s="302">
        <v>0.50114811774315293</v>
      </c>
      <c r="D321" s="302">
        <v>5.3943597788386359E-2</v>
      </c>
      <c r="E321" s="302">
        <f t="shared" si="140"/>
        <v>1.0470858904136575</v>
      </c>
      <c r="F321" s="303"/>
      <c r="G321" s="302">
        <v>0.55085123681722581</v>
      </c>
      <c r="H321" s="302">
        <v>0.57250384322580172</v>
      </c>
      <c r="I321" s="302">
        <v>6.8691813182111733E-2</v>
      </c>
      <c r="J321" s="302">
        <f t="shared" si="143"/>
        <v>1.1920468932251391</v>
      </c>
      <c r="K321" s="303"/>
      <c r="L321" s="302">
        <v>0.54411677917129742</v>
      </c>
      <c r="M321" s="302">
        <v>0.64948696234507319</v>
      </c>
      <c r="N321" s="302">
        <v>6.4483445423800079E-2</v>
      </c>
      <c r="O321" s="302">
        <f t="shared" si="142"/>
        <v>1.2580871869401706</v>
      </c>
    </row>
    <row r="322" spans="1:15" s="236" customFormat="1" x14ac:dyDescent="0.2">
      <c r="A322" s="237" t="str">
        <f>name!E$11</f>
        <v>Process, plant and machine operatives</v>
      </c>
      <c r="B322" s="302">
        <v>0.48196336831362435</v>
      </c>
      <c r="C322" s="302">
        <v>0.20230507836759751</v>
      </c>
      <c r="D322" s="302">
        <v>2.4896697971832169E-2</v>
      </c>
      <c r="E322" s="302">
        <f t="shared" si="140"/>
        <v>0.70916514465305402</v>
      </c>
      <c r="F322" s="303"/>
      <c r="G322" s="302">
        <v>0.41706350451647656</v>
      </c>
      <c r="H322" s="302">
        <v>0.17891806569328886</v>
      </c>
      <c r="I322" s="302">
        <v>5.5339306226013976E-2</v>
      </c>
      <c r="J322" s="302">
        <f t="shared" si="143"/>
        <v>0.65132087643577941</v>
      </c>
      <c r="K322" s="303"/>
      <c r="L322" s="302">
        <v>0.37890977960441552</v>
      </c>
      <c r="M322" s="302">
        <v>0.21283638124549015</v>
      </c>
      <c r="N322" s="302">
        <v>0.11219776274456843</v>
      </c>
      <c r="O322" s="302">
        <f t="shared" si="142"/>
        <v>0.70394392359447411</v>
      </c>
    </row>
    <row r="323" spans="1:15" s="236" customFormat="1" x14ac:dyDescent="0.2">
      <c r="A323" s="237" t="str">
        <f>name!E$12</f>
        <v>Elementary occupations</v>
      </c>
      <c r="B323" s="302">
        <v>0.76715073646341825</v>
      </c>
      <c r="C323" s="302">
        <v>0.7682029933819452</v>
      </c>
      <c r="D323" s="302">
        <v>3.2344878013546331E-2</v>
      </c>
      <c r="E323" s="302">
        <f t="shared" si="140"/>
        <v>1.5676986078589097</v>
      </c>
      <c r="F323" s="303"/>
      <c r="G323" s="302">
        <v>0.69725553204916879</v>
      </c>
      <c r="H323" s="302">
        <v>0.64322166954954307</v>
      </c>
      <c r="I323" s="302">
        <v>0.26040841556273758</v>
      </c>
      <c r="J323" s="302">
        <f t="shared" si="143"/>
        <v>1.6008856171614494</v>
      </c>
      <c r="K323" s="303"/>
      <c r="L323" s="302">
        <v>0.66083572763361342</v>
      </c>
      <c r="M323" s="302">
        <v>0.43840325244177847</v>
      </c>
      <c r="N323" s="302">
        <v>0.42805826927900248</v>
      </c>
      <c r="O323" s="302">
        <f t="shared" si="142"/>
        <v>1.5272972493543944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25.093478558826728</v>
      </c>
      <c r="C325" s="311">
        <f t="shared" ref="C325:E325" si="144">SUM(C315:C323)</f>
        <v>13.028547592119242</v>
      </c>
      <c r="D325" s="311">
        <f t="shared" si="144"/>
        <v>2.1739738490539793</v>
      </c>
      <c r="E325" s="311">
        <f t="shared" si="144"/>
        <v>40.295999999999943</v>
      </c>
      <c r="F325" s="311"/>
      <c r="G325" s="311">
        <f t="shared" ref="G325:J325" si="145">SUM(G315:G323)</f>
        <v>31.706068551625652</v>
      </c>
      <c r="H325" s="311">
        <f t="shared" si="145"/>
        <v>15.091359177572324</v>
      </c>
      <c r="I325" s="311">
        <f t="shared" si="145"/>
        <v>2.9735722708019194</v>
      </c>
      <c r="J325" s="311">
        <f t="shared" si="145"/>
        <v>49.770999999999894</v>
      </c>
      <c r="K325" s="311"/>
      <c r="L325" s="311">
        <f t="shared" ref="L325:O325" si="146">SUM(L315:L323)</f>
        <v>31.153628643841643</v>
      </c>
      <c r="M325" s="311">
        <f t="shared" si="146"/>
        <v>15.865091673143128</v>
      </c>
      <c r="N325" s="311">
        <f t="shared" si="146"/>
        <v>3.057279683015258</v>
      </c>
      <c r="O325" s="311">
        <f t="shared" si="146"/>
        <v>50.076000000000036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0.71261223611455149</v>
      </c>
      <c r="C332" s="302">
        <v>0.37437859297547071</v>
      </c>
      <c r="D332" s="302">
        <v>0.35606723254798384</v>
      </c>
      <c r="E332" s="302">
        <f>SUM(B332:D332)</f>
        <v>1.443058061638006</v>
      </c>
      <c r="F332" s="303"/>
      <c r="G332" s="302">
        <v>0.72617647414930553</v>
      </c>
      <c r="H332" s="302">
        <v>0.51357031857739266</v>
      </c>
      <c r="I332" s="302">
        <v>0.31849093324004046</v>
      </c>
      <c r="J332" s="302">
        <f>SUM(G332:I332)</f>
        <v>1.5582377259667388</v>
      </c>
      <c r="K332" s="303"/>
      <c r="L332" s="302">
        <v>0.69070996135636076</v>
      </c>
      <c r="M332" s="302">
        <v>0.68058882045396618</v>
      </c>
      <c r="N332" s="302">
        <v>0.35116490574307058</v>
      </c>
      <c r="O332" s="302">
        <f>SUM(L332:N332)</f>
        <v>1.7224636875533976</v>
      </c>
    </row>
    <row r="333" spans="1:15" s="236" customFormat="1" x14ac:dyDescent="0.2">
      <c r="A333" s="237" t="str">
        <f>name!E$5</f>
        <v>Professional occupations</v>
      </c>
      <c r="B333" s="302">
        <v>15.960820468750612</v>
      </c>
      <c r="C333" s="302">
        <v>10.709874770089506</v>
      </c>
      <c r="D333" s="302">
        <v>2.7188248439330502</v>
      </c>
      <c r="E333" s="302">
        <f t="shared" ref="E333:E340" si="147">SUM(B333:D333)</f>
        <v>29.389520082773167</v>
      </c>
      <c r="F333" s="303"/>
      <c r="G333" s="302">
        <v>17.37429155680832</v>
      </c>
      <c r="H333" s="302">
        <v>12.330923050442458</v>
      </c>
      <c r="I333" s="302">
        <v>3.0005209840611529</v>
      </c>
      <c r="J333" s="302">
        <f t="shared" ref="J333:J335" si="148">SUM(G333:I333)</f>
        <v>32.705735591311928</v>
      </c>
      <c r="K333" s="303"/>
      <c r="L333" s="302">
        <v>19.00330060809042</v>
      </c>
      <c r="M333" s="302">
        <v>15.280850174693803</v>
      </c>
      <c r="N333" s="302">
        <v>3.3157136540935443</v>
      </c>
      <c r="O333" s="302">
        <f t="shared" ref="O333:O340" si="149">SUM(L333:N333)</f>
        <v>37.599864436877766</v>
      </c>
    </row>
    <row r="334" spans="1:15" s="236" customFormat="1" x14ac:dyDescent="0.2">
      <c r="A334" s="237" t="str">
        <f>name!E$6</f>
        <v>Associate professional occupations</v>
      </c>
      <c r="B334" s="302">
        <v>1.5322249391113063</v>
      </c>
      <c r="C334" s="302">
        <v>1.9840666976007042</v>
      </c>
      <c r="D334" s="302">
        <v>1.1477807535569839</v>
      </c>
      <c r="E334" s="302">
        <f t="shared" si="147"/>
        <v>4.6640723902689949</v>
      </c>
      <c r="F334" s="303"/>
      <c r="G334" s="302">
        <v>1.65179631192851</v>
      </c>
      <c r="H334" s="302">
        <v>2.2793828921540973</v>
      </c>
      <c r="I334" s="302">
        <v>0.86184556803793344</v>
      </c>
      <c r="J334" s="302">
        <f t="shared" si="148"/>
        <v>4.7930247721205408</v>
      </c>
      <c r="K334" s="303"/>
      <c r="L334" s="302">
        <v>1.9992023808935424</v>
      </c>
      <c r="M334" s="302">
        <v>3.2138898968726304</v>
      </c>
      <c r="N334" s="302">
        <v>0.93312554659065838</v>
      </c>
      <c r="O334" s="302">
        <f t="shared" si="149"/>
        <v>6.1462178243568308</v>
      </c>
    </row>
    <row r="335" spans="1:15" s="236" customFormat="1" x14ac:dyDescent="0.2">
      <c r="A335" s="237" t="str">
        <f>name!E$7</f>
        <v>Administrative and secretarial occupations</v>
      </c>
      <c r="B335" s="302">
        <v>0.86788656954572074</v>
      </c>
      <c r="C335" s="302">
        <v>1.9968648950570234</v>
      </c>
      <c r="D335" s="302">
        <v>0.12299106705266806</v>
      </c>
      <c r="E335" s="302">
        <f t="shared" si="147"/>
        <v>2.987742531655412</v>
      </c>
      <c r="F335" s="303"/>
      <c r="G335" s="302">
        <v>0.77895191162706423</v>
      </c>
      <c r="H335" s="302">
        <v>1.8522156904757121</v>
      </c>
      <c r="I335" s="302">
        <v>0.10612357769263864</v>
      </c>
      <c r="J335" s="302">
        <f t="shared" si="148"/>
        <v>2.7372911797954149</v>
      </c>
      <c r="K335" s="303"/>
      <c r="L335" s="302">
        <v>0.51419021145614818</v>
      </c>
      <c r="M335" s="302">
        <v>0.9283599092533863</v>
      </c>
      <c r="N335" s="302">
        <v>6.9706719590568816E-2</v>
      </c>
      <c r="O335" s="302">
        <f t="shared" si="149"/>
        <v>1.5122568403001033</v>
      </c>
    </row>
    <row r="336" spans="1:15" s="236" customFormat="1" x14ac:dyDescent="0.2">
      <c r="A336" s="237" t="str">
        <f>name!E$8</f>
        <v>Skilled trades occupations</v>
      </c>
      <c r="B336" s="302">
        <v>0.43479290836128909</v>
      </c>
      <c r="C336" s="302">
        <v>0.31352390601197078</v>
      </c>
      <c r="D336" s="302">
        <v>7.0684880240344194E-2</v>
      </c>
      <c r="E336" s="302">
        <f t="shared" si="147"/>
        <v>0.81900169461360406</v>
      </c>
      <c r="F336" s="303"/>
      <c r="G336" s="302">
        <v>0.3191170540958751</v>
      </c>
      <c r="H336" s="302">
        <v>0.22701652289594215</v>
      </c>
      <c r="I336" s="302">
        <v>5.5394834948189253E-2</v>
      </c>
      <c r="J336" s="302">
        <f>SUM(G336:I336)</f>
        <v>0.60152841194000639</v>
      </c>
      <c r="K336" s="303"/>
      <c r="L336" s="302">
        <v>0.23381593210083182</v>
      </c>
      <c r="M336" s="302">
        <v>0.12763842403080067</v>
      </c>
      <c r="N336" s="302">
        <v>9.1811317754894192E-2</v>
      </c>
      <c r="O336" s="302">
        <f t="shared" si="149"/>
        <v>0.45326567388652667</v>
      </c>
    </row>
    <row r="337" spans="1:15" s="236" customFormat="1" x14ac:dyDescent="0.2">
      <c r="A337" s="237" t="str">
        <f>name!E$9</f>
        <v>Caring, leisure and other service occupations</v>
      </c>
      <c r="B337" s="302">
        <v>4.6135980143800772</v>
      </c>
      <c r="C337" s="302">
        <v>8.4596634619187068</v>
      </c>
      <c r="D337" s="302">
        <v>0.30390364426996613</v>
      </c>
      <c r="E337" s="302">
        <f t="shared" si="147"/>
        <v>13.377165120568749</v>
      </c>
      <c r="F337" s="303"/>
      <c r="G337" s="302">
        <v>4.3895282089744736</v>
      </c>
      <c r="H337" s="302">
        <v>8.3672363043135611</v>
      </c>
      <c r="I337" s="302">
        <v>0.33774405113405043</v>
      </c>
      <c r="J337" s="302">
        <f t="shared" ref="J337:J340" si="150">SUM(G337:I337)</f>
        <v>13.094508564422085</v>
      </c>
      <c r="K337" s="303"/>
      <c r="L337" s="302">
        <v>5.6880083580350336</v>
      </c>
      <c r="M337" s="302">
        <v>8.0512747412612882</v>
      </c>
      <c r="N337" s="302">
        <v>0.53808918992516441</v>
      </c>
      <c r="O337" s="302">
        <f t="shared" si="149"/>
        <v>14.277372289221487</v>
      </c>
    </row>
    <row r="338" spans="1:15" s="236" customFormat="1" x14ac:dyDescent="0.2">
      <c r="A338" s="237" t="str">
        <f>name!E$10</f>
        <v>Sales and customer service occupations</v>
      </c>
      <c r="B338" s="302">
        <v>9.3955351587011085E-2</v>
      </c>
      <c r="C338" s="302">
        <v>0.16309767556539662</v>
      </c>
      <c r="D338" s="302">
        <v>5.9414423559037373E-2</v>
      </c>
      <c r="E338" s="302">
        <f t="shared" si="147"/>
        <v>0.31646745071144505</v>
      </c>
      <c r="F338" s="303"/>
      <c r="G338" s="302">
        <v>8.4487789895822882E-2</v>
      </c>
      <c r="H338" s="302">
        <v>0.15341140597336247</v>
      </c>
      <c r="I338" s="302">
        <v>3.5362766026143161E-2</v>
      </c>
      <c r="J338" s="302">
        <f t="shared" si="150"/>
        <v>0.27326196189532848</v>
      </c>
      <c r="K338" s="303"/>
      <c r="L338" s="302">
        <v>0.10377732618233844</v>
      </c>
      <c r="M338" s="302">
        <v>0.14280110299372625</v>
      </c>
      <c r="N338" s="302">
        <v>3.4188197963488376E-2</v>
      </c>
      <c r="O338" s="302">
        <f t="shared" si="149"/>
        <v>0.28076662713955308</v>
      </c>
    </row>
    <row r="339" spans="1:15" s="236" customFormat="1" x14ac:dyDescent="0.2">
      <c r="A339" s="237" t="str">
        <f>name!E$11</f>
        <v>Process, plant and machine operatives</v>
      </c>
      <c r="B339" s="302">
        <v>7.3638016877547605E-2</v>
      </c>
      <c r="C339" s="302">
        <v>0.1459550271840383</v>
      </c>
      <c r="D339" s="302">
        <v>0.79709621348729642</v>
      </c>
      <c r="E339" s="302">
        <f t="shared" si="147"/>
        <v>1.0166892575488824</v>
      </c>
      <c r="F339" s="303"/>
      <c r="G339" s="302">
        <v>5.3178426493683074E-2</v>
      </c>
      <c r="H339" s="302">
        <v>0.1080460990110855</v>
      </c>
      <c r="I339" s="302">
        <v>0.56427812565041224</v>
      </c>
      <c r="J339" s="302">
        <f t="shared" si="150"/>
        <v>0.72550265115518076</v>
      </c>
      <c r="K339" s="303"/>
      <c r="L339" s="302">
        <v>5.5754295798290845E-2</v>
      </c>
      <c r="M339" s="302">
        <v>0.11729049457409249</v>
      </c>
      <c r="N339" s="302">
        <v>0.55313206267271231</v>
      </c>
      <c r="O339" s="302">
        <f t="shared" si="149"/>
        <v>0.7261768530450956</v>
      </c>
    </row>
    <row r="340" spans="1:15" s="236" customFormat="1" x14ac:dyDescent="0.2">
      <c r="A340" s="237" t="str">
        <f>name!E$12</f>
        <v>Elementary occupations</v>
      </c>
      <c r="B340" s="302">
        <v>0.5979658373785961</v>
      </c>
      <c r="C340" s="302">
        <v>3.1404688749070573</v>
      </c>
      <c r="D340" s="302">
        <v>1.5848697936142637E-2</v>
      </c>
      <c r="E340" s="302">
        <f t="shared" si="147"/>
        <v>3.7542834102217961</v>
      </c>
      <c r="F340" s="303"/>
      <c r="G340" s="302">
        <v>0.49750973075636024</v>
      </c>
      <c r="H340" s="302">
        <v>2.3930338695518643</v>
      </c>
      <c r="I340" s="302">
        <v>6.3655410845383908E-3</v>
      </c>
      <c r="J340" s="302">
        <f t="shared" si="150"/>
        <v>2.8969091413927628</v>
      </c>
      <c r="K340" s="303"/>
      <c r="L340" s="302">
        <v>0.71693530059153465</v>
      </c>
      <c r="M340" s="302">
        <v>0.79171347756182264</v>
      </c>
      <c r="N340" s="302">
        <v>9.9669894659092963E-3</v>
      </c>
      <c r="O340" s="302">
        <f t="shared" si="149"/>
        <v>1.5186157676192666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24.887494342106709</v>
      </c>
      <c r="C342" s="311">
        <f t="shared" ref="C342:E342" si="151">SUM(C332:C340)</f>
        <v>27.287893901309872</v>
      </c>
      <c r="D342" s="311">
        <f t="shared" si="151"/>
        <v>5.592611756583473</v>
      </c>
      <c r="E342" s="311">
        <f t="shared" si="151"/>
        <v>57.768000000000058</v>
      </c>
      <c r="F342" s="311"/>
      <c r="G342" s="311">
        <f t="shared" ref="G342:J342" si="152">SUM(G332:G340)</f>
        <v>25.875037464729417</v>
      </c>
      <c r="H342" s="311">
        <f t="shared" si="152"/>
        <v>28.224836153395476</v>
      </c>
      <c r="I342" s="311">
        <f t="shared" si="152"/>
        <v>5.2861263818750999</v>
      </c>
      <c r="J342" s="311">
        <f t="shared" si="152"/>
        <v>59.385999999999989</v>
      </c>
      <c r="K342" s="311"/>
      <c r="L342" s="311">
        <f t="shared" ref="L342:O342" si="153">SUM(L332:L340)</f>
        <v>29.005694374504504</v>
      </c>
      <c r="M342" s="311">
        <f t="shared" si="153"/>
        <v>29.334407041695513</v>
      </c>
      <c r="N342" s="311">
        <f t="shared" si="153"/>
        <v>5.8968985838000112</v>
      </c>
      <c r="O342" s="311">
        <f t="shared" si="153"/>
        <v>64.237000000000037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2.1542369942292288</v>
      </c>
      <c r="C349" s="302">
        <v>1.0187864469552508</v>
      </c>
      <c r="D349" s="302">
        <v>0.62049765282590219</v>
      </c>
      <c r="E349" s="302">
        <f>SUM(B349:D349)</f>
        <v>3.7935210940103818</v>
      </c>
      <c r="F349" s="303"/>
      <c r="G349" s="302">
        <v>2.1862789807097736</v>
      </c>
      <c r="H349" s="302">
        <v>1.2524519437426429</v>
      </c>
      <c r="I349" s="302">
        <v>0.74572821009362855</v>
      </c>
      <c r="J349" s="302">
        <f>SUM(G349:I349)</f>
        <v>4.1844591345460449</v>
      </c>
      <c r="K349" s="303"/>
      <c r="L349" s="302">
        <v>2.465500536145397</v>
      </c>
      <c r="M349" s="302">
        <v>1.8151729093239761</v>
      </c>
      <c r="N349" s="302">
        <v>1.0514663323294244</v>
      </c>
      <c r="O349" s="302">
        <f>SUM(L349:N349)</f>
        <v>5.3321397777987976</v>
      </c>
    </row>
    <row r="350" spans="1:15" s="236" customFormat="1" x14ac:dyDescent="0.2">
      <c r="A350" s="237" t="str">
        <f>name!E$5</f>
        <v>Professional occupations</v>
      </c>
      <c r="B350" s="302">
        <v>14.716094452679696</v>
      </c>
      <c r="C350" s="302">
        <v>8.8841012268306301</v>
      </c>
      <c r="D350" s="302">
        <v>3.3397334173142816</v>
      </c>
      <c r="E350" s="302">
        <f t="shared" ref="E350:E357" si="154">SUM(B350:D350)</f>
        <v>26.93992909682461</v>
      </c>
      <c r="F350" s="303"/>
      <c r="G350" s="302">
        <v>16.013717036227</v>
      </c>
      <c r="H350" s="302">
        <v>9.6768828143122629</v>
      </c>
      <c r="I350" s="302">
        <v>3.3240450048435353</v>
      </c>
      <c r="J350" s="302">
        <f t="shared" ref="J350:J352" si="155">SUM(G350:I350)</f>
        <v>29.014644855382798</v>
      </c>
      <c r="K350" s="303"/>
      <c r="L350" s="302">
        <v>20.326501646762591</v>
      </c>
      <c r="M350" s="302">
        <v>12.371894032795074</v>
      </c>
      <c r="N350" s="302">
        <v>4.0834264992060323</v>
      </c>
      <c r="O350" s="302">
        <f t="shared" ref="O350:O357" si="156">SUM(L350:N350)</f>
        <v>36.781822178763697</v>
      </c>
    </row>
    <row r="351" spans="1:15" s="236" customFormat="1" x14ac:dyDescent="0.2">
      <c r="A351" s="237" t="str">
        <f>name!E$6</f>
        <v>Associate professional occupations</v>
      </c>
      <c r="B351" s="302">
        <v>5.551659121181876</v>
      </c>
      <c r="C351" s="302">
        <v>4.6334763464910873</v>
      </c>
      <c r="D351" s="302">
        <v>1.5115750913565487</v>
      </c>
      <c r="E351" s="302">
        <f t="shared" si="154"/>
        <v>11.696710559029512</v>
      </c>
      <c r="F351" s="303"/>
      <c r="G351" s="302">
        <v>5.8507905493931398</v>
      </c>
      <c r="H351" s="302">
        <v>4.934621937283671</v>
      </c>
      <c r="I351" s="302">
        <v>1.080279071733955</v>
      </c>
      <c r="J351" s="302">
        <f t="shared" si="155"/>
        <v>11.865691558410767</v>
      </c>
      <c r="K351" s="303"/>
      <c r="L351" s="302">
        <v>11.394772600762883</v>
      </c>
      <c r="M351" s="302">
        <v>8.7079899388271524</v>
      </c>
      <c r="N351" s="302">
        <v>1.71681002217189</v>
      </c>
      <c r="O351" s="302">
        <f t="shared" si="156"/>
        <v>21.819572561761927</v>
      </c>
    </row>
    <row r="352" spans="1:15" s="236" customFormat="1" x14ac:dyDescent="0.2">
      <c r="A352" s="237" t="str">
        <f>name!E$7</f>
        <v>Administrative and secretarial occupations</v>
      </c>
      <c r="B352" s="302">
        <v>2.7038902000228009</v>
      </c>
      <c r="C352" s="302">
        <v>4.3161466360590293</v>
      </c>
      <c r="D352" s="302">
        <v>0.31225948951470933</v>
      </c>
      <c r="E352" s="302">
        <f t="shared" si="154"/>
        <v>7.3322963255965403</v>
      </c>
      <c r="F352" s="303"/>
      <c r="G352" s="302">
        <v>2.4246847735434449</v>
      </c>
      <c r="H352" s="302">
        <v>3.573891642453713</v>
      </c>
      <c r="I352" s="302">
        <v>0.17962114310753624</v>
      </c>
      <c r="J352" s="302">
        <f t="shared" si="155"/>
        <v>6.1781975591046949</v>
      </c>
      <c r="K352" s="303"/>
      <c r="L352" s="302">
        <v>2.3692447102636018</v>
      </c>
      <c r="M352" s="302">
        <v>1.9512576820547514</v>
      </c>
      <c r="N352" s="302">
        <v>0.14537887430544211</v>
      </c>
      <c r="O352" s="302">
        <f t="shared" si="156"/>
        <v>4.4658812666237955</v>
      </c>
    </row>
    <row r="353" spans="1:15" s="236" customFormat="1" x14ac:dyDescent="0.2">
      <c r="A353" s="237" t="str">
        <f>name!E$8</f>
        <v>Skilled trades occupations</v>
      </c>
      <c r="B353" s="302">
        <v>0.38845136579106415</v>
      </c>
      <c r="C353" s="302">
        <v>0.51293752523598635</v>
      </c>
      <c r="D353" s="302">
        <v>0.24844209191041697</v>
      </c>
      <c r="E353" s="302">
        <f t="shared" si="154"/>
        <v>1.1498309829374673</v>
      </c>
      <c r="F353" s="303"/>
      <c r="G353" s="302">
        <v>0.27458417535322599</v>
      </c>
      <c r="H353" s="302">
        <v>0.33527810312884554</v>
      </c>
      <c r="I353" s="302">
        <v>0.26129896814888187</v>
      </c>
      <c r="J353" s="302">
        <f>SUM(G353:I353)</f>
        <v>0.8711612466309534</v>
      </c>
      <c r="K353" s="303"/>
      <c r="L353" s="302">
        <v>0.19298614698043351</v>
      </c>
      <c r="M353" s="302">
        <v>0.33145769039502432</v>
      </c>
      <c r="N353" s="302">
        <v>0.30236069520894898</v>
      </c>
      <c r="O353" s="302">
        <f t="shared" si="156"/>
        <v>0.82680453258440689</v>
      </c>
    </row>
    <row r="354" spans="1:15" s="236" customFormat="1" x14ac:dyDescent="0.2">
      <c r="A354" s="237" t="str">
        <f>name!E$9</f>
        <v>Caring, leisure and other service occupations</v>
      </c>
      <c r="B354" s="302">
        <v>12.259322269970468</v>
      </c>
      <c r="C354" s="302">
        <v>15.91525453489616</v>
      </c>
      <c r="D354" s="302">
        <v>2.9941211103694618</v>
      </c>
      <c r="E354" s="302">
        <f t="shared" si="154"/>
        <v>31.168697915236091</v>
      </c>
      <c r="F354" s="303"/>
      <c r="G354" s="302">
        <v>11.831617603005624</v>
      </c>
      <c r="H354" s="302">
        <v>14.194193627510762</v>
      </c>
      <c r="I354" s="302">
        <v>2.363096266921084</v>
      </c>
      <c r="J354" s="302">
        <f t="shared" ref="J354:J357" si="157">SUM(G354:I354)</f>
        <v>28.388907497437469</v>
      </c>
      <c r="K354" s="303"/>
      <c r="L354" s="302">
        <v>15.074817399520162</v>
      </c>
      <c r="M354" s="302">
        <v>15.446951070793798</v>
      </c>
      <c r="N354" s="302">
        <v>3.2019120028819157</v>
      </c>
      <c r="O354" s="302">
        <f t="shared" si="156"/>
        <v>33.723680473195877</v>
      </c>
    </row>
    <row r="355" spans="1:15" s="236" customFormat="1" x14ac:dyDescent="0.2">
      <c r="A355" s="237" t="str">
        <f>name!E$10</f>
        <v>Sales and customer service occupations</v>
      </c>
      <c r="B355" s="302">
        <v>0.43881176795196519</v>
      </c>
      <c r="C355" s="302">
        <v>0.57159924313883348</v>
      </c>
      <c r="D355" s="302">
        <v>0.11896638490938896</v>
      </c>
      <c r="E355" s="302">
        <f t="shared" si="154"/>
        <v>1.1293773960001876</v>
      </c>
      <c r="F355" s="303"/>
      <c r="G355" s="302">
        <v>0.3898479720293867</v>
      </c>
      <c r="H355" s="302">
        <v>0.47604267749401857</v>
      </c>
      <c r="I355" s="302">
        <v>7.1785565823178965E-2</v>
      </c>
      <c r="J355" s="302">
        <f t="shared" si="157"/>
        <v>0.9376762153465843</v>
      </c>
      <c r="K355" s="303"/>
      <c r="L355" s="302">
        <v>0.48504208304818575</v>
      </c>
      <c r="M355" s="302">
        <v>0.574245747621841</v>
      </c>
      <c r="N355" s="302">
        <v>9.4057584577095329E-2</v>
      </c>
      <c r="O355" s="302">
        <f t="shared" si="156"/>
        <v>1.1533454152471221</v>
      </c>
    </row>
    <row r="356" spans="1:15" s="236" customFormat="1" x14ac:dyDescent="0.2">
      <c r="A356" s="237" t="str">
        <f>name!E$11</f>
        <v>Process, plant and machine operatives</v>
      </c>
      <c r="B356" s="302">
        <v>0.12193009291606532</v>
      </c>
      <c r="C356" s="302">
        <v>0.47980546777264171</v>
      </c>
      <c r="D356" s="302">
        <v>4.7034363316511854E-2</v>
      </c>
      <c r="E356" s="302">
        <f t="shared" si="154"/>
        <v>0.64876992400521893</v>
      </c>
      <c r="F356" s="303"/>
      <c r="G356" s="302">
        <v>8.3524049098313582E-2</v>
      </c>
      <c r="H356" s="302">
        <v>0.34573333950237006</v>
      </c>
      <c r="I356" s="302">
        <v>5.3731751069937557E-2</v>
      </c>
      <c r="J356" s="302">
        <f t="shared" si="157"/>
        <v>0.48298913967062118</v>
      </c>
      <c r="K356" s="303"/>
      <c r="L356" s="302">
        <v>4.9146062267455583E-2</v>
      </c>
      <c r="M356" s="302">
        <v>0.32037216190811568</v>
      </c>
      <c r="N356" s="302">
        <v>6.3154378499569896E-2</v>
      </c>
      <c r="O356" s="302">
        <f t="shared" si="156"/>
        <v>0.43267260267514118</v>
      </c>
    </row>
    <row r="357" spans="1:15" s="236" customFormat="1" x14ac:dyDescent="0.2">
      <c r="A357" s="237" t="str">
        <f>name!E$12</f>
        <v>Elementary occupations</v>
      </c>
      <c r="B357" s="302">
        <v>0.63486009086758721</v>
      </c>
      <c r="C357" s="302">
        <v>2.1732975445788836</v>
      </c>
      <c r="D357" s="302">
        <v>0.13870907091344983</v>
      </c>
      <c r="E357" s="302">
        <f t="shared" si="154"/>
        <v>2.9468667063599208</v>
      </c>
      <c r="F357" s="303"/>
      <c r="G357" s="302">
        <v>0.49663131730194598</v>
      </c>
      <c r="H357" s="302">
        <v>1.4319387645049235</v>
      </c>
      <c r="I357" s="302">
        <v>6.2702711663225455E-2</v>
      </c>
      <c r="J357" s="302">
        <f t="shared" si="157"/>
        <v>1.9912727934700949</v>
      </c>
      <c r="K357" s="303"/>
      <c r="L357" s="302">
        <v>0.56461646761375506</v>
      </c>
      <c r="M357" s="302">
        <v>0.84406065032598854</v>
      </c>
      <c r="N357" s="302">
        <v>0.17740407340954792</v>
      </c>
      <c r="O357" s="302">
        <f t="shared" si="156"/>
        <v>1.5860811913492916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38.969256355610753</v>
      </c>
      <c r="C359" s="311">
        <f t="shared" ref="C359:E359" si="158">SUM(C349:C357)</f>
        <v>38.505404971958505</v>
      </c>
      <c r="D359" s="311">
        <f t="shared" si="158"/>
        <v>9.3313386724306699</v>
      </c>
      <c r="E359" s="311">
        <f t="shared" si="158"/>
        <v>86.805999999999941</v>
      </c>
      <c r="F359" s="311"/>
      <c r="G359" s="311">
        <f t="shared" ref="G359:J359" si="159">SUM(G349:G357)</f>
        <v>39.551676456661852</v>
      </c>
      <c r="H359" s="311">
        <f t="shared" si="159"/>
        <v>36.221034849933204</v>
      </c>
      <c r="I359" s="311">
        <f t="shared" si="159"/>
        <v>8.1422886934049643</v>
      </c>
      <c r="J359" s="311">
        <f t="shared" si="159"/>
        <v>83.91500000000002</v>
      </c>
      <c r="K359" s="311"/>
      <c r="L359" s="311">
        <f t="shared" ref="L359:O359" si="160">SUM(L349:L357)</f>
        <v>52.922627653364458</v>
      </c>
      <c r="M359" s="311">
        <f t="shared" si="160"/>
        <v>42.363401884045714</v>
      </c>
      <c r="N359" s="311">
        <f t="shared" si="160"/>
        <v>10.835970462589867</v>
      </c>
      <c r="O359" s="311">
        <f t="shared" si="160"/>
        <v>106.12200000000004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0.63221804913770163</v>
      </c>
      <c r="C366" s="302">
        <v>0.17839737509064615</v>
      </c>
      <c r="D366" s="302">
        <v>0.49493309332589108</v>
      </c>
      <c r="E366" s="302">
        <f>SUM(B366:D366)</f>
        <v>1.305548517554239</v>
      </c>
      <c r="F366" s="303"/>
      <c r="G366" s="302">
        <v>0.73394603342839582</v>
      </c>
      <c r="H366" s="302">
        <v>0.29292193827916196</v>
      </c>
      <c r="I366" s="302">
        <v>0.52233336380812057</v>
      </c>
      <c r="J366" s="302">
        <f>SUM(G366:I366)</f>
        <v>1.5492013355156784</v>
      </c>
      <c r="K366" s="303"/>
      <c r="L366" s="302">
        <v>0.98904244476801906</v>
      </c>
      <c r="M366" s="302">
        <v>0.52034628633602986</v>
      </c>
      <c r="N366" s="302">
        <v>0.78230901892405136</v>
      </c>
      <c r="O366" s="302">
        <f>SUM(L366:N366)</f>
        <v>2.2916977500281002</v>
      </c>
    </row>
    <row r="367" spans="1:15" s="236" customFormat="1" x14ac:dyDescent="0.2">
      <c r="A367" s="237" t="str">
        <f>name!E$5</f>
        <v>Professional occupations</v>
      </c>
      <c r="B367" s="302">
        <v>0.9095106072354967</v>
      </c>
      <c r="C367" s="302">
        <v>0.47094441355969408</v>
      </c>
      <c r="D367" s="302">
        <v>0.98151240393770423</v>
      </c>
      <c r="E367" s="302">
        <f t="shared" ref="E367:E374" si="161">SUM(B367:D367)</f>
        <v>2.361967424732895</v>
      </c>
      <c r="F367" s="303"/>
      <c r="G367" s="302">
        <v>1.0827869297730404</v>
      </c>
      <c r="H367" s="302">
        <v>0.75757449750007799</v>
      </c>
      <c r="I367" s="302">
        <v>0.94902833773862494</v>
      </c>
      <c r="J367" s="302">
        <f t="shared" ref="J367:J369" si="162">SUM(G367:I367)</f>
        <v>2.7893897650117432</v>
      </c>
      <c r="K367" s="303"/>
      <c r="L367" s="302">
        <v>1.7210537918831041</v>
      </c>
      <c r="M367" s="302">
        <v>1.5282736703816309</v>
      </c>
      <c r="N367" s="302">
        <v>1.2930825273941351</v>
      </c>
      <c r="O367" s="302">
        <f t="shared" ref="O367:O374" si="163">SUM(L367:N367)</f>
        <v>4.5424099896588697</v>
      </c>
    </row>
    <row r="368" spans="1:15" s="236" customFormat="1" x14ac:dyDescent="0.2">
      <c r="A368" s="237" t="str">
        <f>name!E$6</f>
        <v>Associate professional occupations</v>
      </c>
      <c r="B368" s="302">
        <v>0.9599337980274224</v>
      </c>
      <c r="C368" s="302">
        <v>0.93870973156447324</v>
      </c>
      <c r="D368" s="302">
        <v>3.2746710590670882</v>
      </c>
      <c r="E368" s="302">
        <f t="shared" si="161"/>
        <v>5.1733145886589842</v>
      </c>
      <c r="F368" s="303"/>
      <c r="G368" s="302">
        <v>1.0957672665199405</v>
      </c>
      <c r="H368" s="302">
        <v>1.204781910013762</v>
      </c>
      <c r="I368" s="302">
        <v>3.2401746994056095</v>
      </c>
      <c r="J368" s="302">
        <f t="shared" si="162"/>
        <v>5.540723875939312</v>
      </c>
      <c r="K368" s="303"/>
      <c r="L368" s="302">
        <v>1.3723269416151715</v>
      </c>
      <c r="M368" s="302">
        <v>1.7528301017323715</v>
      </c>
      <c r="N368" s="302">
        <v>4.4001002429143066</v>
      </c>
      <c r="O368" s="302">
        <f t="shared" si="163"/>
        <v>7.5252572862618496</v>
      </c>
    </row>
    <row r="369" spans="1:15" s="236" customFormat="1" x14ac:dyDescent="0.2">
      <c r="A369" s="237" t="str">
        <f>name!E$7</f>
        <v>Administrative and secretarial occupations</v>
      </c>
      <c r="B369" s="302">
        <v>0.53875331386532943</v>
      </c>
      <c r="C369" s="302">
        <v>0.97501177908245173</v>
      </c>
      <c r="D369" s="302">
        <v>9.7274672329548575E-2</v>
      </c>
      <c r="E369" s="302">
        <f t="shared" si="161"/>
        <v>1.6110397652773298</v>
      </c>
      <c r="F369" s="303"/>
      <c r="G369" s="302">
        <v>0.43206824622137757</v>
      </c>
      <c r="H369" s="302">
        <v>1.0146433909881152</v>
      </c>
      <c r="I369" s="302">
        <v>8.1280237034970657E-2</v>
      </c>
      <c r="J369" s="302">
        <f t="shared" si="162"/>
        <v>1.5279918742444634</v>
      </c>
      <c r="K369" s="303"/>
      <c r="L369" s="302">
        <v>0.56003894825416334</v>
      </c>
      <c r="M369" s="302">
        <v>1.1633889848145378</v>
      </c>
      <c r="N369" s="302">
        <v>9.9731682256824786E-2</v>
      </c>
      <c r="O369" s="302">
        <f t="shared" si="163"/>
        <v>1.8231596153255258</v>
      </c>
    </row>
    <row r="370" spans="1:15" s="236" customFormat="1" x14ac:dyDescent="0.2">
      <c r="A370" s="237" t="str">
        <f>name!E$8</f>
        <v>Skilled trades occupations</v>
      </c>
      <c r="B370" s="302">
        <v>0.54616748503953605</v>
      </c>
      <c r="C370" s="302">
        <v>0.22626482507837969</v>
      </c>
      <c r="D370" s="302">
        <v>0.5739764467161429</v>
      </c>
      <c r="E370" s="302">
        <f t="shared" si="161"/>
        <v>1.3464087568340588</v>
      </c>
      <c r="F370" s="303"/>
      <c r="G370" s="302">
        <v>0.5589256083470503</v>
      </c>
      <c r="H370" s="302">
        <v>0.21825547163272915</v>
      </c>
      <c r="I370" s="302">
        <v>0.47801534417921299</v>
      </c>
      <c r="J370" s="302">
        <f>SUM(G370:I370)</f>
        <v>1.2551964241589926</v>
      </c>
      <c r="K370" s="303"/>
      <c r="L370" s="302">
        <v>0.61640932387370262</v>
      </c>
      <c r="M370" s="302">
        <v>0.41602819953134218</v>
      </c>
      <c r="N370" s="302">
        <v>0.67066980158121303</v>
      </c>
      <c r="O370" s="302">
        <f t="shared" si="163"/>
        <v>1.7031073249862581</v>
      </c>
    </row>
    <row r="371" spans="1:15" s="236" customFormat="1" x14ac:dyDescent="0.2">
      <c r="A371" s="237" t="str">
        <f>name!E$9</f>
        <v>Caring, leisure and other service occupations</v>
      </c>
      <c r="B371" s="302">
        <v>0.66368608677183294</v>
      </c>
      <c r="C371" s="302">
        <v>0.96425701484468229</v>
      </c>
      <c r="D371" s="302">
        <v>0.2117388639175285</v>
      </c>
      <c r="E371" s="302">
        <f t="shared" si="161"/>
        <v>1.839681965534044</v>
      </c>
      <c r="F371" s="303"/>
      <c r="G371" s="302">
        <v>0.58392990034240611</v>
      </c>
      <c r="H371" s="302">
        <v>0.95197296693412026</v>
      </c>
      <c r="I371" s="302">
        <v>0.25062891114105179</v>
      </c>
      <c r="J371" s="302">
        <f t="shared" ref="J371:J374" si="164">SUM(G371:I371)</f>
        <v>1.786531778417578</v>
      </c>
      <c r="K371" s="303"/>
      <c r="L371" s="302">
        <v>0.68211179600403649</v>
      </c>
      <c r="M371" s="302">
        <v>1.2504602641561118</v>
      </c>
      <c r="N371" s="302">
        <v>0.35974417935745479</v>
      </c>
      <c r="O371" s="302">
        <f t="shared" si="163"/>
        <v>2.2923162395176031</v>
      </c>
    </row>
    <row r="372" spans="1:15" s="236" customFormat="1" x14ac:dyDescent="0.2">
      <c r="A372" s="237" t="str">
        <f>name!E$10</f>
        <v>Sales and customer service occupations</v>
      </c>
      <c r="B372" s="302">
        <v>0.23426132221001256</v>
      </c>
      <c r="C372" s="302">
        <v>0.3758224309833274</v>
      </c>
      <c r="D372" s="302">
        <v>0.11415078790704015</v>
      </c>
      <c r="E372" s="302">
        <f t="shared" si="161"/>
        <v>0.7242345411003801</v>
      </c>
      <c r="F372" s="303"/>
      <c r="G372" s="302">
        <v>0.20806654960801133</v>
      </c>
      <c r="H372" s="302">
        <v>0.42158751138562439</v>
      </c>
      <c r="I372" s="302">
        <v>8.5948915387688909E-2</v>
      </c>
      <c r="J372" s="302">
        <f t="shared" si="164"/>
        <v>0.71560297638132464</v>
      </c>
      <c r="K372" s="303"/>
      <c r="L372" s="302">
        <v>0.28781012212639417</v>
      </c>
      <c r="M372" s="302">
        <v>0.58329861258971427</v>
      </c>
      <c r="N372" s="302">
        <v>0.10836067660389359</v>
      </c>
      <c r="O372" s="302">
        <f t="shared" si="163"/>
        <v>0.97946941132000198</v>
      </c>
    </row>
    <row r="373" spans="1:15" s="236" customFormat="1" x14ac:dyDescent="0.2">
      <c r="A373" s="237" t="str">
        <f>name!E$11</f>
        <v>Process, plant and machine operatives</v>
      </c>
      <c r="B373" s="302">
        <v>9.7276444646301807E-2</v>
      </c>
      <c r="C373" s="302">
        <v>7.6871845124127369E-2</v>
      </c>
      <c r="D373" s="302">
        <v>2.6520771350128085E-2</v>
      </c>
      <c r="E373" s="302">
        <f t="shared" si="161"/>
        <v>0.20066906112055727</v>
      </c>
      <c r="F373" s="303"/>
      <c r="G373" s="302">
        <v>9.370083488568734E-2</v>
      </c>
      <c r="H373" s="302">
        <v>8.6958975417002191E-2</v>
      </c>
      <c r="I373" s="302">
        <v>2.5067591176204249E-2</v>
      </c>
      <c r="J373" s="302">
        <f t="shared" si="164"/>
        <v>0.20572740147889376</v>
      </c>
      <c r="K373" s="303"/>
      <c r="L373" s="302">
        <v>0.10466170054793227</v>
      </c>
      <c r="M373" s="302">
        <v>0.15441212966965651</v>
      </c>
      <c r="N373" s="302">
        <v>3.6740260790190174E-2</v>
      </c>
      <c r="O373" s="302">
        <f t="shared" si="163"/>
        <v>0.29581409100777895</v>
      </c>
    </row>
    <row r="374" spans="1:15" s="236" customFormat="1" x14ac:dyDescent="0.2">
      <c r="A374" s="237" t="str">
        <f>name!E$12</f>
        <v>Elementary occupations</v>
      </c>
      <c r="B374" s="302">
        <v>0.30248136071395032</v>
      </c>
      <c r="C374" s="302">
        <v>1.5093192016348178</v>
      </c>
      <c r="D374" s="302">
        <v>7.0334816838751923E-2</v>
      </c>
      <c r="E374" s="302">
        <f t="shared" si="161"/>
        <v>1.8821353791875199</v>
      </c>
      <c r="F374" s="303"/>
      <c r="G374" s="302">
        <v>0.27589846795699363</v>
      </c>
      <c r="H374" s="302">
        <v>1.374261859659341</v>
      </c>
      <c r="I374" s="302">
        <v>4.8474241235695353E-2</v>
      </c>
      <c r="J374" s="302">
        <f t="shared" si="164"/>
        <v>1.6986345688520299</v>
      </c>
      <c r="K374" s="303"/>
      <c r="L374" s="302">
        <v>0.32176467529828801</v>
      </c>
      <c r="M374" s="302">
        <v>1.4836080801714482</v>
      </c>
      <c r="N374" s="302">
        <v>8.5395536424268809E-2</v>
      </c>
      <c r="O374" s="302">
        <f t="shared" si="163"/>
        <v>1.8907682918940052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4.8842884676475844</v>
      </c>
      <c r="C376" s="311">
        <f t="shared" ref="C376:E376" si="165">SUM(C366:C374)</f>
        <v>5.7155986169626001</v>
      </c>
      <c r="D376" s="311">
        <f t="shared" si="165"/>
        <v>5.8451129153898247</v>
      </c>
      <c r="E376" s="311">
        <f t="shared" si="165"/>
        <v>16.445000000000007</v>
      </c>
      <c r="F376" s="311"/>
      <c r="G376" s="311">
        <f t="shared" ref="G376:J376" si="166">SUM(G366:G374)</f>
        <v>5.0650898370829029</v>
      </c>
      <c r="H376" s="311">
        <f t="shared" si="166"/>
        <v>6.3229585218099338</v>
      </c>
      <c r="I376" s="311">
        <f t="shared" si="166"/>
        <v>5.6809516411071792</v>
      </c>
      <c r="J376" s="311">
        <f t="shared" si="166"/>
        <v>17.069000000000017</v>
      </c>
      <c r="K376" s="311"/>
      <c r="L376" s="311">
        <f t="shared" ref="L376:O376" si="167">SUM(L366:L374)</f>
        <v>6.6552197443708128</v>
      </c>
      <c r="M376" s="311">
        <f t="shared" si="167"/>
        <v>8.8526463293828428</v>
      </c>
      <c r="N376" s="311">
        <f t="shared" si="167"/>
        <v>7.8361339262463376</v>
      </c>
      <c r="O376" s="311">
        <f t="shared" si="167"/>
        <v>23.343999999999994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0.49656286344671025</v>
      </c>
      <c r="C383" s="302">
        <v>0.10961780211801729</v>
      </c>
      <c r="D383" s="302">
        <v>0.72121560388712946</v>
      </c>
      <c r="E383" s="302">
        <f>SUM(B383:D383)</f>
        <v>1.3273962694518571</v>
      </c>
      <c r="F383" s="303"/>
      <c r="G383" s="302">
        <v>0.53683008229955054</v>
      </c>
      <c r="H383" s="302">
        <v>0.16927488556817555</v>
      </c>
      <c r="I383" s="302">
        <v>1.0199935588397553</v>
      </c>
      <c r="J383" s="302">
        <f>SUM(G383:I383)</f>
        <v>1.7260985267074813</v>
      </c>
      <c r="K383" s="303"/>
      <c r="L383" s="302">
        <v>0.56908019873346671</v>
      </c>
      <c r="M383" s="302">
        <v>0.21059661847783581</v>
      </c>
      <c r="N383" s="302">
        <v>1.1716338538166948</v>
      </c>
      <c r="O383" s="302">
        <f>SUM(L383:N383)</f>
        <v>1.9513106710279975</v>
      </c>
    </row>
    <row r="384" spans="1:15" s="236" customFormat="1" x14ac:dyDescent="0.2">
      <c r="A384" s="237" t="str">
        <f>name!E$5</f>
        <v>Professional occupations</v>
      </c>
      <c r="B384" s="302">
        <v>1.1839727179885116</v>
      </c>
      <c r="C384" s="302">
        <v>0.54878946165856046</v>
      </c>
      <c r="D384" s="302">
        <v>0.89092603224163636</v>
      </c>
      <c r="E384" s="302">
        <f t="shared" ref="E384:E391" si="168">SUM(B384:D384)</f>
        <v>2.6236882118887084</v>
      </c>
      <c r="F384" s="303"/>
      <c r="G384" s="302">
        <v>1.3501112952094263</v>
      </c>
      <c r="H384" s="302">
        <v>0.69667787418351768</v>
      </c>
      <c r="I384" s="302">
        <v>1.0167445703202715</v>
      </c>
      <c r="J384" s="302">
        <f t="shared" ref="J384:J386" si="169">SUM(G384:I384)</f>
        <v>3.0635337397132156</v>
      </c>
      <c r="K384" s="303"/>
      <c r="L384" s="302">
        <v>1.6087671110397124</v>
      </c>
      <c r="M384" s="302">
        <v>0.89597482102772852</v>
      </c>
      <c r="N384" s="302">
        <v>1.0423438514222372</v>
      </c>
      <c r="O384" s="302">
        <f t="shared" ref="O384:O391" si="170">SUM(L384:N384)</f>
        <v>3.5470857834896785</v>
      </c>
    </row>
    <row r="385" spans="1:15" s="236" customFormat="1" x14ac:dyDescent="0.2">
      <c r="A385" s="237" t="str">
        <f>name!E$6</f>
        <v>Associate professional occupations</v>
      </c>
      <c r="B385" s="302">
        <v>0.57375107375263268</v>
      </c>
      <c r="C385" s="302">
        <v>0.48164270803145137</v>
      </c>
      <c r="D385" s="302">
        <v>0.77586391811177213</v>
      </c>
      <c r="E385" s="302">
        <f t="shared" si="168"/>
        <v>1.8312576998958563</v>
      </c>
      <c r="F385" s="303"/>
      <c r="G385" s="302">
        <v>0.60639120532537205</v>
      </c>
      <c r="H385" s="302">
        <v>0.51952287686402265</v>
      </c>
      <c r="I385" s="302">
        <v>0.83740130509333033</v>
      </c>
      <c r="J385" s="302">
        <f t="shared" si="169"/>
        <v>1.9633153872827251</v>
      </c>
      <c r="K385" s="303"/>
      <c r="L385" s="302">
        <v>0.73739955823435799</v>
      </c>
      <c r="M385" s="302">
        <v>0.62404662217127049</v>
      </c>
      <c r="N385" s="302">
        <v>0.81149245741900333</v>
      </c>
      <c r="O385" s="302">
        <f t="shared" si="170"/>
        <v>2.172938637824632</v>
      </c>
    </row>
    <row r="386" spans="1:15" s="236" customFormat="1" x14ac:dyDescent="0.2">
      <c r="A386" s="237" t="str">
        <f>name!E$7</f>
        <v>Administrative and secretarial occupations</v>
      </c>
      <c r="B386" s="302">
        <v>0.45788736174312411</v>
      </c>
      <c r="C386" s="302">
        <v>0.73623334884731639</v>
      </c>
      <c r="D386" s="302">
        <v>0.21198883872285301</v>
      </c>
      <c r="E386" s="302">
        <f t="shared" si="168"/>
        <v>1.4061095493132936</v>
      </c>
      <c r="F386" s="303"/>
      <c r="G386" s="302">
        <v>0.39046885505033269</v>
      </c>
      <c r="H386" s="302">
        <v>0.54741743940619336</v>
      </c>
      <c r="I386" s="302">
        <v>0.19851271789236591</v>
      </c>
      <c r="J386" s="302">
        <f t="shared" si="169"/>
        <v>1.1363990123488921</v>
      </c>
      <c r="K386" s="303"/>
      <c r="L386" s="302">
        <v>0.36658412932966644</v>
      </c>
      <c r="M386" s="302">
        <v>0.57791160115561524</v>
      </c>
      <c r="N386" s="302">
        <v>0.13658070454395013</v>
      </c>
      <c r="O386" s="302">
        <f t="shared" si="170"/>
        <v>1.0810764350292319</v>
      </c>
    </row>
    <row r="387" spans="1:15" s="236" customFormat="1" x14ac:dyDescent="0.2">
      <c r="A387" s="237" t="str">
        <f>name!E$8</f>
        <v>Skilled trades occupations</v>
      </c>
      <c r="B387" s="302">
        <v>0.2291118362255582</v>
      </c>
      <c r="C387" s="302">
        <v>9.2326623564054813E-2</v>
      </c>
      <c r="D387" s="302">
        <v>0.32831136036457881</v>
      </c>
      <c r="E387" s="302">
        <f t="shared" si="168"/>
        <v>0.6497498201541918</v>
      </c>
      <c r="F387" s="303"/>
      <c r="G387" s="302">
        <v>0.1839675066157499</v>
      </c>
      <c r="H387" s="302">
        <v>9.9046156881996167E-2</v>
      </c>
      <c r="I387" s="302">
        <v>0.40828411086061556</v>
      </c>
      <c r="J387" s="302">
        <f>SUM(G387:I387)</f>
        <v>0.69129777435836159</v>
      </c>
      <c r="K387" s="303"/>
      <c r="L387" s="302">
        <v>0.19157434360131662</v>
      </c>
      <c r="M387" s="302">
        <v>0.11426886956574032</v>
      </c>
      <c r="N387" s="302">
        <v>0.6088392294306284</v>
      </c>
      <c r="O387" s="302">
        <f t="shared" si="170"/>
        <v>0.91468244259768539</v>
      </c>
    </row>
    <row r="388" spans="1:15" s="236" customFormat="1" x14ac:dyDescent="0.2">
      <c r="A388" s="237" t="str">
        <f>name!E$9</f>
        <v>Caring, leisure and other service occupations</v>
      </c>
      <c r="B388" s="302">
        <v>1.7824017641781309</v>
      </c>
      <c r="C388" s="302">
        <v>1.2865652385974593</v>
      </c>
      <c r="D388" s="302">
        <v>1.5669496219599512</v>
      </c>
      <c r="E388" s="302">
        <f t="shared" si="168"/>
        <v>4.6359166247355414</v>
      </c>
      <c r="F388" s="303"/>
      <c r="G388" s="302">
        <v>1.6399605160150199</v>
      </c>
      <c r="H388" s="302">
        <v>0.99334793950390821</v>
      </c>
      <c r="I388" s="302">
        <v>1.7618073237690772</v>
      </c>
      <c r="J388" s="302">
        <f t="shared" ref="J388:J391" si="171">SUM(G388:I388)</f>
        <v>4.3951157792880053</v>
      </c>
      <c r="K388" s="303"/>
      <c r="L388" s="302">
        <v>1.5361732257574987</v>
      </c>
      <c r="M388" s="302">
        <v>0.80374709566045077</v>
      </c>
      <c r="N388" s="302">
        <v>2.0248610532923994</v>
      </c>
      <c r="O388" s="302">
        <f t="shared" si="170"/>
        <v>4.3647813747103488</v>
      </c>
    </row>
    <row r="389" spans="1:15" s="236" customFormat="1" x14ac:dyDescent="0.2">
      <c r="A389" s="237" t="str">
        <f>name!E$10</f>
        <v>Sales and customer service occupations</v>
      </c>
      <c r="B389" s="302">
        <v>0.20010300551830221</v>
      </c>
      <c r="C389" s="302">
        <v>0.17040597100364266</v>
      </c>
      <c r="D389" s="302">
        <v>0.23115515908726317</v>
      </c>
      <c r="E389" s="302">
        <f t="shared" si="168"/>
        <v>0.60166413560920806</v>
      </c>
      <c r="F389" s="303"/>
      <c r="G389" s="302">
        <v>0.18336540208515054</v>
      </c>
      <c r="H389" s="302">
        <v>0.30592334591198106</v>
      </c>
      <c r="I389" s="302">
        <v>0.2465989756747734</v>
      </c>
      <c r="J389" s="302">
        <f t="shared" si="171"/>
        <v>0.73588772367190503</v>
      </c>
      <c r="K389" s="303"/>
      <c r="L389" s="302">
        <v>0.17139935245262325</v>
      </c>
      <c r="M389" s="302">
        <v>0.32246132272370365</v>
      </c>
      <c r="N389" s="302">
        <v>0.1984860368325323</v>
      </c>
      <c r="O389" s="302">
        <f t="shared" si="170"/>
        <v>0.69234671200885922</v>
      </c>
    </row>
    <row r="390" spans="1:15" s="236" customFormat="1" x14ac:dyDescent="0.2">
      <c r="A390" s="237" t="str">
        <f>name!E$11</f>
        <v>Process, plant and machine operatives</v>
      </c>
      <c r="B390" s="302">
        <v>0.2159196486133946</v>
      </c>
      <c r="C390" s="302">
        <v>0.16589354863276595</v>
      </c>
      <c r="D390" s="302">
        <v>5.4155768303499725E-2</v>
      </c>
      <c r="E390" s="302">
        <f t="shared" si="168"/>
        <v>0.4359689655496603</v>
      </c>
      <c r="F390" s="303"/>
      <c r="G390" s="302">
        <v>0.17908946718003943</v>
      </c>
      <c r="H390" s="302">
        <v>0.20262547531047248</v>
      </c>
      <c r="I390" s="302">
        <v>6.7565658101352968E-2</v>
      </c>
      <c r="J390" s="302">
        <f t="shared" si="171"/>
        <v>0.44928060059186486</v>
      </c>
      <c r="K390" s="303"/>
      <c r="L390" s="302">
        <v>0.19093018122031674</v>
      </c>
      <c r="M390" s="302">
        <v>0.3193775917895264</v>
      </c>
      <c r="N390" s="302">
        <v>5.6206363149753566E-2</v>
      </c>
      <c r="O390" s="302">
        <f t="shared" si="170"/>
        <v>0.56651413615959667</v>
      </c>
    </row>
    <row r="391" spans="1:15" s="236" customFormat="1" x14ac:dyDescent="0.2">
      <c r="A391" s="237" t="str">
        <f>name!E$12</f>
        <v>Elementary occupations</v>
      </c>
      <c r="B391" s="302">
        <v>0.36361063226779144</v>
      </c>
      <c r="C391" s="302">
        <v>0.76459263031042879</v>
      </c>
      <c r="D391" s="302">
        <v>0.23104546082344687</v>
      </c>
      <c r="E391" s="302">
        <f t="shared" si="168"/>
        <v>1.359248723401667</v>
      </c>
      <c r="F391" s="303"/>
      <c r="G391" s="302">
        <v>0.32176207853217387</v>
      </c>
      <c r="H391" s="302">
        <v>0.62830602435194294</v>
      </c>
      <c r="I391" s="302">
        <v>0.18500335315345728</v>
      </c>
      <c r="J391" s="302">
        <f t="shared" si="171"/>
        <v>1.1350714560375741</v>
      </c>
      <c r="K391" s="303"/>
      <c r="L391" s="302">
        <v>0.38874418046622639</v>
      </c>
      <c r="M391" s="302">
        <v>0.41126084422504766</v>
      </c>
      <c r="N391" s="302">
        <v>0.15525878246068692</v>
      </c>
      <c r="O391" s="302">
        <f t="shared" si="170"/>
        <v>0.95526380715196091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5.5033209037341564</v>
      </c>
      <c r="C393" s="311">
        <f t="shared" ref="C393:E393" si="172">SUM(C383:C391)</f>
        <v>4.356067332763697</v>
      </c>
      <c r="D393" s="311">
        <f t="shared" si="172"/>
        <v>5.011611763502132</v>
      </c>
      <c r="E393" s="311">
        <f t="shared" si="172"/>
        <v>14.870999999999983</v>
      </c>
      <c r="F393" s="311"/>
      <c r="G393" s="311">
        <f t="shared" ref="G393:J393" si="173">SUM(G383:G391)</f>
        <v>5.3919464083128155</v>
      </c>
      <c r="H393" s="311">
        <f t="shared" si="173"/>
        <v>4.1621420179822106</v>
      </c>
      <c r="I393" s="311">
        <f t="shared" si="173"/>
        <v>5.7419115737049999</v>
      </c>
      <c r="J393" s="311">
        <f t="shared" si="173"/>
        <v>15.296000000000024</v>
      </c>
      <c r="K393" s="311"/>
      <c r="L393" s="311">
        <f t="shared" ref="L393:O393" si="174">SUM(L383:L391)</f>
        <v>5.7606522808351848</v>
      </c>
      <c r="M393" s="311">
        <f t="shared" si="174"/>
        <v>4.2796453867969193</v>
      </c>
      <c r="N393" s="311">
        <f t="shared" si="174"/>
        <v>6.2057023323678866</v>
      </c>
      <c r="O393" s="311">
        <f t="shared" si="174"/>
        <v>16.245999999999992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West of England and North Somerset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West of England and North Somerset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West of England and North Somerset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65.402946412649072</v>
      </c>
      <c r="C8" s="11">
        <f t="array" ref="C8:C16">MMULT(aggregation!$B$13:$AA$21,'Occ T2'!C8:C33)</f>
        <v>78.32007920727672</v>
      </c>
      <c r="D8" s="11">
        <f t="array" ref="D8:D16">MMULT(aggregation!$B$13:$AA$21,'Occ T2'!D8:D33)</f>
        <v>80.23462188576265</v>
      </c>
      <c r="E8" s="11">
        <f t="array" ref="E8:E16">MMULT(aggregation!$B$13:$AA$21,'Occ T2'!E8:E33)</f>
        <v>77.163705393051217</v>
      </c>
      <c r="F8" s="11">
        <f t="array" ref="F8:F16">MMULT(aggregation!$B$13:$AA$21,'Occ T2'!F8:F33)</f>
        <v>85.125318712821695</v>
      </c>
      <c r="G8" s="11"/>
      <c r="H8" s="11">
        <f>F8-D8</f>
        <v>4.8906968270590454</v>
      </c>
      <c r="I8" s="11">
        <f t="array" ref="I8:I16">MMULT(aggregation!$B$13:$AA$21,'Occ T2'!I8:I33)</f>
        <v>42.417797869496326</v>
      </c>
      <c r="J8" s="11">
        <f>SUM(H8:I8)</f>
        <v>47.308494696555371</v>
      </c>
      <c r="L8" s="10" t="str">
        <f>name!E4</f>
        <v>Managers, directors and senior officials</v>
      </c>
      <c r="M8" s="11">
        <f t="array" ref="M8:M16">MMULT(aggregation!$B$13:$AA$21,'Occ T2'!M8:M33)</f>
        <v>44.424878124622346</v>
      </c>
      <c r="N8" s="11">
        <f t="array" ref="N8:N16">MMULT(aggregation!$B$13:$AA$21,'Occ T2'!N8:N33)</f>
        <v>51.529298001661594</v>
      </c>
      <c r="O8" s="11">
        <f t="array" ref="O8:O16">MMULT(aggregation!$B$13:$AA$21,'Occ T2'!O8:O33)</f>
        <v>51.119889663579251</v>
      </c>
      <c r="P8" s="11">
        <f t="array" ref="P8:P16">MMULT(aggregation!$B$13:$AA$21,'Occ T2'!P8:P33)</f>
        <v>48.758057848646295</v>
      </c>
      <c r="Q8" s="11">
        <f t="array" ref="Q8:Q16">MMULT(aggregation!$B$13:$AA$21,'Occ T2'!Q8:Q33)</f>
        <v>52.761490266619546</v>
      </c>
      <c r="R8" s="11"/>
      <c r="S8" s="11">
        <f>Q8-O8</f>
        <v>1.6416006030402954</v>
      </c>
      <c r="T8" s="11">
        <f t="array" ref="T8:T16">MMULT(aggregation!$B$13:$AA$21,'Occ T2'!T8:T33)</f>
        <v>24.216369560196306</v>
      </c>
      <c r="U8" s="11">
        <f>SUM(S8:T8)</f>
        <v>25.857970163236601</v>
      </c>
      <c r="W8" s="10" t="str">
        <f>name!E4</f>
        <v>Managers, directors and senior officials</v>
      </c>
      <c r="X8" s="11">
        <f t="array" ref="X8:X16">MMULT(aggregation!$B$13:$AA$21,'Occ T2'!X8:X33)</f>
        <v>20.978068288026712</v>
      </c>
      <c r="Y8" s="11">
        <f t="array" ref="Y8:Y16">MMULT(aggregation!$B$13:$AA$21,'Occ T2'!Y8:Y33)</f>
        <v>26.790781205615168</v>
      </c>
      <c r="Z8" s="11">
        <f t="array" ref="Z8:Z16">MMULT(aggregation!$B$13:$AA$21,'Occ T2'!Z8:Z33)</f>
        <v>29.11473222218352</v>
      </c>
      <c r="AA8" s="11">
        <f t="array" ref="AA8:AA16">MMULT(aggregation!$B$13:$AA$21,'Occ T2'!AA8:AA33)</f>
        <v>28.405647544404868</v>
      </c>
      <c r="AB8" s="11">
        <f t="array" ref="AB8:AB16">MMULT(aggregation!$B$13:$AA$21,'Occ T2'!AB8:AB33)</f>
        <v>32.363828446202042</v>
      </c>
      <c r="AC8" s="11"/>
      <c r="AD8" s="11">
        <f>AB8-Z8</f>
        <v>3.2490962240185226</v>
      </c>
      <c r="AE8" s="11">
        <f t="array" ref="AE8:AE16">MMULT(aggregation!$B$13:$AA$21,'Occ T2'!AE8:AE33)</f>
        <v>18.201428309300031</v>
      </c>
      <c r="AF8" s="11">
        <f>SUM(AD8:AE8)</f>
        <v>21.450524533318553</v>
      </c>
    </row>
    <row r="9" spans="1:32" x14ac:dyDescent="0.2">
      <c r="A9" t="str">
        <f>name!E5</f>
        <v>Professional occupations</v>
      </c>
      <c r="B9" s="11">
        <v>135.73231630559462</v>
      </c>
      <c r="C9" s="11">
        <v>160.07394452585709</v>
      </c>
      <c r="D9" s="11">
        <v>165.35821656274885</v>
      </c>
      <c r="E9" s="11">
        <v>179.99667589983483</v>
      </c>
      <c r="F9" s="11">
        <v>202.93956511395569</v>
      </c>
      <c r="G9" s="11"/>
      <c r="H9" s="11">
        <f t="shared" ref="H9:H16" si="0">F9-D9</f>
        <v>37.581348551206844</v>
      </c>
      <c r="I9" s="11">
        <v>85.593820753175848</v>
      </c>
      <c r="J9" s="11">
        <f t="shared" ref="J9:J15" si="1">SUM(H9:I9)</f>
        <v>123.17516930438269</v>
      </c>
      <c r="L9" s="10" t="str">
        <f>name!E5</f>
        <v>Professional occupations</v>
      </c>
      <c r="M9" s="11">
        <v>72.656010808934496</v>
      </c>
      <c r="N9" s="11">
        <v>84.076152815205191</v>
      </c>
      <c r="O9" s="11">
        <v>84.868608831005048</v>
      </c>
      <c r="P9" s="11">
        <v>94.522846293088236</v>
      </c>
      <c r="Q9" s="11">
        <v>105.28761256792002</v>
      </c>
      <c r="R9" s="11"/>
      <c r="S9" s="11">
        <f t="shared" ref="S9:S16" si="2">Q9-O9</f>
        <v>20.419003736914974</v>
      </c>
      <c r="T9" s="11">
        <v>36.357061662248682</v>
      </c>
      <c r="U9" s="11">
        <f t="shared" ref="U9:U12" si="3">SUM(S9:T9)</f>
        <v>56.776065399163656</v>
      </c>
      <c r="W9" s="10" t="str">
        <f>name!E5</f>
        <v>Professional occupations</v>
      </c>
      <c r="X9" s="11">
        <v>63.076305496660062</v>
      </c>
      <c r="Y9" s="11">
        <v>75.997791710651967</v>
      </c>
      <c r="Z9" s="11">
        <v>80.489607731743916</v>
      </c>
      <c r="AA9" s="11">
        <v>85.473829606746534</v>
      </c>
      <c r="AB9" s="11">
        <v>97.651952546035744</v>
      </c>
      <c r="AC9" s="11"/>
      <c r="AD9" s="11">
        <f t="shared" ref="AD9:AD16" si="4">AB9-Z9</f>
        <v>17.162344814291828</v>
      </c>
      <c r="AE9" s="11">
        <v>49.236759090927151</v>
      </c>
      <c r="AF9" s="11">
        <f t="shared" ref="AF9:AF12" si="5">SUM(AD9:AE9)</f>
        <v>66.399103905218979</v>
      </c>
    </row>
    <row r="10" spans="1:32" x14ac:dyDescent="0.2">
      <c r="A10" t="str">
        <f>name!E6</f>
        <v>Associate professional occupations</v>
      </c>
      <c r="B10" s="11">
        <v>82.75895366274105</v>
      </c>
      <c r="C10" s="11">
        <v>93.544697571710302</v>
      </c>
      <c r="D10" s="11">
        <v>96.731147852891908</v>
      </c>
      <c r="E10" s="11">
        <v>103.57486424400361</v>
      </c>
      <c r="F10" s="11">
        <v>114.7954850322825</v>
      </c>
      <c r="G10" s="11"/>
      <c r="H10" s="11">
        <f t="shared" si="0"/>
        <v>18.064337179390591</v>
      </c>
      <c r="I10" s="11">
        <v>50.601184025855488</v>
      </c>
      <c r="J10" s="11">
        <f t="shared" si="1"/>
        <v>68.66552120524608</v>
      </c>
      <c r="L10" s="10" t="str">
        <f>name!E6</f>
        <v>Associate professional occupations</v>
      </c>
      <c r="M10" s="11">
        <v>44.050294407701173</v>
      </c>
      <c r="N10" s="11">
        <v>48.629339400208039</v>
      </c>
      <c r="O10" s="11">
        <v>49.353623141797826</v>
      </c>
      <c r="P10" s="11">
        <v>48.141137890194486</v>
      </c>
      <c r="Q10" s="11">
        <v>50.346518862063611</v>
      </c>
      <c r="R10" s="11"/>
      <c r="S10" s="11">
        <f t="shared" si="2"/>
        <v>0.99289572026578554</v>
      </c>
      <c r="T10" s="11">
        <v>18.75254874025925</v>
      </c>
      <c r="U10" s="11">
        <f t="shared" si="3"/>
        <v>19.745444460525036</v>
      </c>
      <c r="W10" s="10" t="str">
        <f>name!E6</f>
        <v>Associate professional occupations</v>
      </c>
      <c r="X10" s="11">
        <v>38.708659255039905</v>
      </c>
      <c r="Y10" s="11">
        <v>44.915358171502305</v>
      </c>
      <c r="Z10" s="11">
        <v>47.37752471109409</v>
      </c>
      <c r="AA10" s="11">
        <v>55.433726353809291</v>
      </c>
      <c r="AB10" s="11">
        <v>64.448966170218867</v>
      </c>
      <c r="AC10" s="11"/>
      <c r="AD10" s="11">
        <f t="shared" si="4"/>
        <v>17.071441459124777</v>
      </c>
      <c r="AE10" s="11">
        <v>31.848635285596245</v>
      </c>
      <c r="AF10" s="11">
        <f t="shared" si="5"/>
        <v>48.920076744721023</v>
      </c>
    </row>
    <row r="11" spans="1:32" x14ac:dyDescent="0.2">
      <c r="A11" t="str">
        <f>name!E7</f>
        <v>Administrative and secretarial occupations</v>
      </c>
      <c r="B11" s="11">
        <v>73.207916799001822</v>
      </c>
      <c r="C11" s="11">
        <v>73.712923372841956</v>
      </c>
      <c r="D11" s="11">
        <v>76.049958955748153</v>
      </c>
      <c r="E11" s="11">
        <v>76.098259550660643</v>
      </c>
      <c r="F11" s="11">
        <v>71.756997075885351</v>
      </c>
      <c r="G11" s="11"/>
      <c r="H11" s="11">
        <f t="shared" si="0"/>
        <v>-4.2929618798628013</v>
      </c>
      <c r="I11" s="11">
        <v>38.307339060186145</v>
      </c>
      <c r="J11" s="11">
        <f t="shared" si="1"/>
        <v>34.014377180323343</v>
      </c>
      <c r="L11" s="10" t="str">
        <f>name!E7</f>
        <v>Administrative and secretarial occupations</v>
      </c>
      <c r="M11" s="11">
        <v>16.949214803794732</v>
      </c>
      <c r="N11" s="11">
        <v>15.687128877009695</v>
      </c>
      <c r="O11" s="11">
        <v>18.234292508807648</v>
      </c>
      <c r="P11" s="11">
        <v>19.106168120967524</v>
      </c>
      <c r="Q11" s="11">
        <v>20.335589931889725</v>
      </c>
      <c r="R11" s="11"/>
      <c r="S11" s="11">
        <f t="shared" si="2"/>
        <v>2.1012974230820767</v>
      </c>
      <c r="T11" s="11">
        <v>7.1559185997364336</v>
      </c>
      <c r="U11" s="11">
        <f t="shared" si="3"/>
        <v>9.2572160228185112</v>
      </c>
      <c r="W11" s="10" t="str">
        <f>name!E7</f>
        <v>Administrative and secretarial occupations</v>
      </c>
      <c r="X11" s="11">
        <v>56.258701995207019</v>
      </c>
      <c r="Y11" s="11">
        <v>58.025794495832272</v>
      </c>
      <c r="Z11" s="11">
        <v>57.815666446940476</v>
      </c>
      <c r="AA11" s="11">
        <v>56.992091429693097</v>
      </c>
      <c r="AB11" s="11">
        <v>51.421407143995587</v>
      </c>
      <c r="AC11" s="11"/>
      <c r="AD11" s="11">
        <f t="shared" si="4"/>
        <v>-6.3942593029448886</v>
      </c>
      <c r="AE11" s="11">
        <v>31.151420460449703</v>
      </c>
      <c r="AF11" s="11">
        <f t="shared" si="5"/>
        <v>24.757161157504814</v>
      </c>
    </row>
    <row r="12" spans="1:32" x14ac:dyDescent="0.2">
      <c r="A12" t="str">
        <f>name!E8</f>
        <v>Skilled trades occupations</v>
      </c>
      <c r="B12" s="11">
        <v>66.474433858449459</v>
      </c>
      <c r="C12" s="11">
        <v>69.322304460485981</v>
      </c>
      <c r="D12" s="11">
        <v>61.696322725250795</v>
      </c>
      <c r="E12" s="11">
        <v>63.759905762056519</v>
      </c>
      <c r="F12" s="11">
        <v>63.752804655318833</v>
      </c>
      <c r="G12" s="11"/>
      <c r="H12" s="11">
        <f t="shared" si="0"/>
        <v>2.0564819300680384</v>
      </c>
      <c r="I12" s="11">
        <v>27.038322830962503</v>
      </c>
      <c r="J12" s="11">
        <f t="shared" si="1"/>
        <v>29.094804761030542</v>
      </c>
      <c r="L12" s="10" t="str">
        <f>name!E8</f>
        <v>Skilled trades occupations</v>
      </c>
      <c r="M12" s="11">
        <v>60.139856914616281</v>
      </c>
      <c r="N12" s="11">
        <v>62.425493742091987</v>
      </c>
      <c r="O12" s="11">
        <v>54.332887733522142</v>
      </c>
      <c r="P12" s="11">
        <v>55.755322186761319</v>
      </c>
      <c r="Q12" s="11">
        <v>54.889334212909731</v>
      </c>
      <c r="R12" s="11"/>
      <c r="S12" s="11">
        <f t="shared" si="2"/>
        <v>0.55644647938758851</v>
      </c>
      <c r="T12" s="11">
        <v>22.128523315398926</v>
      </c>
      <c r="U12" s="11">
        <f t="shared" si="3"/>
        <v>22.684969794786515</v>
      </c>
      <c r="W12" s="10" t="str">
        <f>name!E8</f>
        <v>Skilled trades occupations</v>
      </c>
      <c r="X12" s="11">
        <v>6.3345769438331736</v>
      </c>
      <c r="Y12" s="11">
        <v>6.89681071839399</v>
      </c>
      <c r="Z12" s="11">
        <v>7.3634349917286857</v>
      </c>
      <c r="AA12" s="11">
        <v>8.0045835752952001</v>
      </c>
      <c r="AB12" s="11">
        <v>8.8634704424090511</v>
      </c>
      <c r="AC12" s="11"/>
      <c r="AD12" s="11">
        <f t="shared" si="4"/>
        <v>1.5000354506803655</v>
      </c>
      <c r="AE12" s="11">
        <v>4.9097995155635887</v>
      </c>
      <c r="AF12" s="11">
        <f t="shared" si="5"/>
        <v>6.4098349662439542</v>
      </c>
    </row>
    <row r="13" spans="1:32" x14ac:dyDescent="0.2">
      <c r="A13" t="str">
        <f>name!E9</f>
        <v>Caring, leisure and other service occupations</v>
      </c>
      <c r="B13" s="11">
        <v>66.594694641289891</v>
      </c>
      <c r="C13" s="11">
        <v>68.54406677875329</v>
      </c>
      <c r="D13" s="11">
        <v>64.700933600169293</v>
      </c>
      <c r="E13" s="11">
        <v>67.492522258975711</v>
      </c>
      <c r="F13" s="11">
        <v>74.127773270733982</v>
      </c>
      <c r="G13" s="11"/>
      <c r="H13" s="11">
        <f t="shared" si="0"/>
        <v>9.4268396705646893</v>
      </c>
      <c r="I13" s="11">
        <v>38.233582763847416</v>
      </c>
      <c r="J13" s="11">
        <f>SUM(H13:I13)</f>
        <v>47.660422434412105</v>
      </c>
      <c r="L13" s="10" t="str">
        <f>name!E9</f>
        <v>Caring, leisure and other service occupations</v>
      </c>
      <c r="M13" s="11">
        <v>9.6309332993751013</v>
      </c>
      <c r="N13" s="11">
        <v>10.021416420408736</v>
      </c>
      <c r="O13" s="11">
        <v>10.095335603861754</v>
      </c>
      <c r="P13" s="11">
        <v>11.17265411084998</v>
      </c>
      <c r="Q13" s="11">
        <v>13.080496643555637</v>
      </c>
      <c r="R13" s="11"/>
      <c r="S13" s="11">
        <f t="shared" si="2"/>
        <v>2.9851610396938835</v>
      </c>
      <c r="T13" s="11">
        <v>5.1054991087347403</v>
      </c>
      <c r="U13" s="11">
        <f>SUM(S13:T13)</f>
        <v>8.0906601484286238</v>
      </c>
      <c r="W13" s="10" t="str">
        <f>name!E9</f>
        <v>Caring, leisure and other service occupations</v>
      </c>
      <c r="X13" s="11">
        <v>56.96376134191479</v>
      </c>
      <c r="Y13" s="11">
        <v>58.522650358344556</v>
      </c>
      <c r="Z13" s="11">
        <v>54.605597996307559</v>
      </c>
      <c r="AA13" s="11">
        <v>56.319868148125749</v>
      </c>
      <c r="AB13" s="11">
        <v>61.04727662717837</v>
      </c>
      <c r="AC13" s="11"/>
      <c r="AD13" s="11">
        <f t="shared" si="4"/>
        <v>6.4416786308708112</v>
      </c>
      <c r="AE13" s="11">
        <v>33.128083655112675</v>
      </c>
      <c r="AF13" s="11">
        <f>SUM(AD13:AE13)</f>
        <v>39.569762285983487</v>
      </c>
    </row>
    <row r="14" spans="1:32" x14ac:dyDescent="0.2">
      <c r="A14" t="str">
        <f>name!E10</f>
        <v>Sales and customer service occupations</v>
      </c>
      <c r="B14" s="11">
        <v>56.32631620607313</v>
      </c>
      <c r="C14" s="11">
        <v>55.20710857215574</v>
      </c>
      <c r="D14" s="11">
        <v>55.588514766913512</v>
      </c>
      <c r="E14" s="11">
        <v>56.632314311476023</v>
      </c>
      <c r="F14" s="11">
        <v>56.554043977143891</v>
      </c>
      <c r="G14" s="11"/>
      <c r="H14" s="11">
        <f t="shared" si="0"/>
        <v>0.96552921023037896</v>
      </c>
      <c r="I14" s="11">
        <v>26.212068563866175</v>
      </c>
      <c r="J14" s="11">
        <f t="shared" si="1"/>
        <v>27.177597774096554</v>
      </c>
      <c r="L14" s="10" t="str">
        <f>name!E10</f>
        <v>Sales and customer service occupations</v>
      </c>
      <c r="M14" s="11">
        <v>21.236202194307094</v>
      </c>
      <c r="N14" s="11">
        <v>20.554893120129087</v>
      </c>
      <c r="O14" s="11">
        <v>21.268668083802151</v>
      </c>
      <c r="P14" s="11">
        <v>22.325558960245758</v>
      </c>
      <c r="Q14" s="11">
        <v>23.278722216562489</v>
      </c>
      <c r="R14" s="11"/>
      <c r="S14" s="11">
        <f t="shared" si="2"/>
        <v>2.0100541327603381</v>
      </c>
      <c r="T14" s="11">
        <v>7.5931927892913906</v>
      </c>
      <c r="U14" s="11">
        <f t="shared" ref="U14:U15" si="6">SUM(S14:T14)</f>
        <v>9.6032469220517278</v>
      </c>
      <c r="W14" s="10" t="str">
        <f>name!E10</f>
        <v>Sales and customer service occupations</v>
      </c>
      <c r="X14" s="11">
        <v>35.09011401176604</v>
      </c>
      <c r="Y14" s="11">
        <v>34.652215452026724</v>
      </c>
      <c r="Z14" s="11">
        <v>34.319846683111408</v>
      </c>
      <c r="AA14" s="11">
        <v>34.306755351230308</v>
      </c>
      <c r="AB14" s="11">
        <v>33.27532176058142</v>
      </c>
      <c r="AC14" s="11"/>
      <c r="AD14" s="11">
        <f t="shared" si="4"/>
        <v>-1.0445249225299875</v>
      </c>
      <c r="AE14" s="11">
        <v>18.618875774574786</v>
      </c>
      <c r="AF14" s="11">
        <f t="shared" ref="AF14:AF15" si="7">SUM(AD14:AE14)</f>
        <v>17.574350852044798</v>
      </c>
    </row>
    <row r="15" spans="1:32" x14ac:dyDescent="0.2">
      <c r="A15" t="str">
        <f>name!E11</f>
        <v>Process, plant and machine operatives</v>
      </c>
      <c r="B15" s="11">
        <v>34.749792345100957</v>
      </c>
      <c r="C15" s="11">
        <v>36.896178867525066</v>
      </c>
      <c r="D15" s="11">
        <v>32.742358020133182</v>
      </c>
      <c r="E15" s="11">
        <v>34.191165422429343</v>
      </c>
      <c r="F15" s="11">
        <v>33.795703786213188</v>
      </c>
      <c r="G15" s="11"/>
      <c r="H15" s="11">
        <f t="shared" si="0"/>
        <v>1.0533457660800067</v>
      </c>
      <c r="I15" s="11">
        <v>16.036053182546127</v>
      </c>
      <c r="J15" s="11">
        <f t="shared" si="1"/>
        <v>17.089398948626133</v>
      </c>
      <c r="L15" s="10" t="str">
        <f>name!E11</f>
        <v>Process, plant and machine operatives</v>
      </c>
      <c r="M15" s="11">
        <v>30.261872584661887</v>
      </c>
      <c r="N15" s="11">
        <v>31.933236281829419</v>
      </c>
      <c r="O15" s="11">
        <v>28.369795988823135</v>
      </c>
      <c r="P15" s="11">
        <v>28.75183415051233</v>
      </c>
      <c r="Q15" s="11">
        <v>27.876121794399566</v>
      </c>
      <c r="R15" s="11"/>
      <c r="S15" s="11">
        <f t="shared" si="2"/>
        <v>-0.49367419442356919</v>
      </c>
      <c r="T15" s="11">
        <v>13.084559741465016</v>
      </c>
      <c r="U15" s="11">
        <f t="shared" si="6"/>
        <v>12.590885547041447</v>
      </c>
      <c r="W15" s="10" t="str">
        <f>name!E11</f>
        <v>Process, plant and machine operatives</v>
      </c>
      <c r="X15" s="11">
        <v>4.4879197604390422</v>
      </c>
      <c r="Y15" s="11">
        <v>4.9629425856956679</v>
      </c>
      <c r="Z15" s="11">
        <v>4.3725620313100588</v>
      </c>
      <c r="AA15" s="11">
        <v>5.4393312719170108</v>
      </c>
      <c r="AB15" s="11">
        <v>5.9195819918136525</v>
      </c>
      <c r="AC15" s="11"/>
      <c r="AD15" s="11">
        <f t="shared" si="4"/>
        <v>1.5470199605035937</v>
      </c>
      <c r="AE15" s="11">
        <v>2.95149344108111</v>
      </c>
      <c r="AF15" s="11">
        <f t="shared" si="7"/>
        <v>4.4985134015847041</v>
      </c>
    </row>
    <row r="16" spans="1:32" x14ac:dyDescent="0.2">
      <c r="A16" t="str">
        <f>name!E12</f>
        <v>Elementary occupations</v>
      </c>
      <c r="B16" s="11">
        <v>70.813629769099862</v>
      </c>
      <c r="C16" s="11">
        <v>70.986696643393614</v>
      </c>
      <c r="D16" s="11">
        <v>65.815925630381045</v>
      </c>
      <c r="E16" s="11">
        <v>69.59458715751154</v>
      </c>
      <c r="F16" s="11">
        <v>69.003308375644906</v>
      </c>
      <c r="G16" s="11"/>
      <c r="H16" s="11">
        <f t="shared" si="0"/>
        <v>3.1873827452638608</v>
      </c>
      <c r="I16" s="11">
        <v>32.206462630095771</v>
      </c>
      <c r="J16" s="11">
        <f>SUM(H16:I16)</f>
        <v>35.393845375359632</v>
      </c>
      <c r="L16" s="10" t="str">
        <f>name!E12</f>
        <v>Elementary occupations</v>
      </c>
      <c r="M16" s="11">
        <v>39.372864296868023</v>
      </c>
      <c r="N16" s="11">
        <v>36.314690412485575</v>
      </c>
      <c r="O16" s="11">
        <v>35.297363306295821</v>
      </c>
      <c r="P16" s="11">
        <v>37.582190018003459</v>
      </c>
      <c r="Q16" s="11">
        <v>36.316025889599707</v>
      </c>
      <c r="R16" s="11"/>
      <c r="S16" s="11">
        <f t="shared" si="2"/>
        <v>1.018662583303886</v>
      </c>
      <c r="T16" s="11">
        <v>13.757518441493502</v>
      </c>
      <c r="U16" s="11">
        <f>SUM(S16:T16)</f>
        <v>14.776181024797388</v>
      </c>
      <c r="W16" s="10" t="str">
        <f>name!E12</f>
        <v>Elementary occupations</v>
      </c>
      <c r="X16" s="11">
        <v>31.440765472231842</v>
      </c>
      <c r="Y16" s="11">
        <v>34.672006230908032</v>
      </c>
      <c r="Z16" s="11">
        <v>30.518562324085234</v>
      </c>
      <c r="AA16" s="11">
        <v>32.012397139508039</v>
      </c>
      <c r="AB16" s="11">
        <v>32.687282486045206</v>
      </c>
      <c r="AC16" s="11"/>
      <c r="AD16" s="11">
        <f t="shared" si="4"/>
        <v>2.1687201619599712</v>
      </c>
      <c r="AE16" s="11">
        <v>18.448944188602269</v>
      </c>
      <c r="AF16" s="11">
        <f>SUM(AD16:AE16)</f>
        <v>20.61766435056224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652.06099999999992</v>
      </c>
      <c r="C18" s="34">
        <f>SUM(C8:C16)</f>
        <v>706.60799999999983</v>
      </c>
      <c r="D18" s="34">
        <f>SUM(D8:D16)</f>
        <v>698.91799999999932</v>
      </c>
      <c r="E18" s="34">
        <f>SUM(E8:E16)</f>
        <v>728.50399999999945</v>
      </c>
      <c r="F18" s="34">
        <f>SUM(F8:F16)</f>
        <v>771.85100000000011</v>
      </c>
      <c r="G18" s="11"/>
      <c r="H18" s="34">
        <f>SUM(H8:H16)</f>
        <v>72.933000000000661</v>
      </c>
      <c r="I18" s="34">
        <f>SUM(I8:I16)</f>
        <v>356.64663168003182</v>
      </c>
      <c r="J18" s="34">
        <f>SUM(H18:I18)</f>
        <v>429.57963168003249</v>
      </c>
      <c r="L18" s="231" t="str">
        <f>name!E3</f>
        <v>All occupations</v>
      </c>
      <c r="M18" s="34">
        <f>SUM(M8:M16)</f>
        <v>338.72212743488114</v>
      </c>
      <c r="N18" s="34">
        <f>SUM(N8:N16)</f>
        <v>361.17164907102926</v>
      </c>
      <c r="O18" s="34">
        <f>SUM(O8:O16)</f>
        <v>352.94046486149472</v>
      </c>
      <c r="P18" s="34">
        <f>SUM(P8:P16)</f>
        <v>366.1157695792694</v>
      </c>
      <c r="Q18" s="34">
        <f>SUM(Q8:Q16)</f>
        <v>384.17191238552005</v>
      </c>
      <c r="R18" s="11"/>
      <c r="S18" s="34">
        <f>SUM(S8:S16)</f>
        <v>31.231447524025256</v>
      </c>
      <c r="T18" s="34">
        <f>SUM(T8:T16)</f>
        <v>148.15119195882426</v>
      </c>
      <c r="U18" s="34">
        <f>SUM(S18:T18)</f>
        <v>179.38263948284953</v>
      </c>
      <c r="W18" s="231" t="str">
        <f>name!E3</f>
        <v>All occupations</v>
      </c>
      <c r="X18" s="34">
        <f>SUM(X8:X16)</f>
        <v>313.33887256511861</v>
      </c>
      <c r="Y18" s="34">
        <f>SUM(Y8:Y16)</f>
        <v>345.43635092897068</v>
      </c>
      <c r="Z18" s="34">
        <f>SUM(Z8:Z16)</f>
        <v>345.97753513850495</v>
      </c>
      <c r="AA18" s="34">
        <f>SUM(AA8:AA16)</f>
        <v>362.38823042073011</v>
      </c>
      <c r="AB18" s="34">
        <f>SUM(AB8:AB16)</f>
        <v>387.67908761447995</v>
      </c>
      <c r="AC18" s="11"/>
      <c r="AD18" s="34">
        <f>SUM(AD8:AD16)</f>
        <v>41.701552475974992</v>
      </c>
      <c r="AE18" s="34">
        <f>SUM(AE8:AE16)</f>
        <v>208.49543972120753</v>
      </c>
      <c r="AF18" s="34">
        <f>SUM(AD18:AE18)</f>
        <v>250.19699219718251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10.030188343214681</v>
      </c>
      <c r="C26" s="18">
        <f t="shared" si="8"/>
        <v>11.083950253503604</v>
      </c>
      <c r="D26" s="18">
        <f t="shared" si="8"/>
        <v>11.479833383281404</v>
      </c>
      <c r="E26" s="18">
        <f t="shared" si="8"/>
        <v>10.592077105005776</v>
      </c>
      <c r="F26" s="18">
        <f t="shared" si="8"/>
        <v>11.028724289120786</v>
      </c>
      <c r="G26" s="11"/>
      <c r="H26" s="40">
        <f>IF(D8&gt;0,(H8/D8)*100,0)</f>
        <v>6.0954943291468071</v>
      </c>
      <c r="I26" s="40">
        <f>IF(D8&gt;0,(I8/D8)*100,0)</f>
        <v>52.867199810438962</v>
      </c>
      <c r="J26" s="40">
        <f>IF(D8&gt;0,(J8/D8)*100,0)</f>
        <v>58.962694139585771</v>
      </c>
      <c r="L26" t="str">
        <f>$A$8</f>
        <v>Managers, directors and senior officials</v>
      </c>
      <c r="M26" s="18">
        <f t="shared" ref="M26:Q26" si="9">M8/M$18*100</f>
        <v>13.115434312204172</v>
      </c>
      <c r="N26" s="18">
        <f t="shared" si="9"/>
        <v>14.267259939754481</v>
      </c>
      <c r="O26" s="18">
        <f t="shared" si="9"/>
        <v>14.483997941023949</v>
      </c>
      <c r="P26" s="18">
        <f t="shared" si="9"/>
        <v>13.317661215379434</v>
      </c>
      <c r="Q26" s="18">
        <f t="shared" si="9"/>
        <v>13.733822948949195</v>
      </c>
      <c r="R26" s="11"/>
      <c r="S26" s="40">
        <f>IF(O8&gt;0,(S8/O8)*100,0)</f>
        <v>3.2112757164455816</v>
      </c>
      <c r="T26" s="40">
        <f>IF(O8&gt;0,(T8/O8)*100,0)</f>
        <v>47.371717191810454</v>
      </c>
      <c r="U26" s="40">
        <f>IF(O8&gt;0,(U8/O8)*100,0)</f>
        <v>50.582992908256031</v>
      </c>
      <c r="W26" t="str">
        <f>$A$8</f>
        <v>Managers, directors and senior officials</v>
      </c>
      <c r="X26" s="18">
        <f t="shared" ref="X26:AB26" si="10">X8/X$18*100</f>
        <v>6.695009819972789</v>
      </c>
      <c r="Y26" s="18">
        <f t="shared" si="10"/>
        <v>7.7556346150506732</v>
      </c>
      <c r="Z26" s="18">
        <f t="shared" si="10"/>
        <v>8.4152088691330889</v>
      </c>
      <c r="AA26" s="18">
        <f t="shared" si="10"/>
        <v>7.8384575325269576</v>
      </c>
      <c r="AB26" s="18">
        <f t="shared" si="10"/>
        <v>8.3480975580466783</v>
      </c>
      <c r="AC26" s="11"/>
      <c r="AD26" s="40">
        <f>IF(Z8&gt;0,(AD8/Z8)*100,0)</f>
        <v>11.159629424800013</v>
      </c>
      <c r="AE26" s="40">
        <f>IF(Z8&gt;0,(AE8/Z8)*100,0)</f>
        <v>62.516214026628539</v>
      </c>
      <c r="AF26" s="40">
        <f>IF(Z8&gt;0,(AF8/Z8)*100,0)</f>
        <v>73.675843451428548</v>
      </c>
    </row>
    <row r="27" spans="1:32" x14ac:dyDescent="0.2">
      <c r="A27" t="str">
        <f>$A$9</f>
        <v>Professional occupations</v>
      </c>
      <c r="B27" s="18">
        <f t="shared" si="8"/>
        <v>20.815892425033031</v>
      </c>
      <c r="C27" s="18">
        <f t="shared" si="8"/>
        <v>22.653853979272402</v>
      </c>
      <c r="D27" s="18">
        <f t="shared" si="8"/>
        <v>23.65917268731797</v>
      </c>
      <c r="E27" s="18">
        <f t="shared" si="8"/>
        <v>24.707712778493317</v>
      </c>
      <c r="F27" s="18">
        <f t="shared" si="8"/>
        <v>26.292583039207784</v>
      </c>
      <c r="G27" s="11"/>
      <c r="H27" s="40">
        <f t="shared" ref="H27:H36" si="11">IF(D9&gt;0,(H9/D9)*100,0)</f>
        <v>22.727233839599233</v>
      </c>
      <c r="I27" s="40">
        <f t="shared" ref="I27:I36" si="12">IF(D9&gt;0,(I9/D9)*100,0)</f>
        <v>51.762665643346104</v>
      </c>
      <c r="J27" s="40">
        <f t="shared" ref="J27:J36" si="13">IF(D9&gt;0,(J9/D9)*100,0)</f>
        <v>74.489899482945347</v>
      </c>
      <c r="L27" t="str">
        <f>$A$9</f>
        <v>Professional occupations</v>
      </c>
      <c r="M27" s="18">
        <f t="shared" ref="M27:Q27" si="14">M9/M$18*100</f>
        <v>21.450033795888494</v>
      </c>
      <c r="N27" s="18">
        <f t="shared" si="14"/>
        <v>23.278724404713859</v>
      </c>
      <c r="O27" s="18">
        <f t="shared" si="14"/>
        <v>24.046154317927314</v>
      </c>
      <c r="P27" s="18">
        <f t="shared" si="14"/>
        <v>25.817747867487761</v>
      </c>
      <c r="Q27" s="18">
        <f t="shared" si="14"/>
        <v>27.406379585153779</v>
      </c>
      <c r="R27" s="11"/>
      <c r="S27" s="40">
        <f t="shared" ref="S27:S34" si="15">IF(O9&gt;0,(S9/O9)*100,0)</f>
        <v>24.059548068679192</v>
      </c>
      <c r="T27" s="40">
        <f t="shared" ref="T27:T34" si="16">IF(O9&gt;0,(T9/O9)*100,0)</f>
        <v>42.839233684912671</v>
      </c>
      <c r="U27" s="40">
        <f t="shared" ref="U27:U34" si="17">IF(O9&gt;0,(U9/O9)*100,0)</f>
        <v>66.898781753591862</v>
      </c>
      <c r="W27" t="str">
        <f>$A$9</f>
        <v>Professional occupations</v>
      </c>
      <c r="X27" s="18">
        <f t="shared" ref="X27:AB27" si="18">X9/X$18*100</f>
        <v>20.13037992391175</v>
      </c>
      <c r="Y27" s="18">
        <f t="shared" si="18"/>
        <v>22.000519489704427</v>
      </c>
      <c r="Z27" s="18">
        <f t="shared" si="18"/>
        <v>23.264402903940447</v>
      </c>
      <c r="AA27" s="18">
        <f t="shared" si="18"/>
        <v>23.586259826239953</v>
      </c>
      <c r="AB27" s="18">
        <f t="shared" si="18"/>
        <v>25.188862558184688</v>
      </c>
      <c r="AC27" s="11"/>
      <c r="AD27" s="40">
        <f t="shared" ref="AD27:AD34" si="19">IF(Z9&gt;0,(AD9/Z9)*100,0)</f>
        <v>21.322435650935905</v>
      </c>
      <c r="AE27" s="40">
        <f t="shared" ref="AE27:AE34" si="20">IF(Z9&gt;0,(AE9/Z9)*100,0)</f>
        <v>61.171572925319275</v>
      </c>
      <c r="AF27" s="40">
        <f t="shared" ref="AF27:AF34" si="21">IF(Z9&gt;0,(AF9/Z9)*100,0)</f>
        <v>82.494008576255183</v>
      </c>
    </row>
    <row r="28" spans="1:32" x14ac:dyDescent="0.2">
      <c r="A28" t="str">
        <f>$A$10</f>
        <v>Associate professional occupations</v>
      </c>
      <c r="B28" s="18">
        <f t="shared" si="8"/>
        <v>12.691903619867015</v>
      </c>
      <c r="C28" s="18">
        <f t="shared" si="8"/>
        <v>13.238556253497032</v>
      </c>
      <c r="D28" s="18">
        <f t="shared" si="8"/>
        <v>13.840128291572402</v>
      </c>
      <c r="E28" s="18">
        <f t="shared" si="8"/>
        <v>14.21747365065994</v>
      </c>
      <c r="F28" s="18">
        <f t="shared" si="8"/>
        <v>14.872751999062316</v>
      </c>
      <c r="G28" s="11"/>
      <c r="H28" s="40">
        <f t="shared" si="11"/>
        <v>18.674788401004726</v>
      </c>
      <c r="I28" s="40">
        <f t="shared" si="12"/>
        <v>52.311158452093878</v>
      </c>
      <c r="J28" s="40">
        <f t="shared" si="13"/>
        <v>70.985946853098596</v>
      </c>
      <c r="L28" t="str">
        <f>$A$10</f>
        <v>Associate professional occupations</v>
      </c>
      <c r="M28" s="18">
        <f t="shared" ref="M28:Q28" si="22">M10/M$18*100</f>
        <v>13.004846993992084</v>
      </c>
      <c r="N28" s="18">
        <f t="shared" si="22"/>
        <v>13.464329087094104</v>
      </c>
      <c r="O28" s="18">
        <f t="shared" si="22"/>
        <v>13.983554750846091</v>
      </c>
      <c r="P28" s="18">
        <f t="shared" si="22"/>
        <v>13.149157149258283</v>
      </c>
      <c r="Q28" s="18">
        <f t="shared" si="22"/>
        <v>13.10520557045316</v>
      </c>
      <c r="R28" s="11"/>
      <c r="S28" s="40">
        <f t="shared" si="15"/>
        <v>2.0117990474845144</v>
      </c>
      <c r="T28" s="40">
        <f t="shared" si="16"/>
        <v>37.996296009274396</v>
      </c>
      <c r="U28" s="40">
        <f t="shared" si="17"/>
        <v>40.008095056758904</v>
      </c>
      <c r="W28" t="str">
        <f>$A$10</f>
        <v>Associate professional occupations</v>
      </c>
      <c r="X28" s="18">
        <f t="shared" ref="X28:AB28" si="23">X10/X$18*100</f>
        <v>12.35360902978784</v>
      </c>
      <c r="Y28" s="18">
        <f t="shared" si="23"/>
        <v>13.002499027885428</v>
      </c>
      <c r="Z28" s="18">
        <f t="shared" si="23"/>
        <v>13.693815320155824</v>
      </c>
      <c r="AA28" s="18">
        <f t="shared" si="23"/>
        <v>15.296778896337537</v>
      </c>
      <c r="AB28" s="18">
        <f t="shared" si="23"/>
        <v>16.624308153115784</v>
      </c>
      <c r="AC28" s="11"/>
      <c r="AD28" s="40">
        <f t="shared" si="19"/>
        <v>36.032784665779019</v>
      </c>
      <c r="AE28" s="40">
        <f t="shared" si="20"/>
        <v>67.223088331034006</v>
      </c>
      <c r="AF28" s="40">
        <f t="shared" si="21"/>
        <v>103.25587299681303</v>
      </c>
    </row>
    <row r="29" spans="1:32" x14ac:dyDescent="0.2">
      <c r="A29" t="str">
        <f>$A$11</f>
        <v>Administrative and secretarial occupations</v>
      </c>
      <c r="B29" s="18">
        <f t="shared" si="8"/>
        <v>11.227157704417506</v>
      </c>
      <c r="C29" s="18">
        <f t="shared" si="8"/>
        <v>10.431940110052812</v>
      </c>
      <c r="D29" s="18">
        <f t="shared" si="8"/>
        <v>10.88109892086743</v>
      </c>
      <c r="E29" s="18">
        <f t="shared" si="8"/>
        <v>10.445825904958751</v>
      </c>
      <c r="F29" s="18">
        <f t="shared" si="8"/>
        <v>9.2967421271573585</v>
      </c>
      <c r="G29" s="11"/>
      <c r="H29" s="40">
        <f t="shared" si="11"/>
        <v>-5.644923335673047</v>
      </c>
      <c r="I29" s="40">
        <f t="shared" si="12"/>
        <v>50.37128170243507</v>
      </c>
      <c r="J29" s="40">
        <f t="shared" si="13"/>
        <v>44.726358366762014</v>
      </c>
      <c r="L29" t="str">
        <f>$A$11</f>
        <v>Administrative and secretarial occupations</v>
      </c>
      <c r="M29" s="18">
        <f t="shared" ref="M29:Q29" si="24">M11/M$18*100</f>
        <v>5.003869966261119</v>
      </c>
      <c r="N29" s="18">
        <f t="shared" si="24"/>
        <v>4.3433998536038496</v>
      </c>
      <c r="O29" s="18">
        <f t="shared" si="24"/>
        <v>5.1663932941107724</v>
      </c>
      <c r="P29" s="18">
        <f t="shared" si="24"/>
        <v>5.2186138124899211</v>
      </c>
      <c r="Q29" s="18">
        <f t="shared" si="24"/>
        <v>5.2933567697897637</v>
      </c>
      <c r="R29" s="11"/>
      <c r="S29" s="40">
        <f t="shared" si="15"/>
        <v>11.523876904284025</v>
      </c>
      <c r="T29" s="40">
        <f t="shared" si="16"/>
        <v>39.244289825228677</v>
      </c>
      <c r="U29" s="40">
        <f t="shared" si="17"/>
        <v>50.7681667295127</v>
      </c>
      <c r="W29" t="str">
        <f>$A$11</f>
        <v>Administrative and secretarial occupations</v>
      </c>
      <c r="X29" s="18">
        <f t="shared" ref="X29:AB29" si="25">X11/X$18*100</f>
        <v>17.954587483720278</v>
      </c>
      <c r="Y29" s="18">
        <f t="shared" si="25"/>
        <v>16.797825225916554</v>
      </c>
      <c r="Z29" s="18">
        <f t="shared" si="25"/>
        <v>16.710815175845209</v>
      </c>
      <c r="AA29" s="18">
        <f t="shared" si="25"/>
        <v>15.726805300361354</v>
      </c>
      <c r="AB29" s="18">
        <f t="shared" si="25"/>
        <v>13.263910483386873</v>
      </c>
      <c r="AC29" s="11"/>
      <c r="AD29" s="40">
        <f t="shared" si="19"/>
        <v>-11.059734663463805</v>
      </c>
      <c r="AE29" s="40">
        <f t="shared" si="20"/>
        <v>53.880587001515387</v>
      </c>
      <c r="AF29" s="40">
        <f t="shared" si="21"/>
        <v>42.82085233805158</v>
      </c>
    </row>
    <row r="30" spans="1:32" x14ac:dyDescent="0.2">
      <c r="A30" t="str">
        <f>$A$12</f>
        <v>Skilled trades occupations</v>
      </c>
      <c r="B30" s="18">
        <f t="shared" si="8"/>
        <v>10.194511534725963</v>
      </c>
      <c r="C30" s="18">
        <f t="shared" si="8"/>
        <v>9.8105745279541132</v>
      </c>
      <c r="D30" s="18">
        <f t="shared" si="8"/>
        <v>8.8274050353905391</v>
      </c>
      <c r="E30" s="18">
        <f t="shared" si="8"/>
        <v>8.7521696191176108</v>
      </c>
      <c r="F30" s="18">
        <f t="shared" si="8"/>
        <v>8.2597294886343118</v>
      </c>
      <c r="G30" s="11"/>
      <c r="H30" s="40">
        <f t="shared" si="11"/>
        <v>3.3332325805316927</v>
      </c>
      <c r="I30" s="40">
        <f t="shared" si="12"/>
        <v>43.824853146225493</v>
      </c>
      <c r="J30" s="40">
        <f t="shared" si="13"/>
        <v>47.158085726757179</v>
      </c>
      <c r="L30" t="str">
        <f>$A$12</f>
        <v>Skilled trades occupations</v>
      </c>
      <c r="M30" s="18">
        <f t="shared" ref="M30:Q30" si="26">M12/M$18*100</f>
        <v>17.754924182264439</v>
      </c>
      <c r="N30" s="18">
        <f t="shared" si="26"/>
        <v>17.284162226646746</v>
      </c>
      <c r="O30" s="18">
        <f t="shared" si="26"/>
        <v>15.394349229648158</v>
      </c>
      <c r="P30" s="18">
        <f t="shared" si="26"/>
        <v>15.228877535330934</v>
      </c>
      <c r="Q30" s="18">
        <f t="shared" si="26"/>
        <v>14.287701011787604</v>
      </c>
      <c r="R30" s="11"/>
      <c r="S30" s="40">
        <f t="shared" si="15"/>
        <v>1.0241430238655873</v>
      </c>
      <c r="T30" s="40">
        <f t="shared" si="16"/>
        <v>40.727677542061024</v>
      </c>
      <c r="U30" s="40">
        <f t="shared" si="17"/>
        <v>41.751820565926614</v>
      </c>
      <c r="W30" t="str">
        <f>$A$12</f>
        <v>Skilled trades occupations</v>
      </c>
      <c r="X30" s="18">
        <f t="shared" ref="X30:AB30" si="27">X12/X$18*100</f>
        <v>2.0216377533932408</v>
      </c>
      <c r="Y30" s="18">
        <f t="shared" si="27"/>
        <v>1.9965503629964312</v>
      </c>
      <c r="Z30" s="18">
        <f t="shared" si="27"/>
        <v>2.1282985870111153</v>
      </c>
      <c r="AA30" s="18">
        <f t="shared" si="27"/>
        <v>2.2088420382753426</v>
      </c>
      <c r="AB30" s="18">
        <f t="shared" si="27"/>
        <v>2.2862905752665101</v>
      </c>
      <c r="AC30" s="11"/>
      <c r="AD30" s="40">
        <f t="shared" si="19"/>
        <v>20.371408892254074</v>
      </c>
      <c r="AE30" s="40">
        <f t="shared" si="20"/>
        <v>66.678113150706778</v>
      </c>
      <c r="AF30" s="40">
        <f t="shared" si="21"/>
        <v>87.049522042960845</v>
      </c>
    </row>
    <row r="31" spans="1:32" x14ac:dyDescent="0.2">
      <c r="A31" t="str">
        <f>$A$13</f>
        <v>Caring, leisure and other service occupations</v>
      </c>
      <c r="B31" s="18">
        <f t="shared" si="8"/>
        <v>10.212954714557366</v>
      </c>
      <c r="C31" s="18">
        <f t="shared" si="8"/>
        <v>9.7004374106652218</v>
      </c>
      <c r="D31" s="18">
        <f t="shared" si="8"/>
        <v>9.2572996546332131</v>
      </c>
      <c r="E31" s="18">
        <f t="shared" si="8"/>
        <v>9.2645369495535732</v>
      </c>
      <c r="F31" s="18">
        <f t="shared" si="8"/>
        <v>9.6038967716222388</v>
      </c>
      <c r="G31" s="11"/>
      <c r="H31" s="40">
        <f t="shared" si="11"/>
        <v>14.569866532095951</v>
      </c>
      <c r="I31" s="40">
        <f t="shared" si="12"/>
        <v>59.092783730322211</v>
      </c>
      <c r="J31" s="40">
        <f t="shared" si="13"/>
        <v>73.662650262418168</v>
      </c>
      <c r="L31" t="str">
        <f>$A$13</f>
        <v>Caring, leisure and other service occupations</v>
      </c>
      <c r="M31" s="18">
        <f t="shared" ref="M31:Q31" si="28">M13/M$18*100</f>
        <v>2.8433138904474538</v>
      </c>
      <c r="N31" s="18">
        <f t="shared" si="28"/>
        <v>2.7746963102405329</v>
      </c>
      <c r="O31" s="18">
        <f t="shared" si="28"/>
        <v>2.8603508548739205</v>
      </c>
      <c r="P31" s="18">
        <f t="shared" si="28"/>
        <v>3.0516724596947298</v>
      </c>
      <c r="Q31" s="18">
        <f t="shared" si="28"/>
        <v>3.4048550198092666</v>
      </c>
      <c r="R31" s="11"/>
      <c r="S31" s="40">
        <f t="shared" si="15"/>
        <v>29.569705820893898</v>
      </c>
      <c r="T31" s="40">
        <f t="shared" si="16"/>
        <v>50.572851751275529</v>
      </c>
      <c r="U31" s="40">
        <f t="shared" si="17"/>
        <v>80.142557572169423</v>
      </c>
      <c r="W31" t="str">
        <f>$A$13</f>
        <v>Caring, leisure and other service occupations</v>
      </c>
      <c r="X31" s="18">
        <f t="shared" ref="X31:AB31" si="29">X13/X$18*100</f>
        <v>18.17960244625457</v>
      </c>
      <c r="Y31" s="18">
        <f t="shared" si="29"/>
        <v>16.941659498475335</v>
      </c>
      <c r="Z31" s="18">
        <f t="shared" si="29"/>
        <v>15.782989486426436</v>
      </c>
      <c r="AA31" s="18">
        <f t="shared" si="29"/>
        <v>15.541307200495666</v>
      </c>
      <c r="AB31" s="18">
        <f t="shared" si="29"/>
        <v>15.746858310780402</v>
      </c>
      <c r="AC31" s="11"/>
      <c r="AD31" s="40">
        <f t="shared" si="19"/>
        <v>11.796736721583745</v>
      </c>
      <c r="AE31" s="40">
        <f t="shared" si="20"/>
        <v>60.667925763495532</v>
      </c>
      <c r="AF31" s="40">
        <f t="shared" si="21"/>
        <v>72.464662485079273</v>
      </c>
    </row>
    <row r="32" spans="1:32" x14ac:dyDescent="0.2">
      <c r="A32" t="str">
        <f>$A$14</f>
        <v>Sales and customer service occupations</v>
      </c>
      <c r="B32" s="18">
        <f t="shared" si="8"/>
        <v>8.6381973781706218</v>
      </c>
      <c r="C32" s="18">
        <f t="shared" si="8"/>
        <v>7.8129753091043055</v>
      </c>
      <c r="D32" s="18">
        <f t="shared" si="8"/>
        <v>7.9535102496878842</v>
      </c>
      <c r="E32" s="18">
        <f t="shared" si="8"/>
        <v>7.7737822045556459</v>
      </c>
      <c r="F32" s="18">
        <f t="shared" si="8"/>
        <v>7.3270675269117849</v>
      </c>
      <c r="H32" s="40">
        <f t="shared" si="11"/>
        <v>1.736922121914769</v>
      </c>
      <c r="I32" s="40">
        <f t="shared" si="12"/>
        <v>47.153748708299176</v>
      </c>
      <c r="J32" s="40">
        <f t="shared" si="13"/>
        <v>48.890670830213942</v>
      </c>
      <c r="L32" t="str">
        <f>$A$14</f>
        <v>Sales and customer service occupations</v>
      </c>
      <c r="M32" s="18">
        <f t="shared" ref="M32:Q32" si="30">M14/M$18*100</f>
        <v>6.2695054365439189</v>
      </c>
      <c r="N32" s="18">
        <f t="shared" si="30"/>
        <v>5.6911701605035701</v>
      </c>
      <c r="O32" s="18">
        <f t="shared" si="30"/>
        <v>6.0261347737921369</v>
      </c>
      <c r="P32" s="18">
        <f t="shared" si="30"/>
        <v>6.0979506525768343</v>
      </c>
      <c r="Q32" s="18">
        <f t="shared" si="30"/>
        <v>6.0594544957784624</v>
      </c>
      <c r="S32" s="40">
        <f t="shared" si="15"/>
        <v>9.4507757836098847</v>
      </c>
      <c r="T32" s="40">
        <f t="shared" si="16"/>
        <v>35.701308419375046</v>
      </c>
      <c r="U32" s="40">
        <f t="shared" si="17"/>
        <v>45.152084202984923</v>
      </c>
      <c r="W32" t="str">
        <f>$A$14</f>
        <v>Sales and customer service occupations</v>
      </c>
      <c r="X32" s="18">
        <f t="shared" ref="X32:AB32" si="31">X14/X$18*100</f>
        <v>11.198774580537739</v>
      </c>
      <c r="Y32" s="18">
        <f t="shared" si="31"/>
        <v>10.031432812104937</v>
      </c>
      <c r="Z32" s="18">
        <f t="shared" si="31"/>
        <v>9.919674891426741</v>
      </c>
      <c r="AA32" s="18">
        <f t="shared" si="31"/>
        <v>9.466851423789457</v>
      </c>
      <c r="AB32" s="18">
        <f t="shared" si="31"/>
        <v>8.5832129778615833</v>
      </c>
      <c r="AD32" s="40">
        <f t="shared" si="19"/>
        <v>-3.0435011326667492</v>
      </c>
      <c r="AE32" s="40">
        <f t="shared" si="20"/>
        <v>54.251045893328609</v>
      </c>
      <c r="AF32" s="40">
        <f t="shared" si="21"/>
        <v>51.207544760661861</v>
      </c>
    </row>
    <row r="33" spans="1:32" x14ac:dyDescent="0.2">
      <c r="A33" t="str">
        <f>$A$15</f>
        <v>Process, plant and machine operatives</v>
      </c>
      <c r="B33" s="18">
        <f t="shared" si="8"/>
        <v>5.3292241592582537</v>
      </c>
      <c r="C33" s="18">
        <f t="shared" si="8"/>
        <v>5.2215908774773387</v>
      </c>
      <c r="D33" s="18">
        <f t="shared" si="8"/>
        <v>4.6847209572701249</v>
      </c>
      <c r="E33" s="18">
        <f t="shared" si="8"/>
        <v>4.6933394219426887</v>
      </c>
      <c r="F33" s="18">
        <f t="shared" si="8"/>
        <v>4.3785269159738318</v>
      </c>
      <c r="G33" s="11"/>
      <c r="H33" s="40">
        <f t="shared" si="11"/>
        <v>3.2170736311425934</v>
      </c>
      <c r="I33" s="40">
        <f t="shared" si="12"/>
        <v>48.976476198463175</v>
      </c>
      <c r="J33" s="40">
        <f t="shared" si="13"/>
        <v>52.193549829605765</v>
      </c>
      <c r="L33" t="str">
        <f>$A$15</f>
        <v>Process, plant and machine operatives</v>
      </c>
      <c r="M33" s="18">
        <f t="shared" ref="M33:Q33" si="32">M15/M$18*100</f>
        <v>8.9341292267596817</v>
      </c>
      <c r="N33" s="18">
        <f t="shared" si="32"/>
        <v>8.8415678151828914</v>
      </c>
      <c r="O33" s="18">
        <f t="shared" si="32"/>
        <v>8.0381250701747557</v>
      </c>
      <c r="P33" s="18">
        <f t="shared" si="32"/>
        <v>7.8532083399612045</v>
      </c>
      <c r="Q33" s="18">
        <f t="shared" si="32"/>
        <v>7.25615821867415</v>
      </c>
      <c r="R33" s="11"/>
      <c r="S33" s="40">
        <f t="shared" si="15"/>
        <v>-1.7401400934221112</v>
      </c>
      <c r="T33" s="40">
        <f t="shared" si="16"/>
        <v>46.121444604747772</v>
      </c>
      <c r="U33" s="40">
        <f t="shared" si="17"/>
        <v>44.381304511325652</v>
      </c>
      <c r="W33" t="str">
        <f>$A$15</f>
        <v>Process, plant and machine operatives</v>
      </c>
      <c r="X33" s="18">
        <f t="shared" ref="X33:AB33" si="33">X15/X$18*100</f>
        <v>1.4322894965757418</v>
      </c>
      <c r="Y33" s="18">
        <f t="shared" si="33"/>
        <v>1.4367169443369201</v>
      </c>
      <c r="Z33" s="18">
        <f t="shared" si="33"/>
        <v>1.263828308840802</v>
      </c>
      <c r="AA33" s="18">
        <f t="shared" si="33"/>
        <v>1.5009679717252371</v>
      </c>
      <c r="AB33" s="18">
        <f t="shared" si="33"/>
        <v>1.5269283747645082</v>
      </c>
      <c r="AC33" s="11"/>
      <c r="AD33" s="40">
        <f t="shared" si="19"/>
        <v>35.380171840354492</v>
      </c>
      <c r="AE33" s="40">
        <f t="shared" si="20"/>
        <v>67.500321778095312</v>
      </c>
      <c r="AF33" s="40">
        <f t="shared" si="21"/>
        <v>102.8804936184498</v>
      </c>
    </row>
    <row r="34" spans="1:32" x14ac:dyDescent="0.2">
      <c r="A34" t="str">
        <f>$A$16</f>
        <v>Elementary occupations</v>
      </c>
      <c r="B34" s="18">
        <f t="shared" si="8"/>
        <v>10.859970120755554</v>
      </c>
      <c r="C34" s="18">
        <f t="shared" si="8"/>
        <v>10.04612127847316</v>
      </c>
      <c r="D34" s="18">
        <f t="shared" si="8"/>
        <v>9.4168308199790403</v>
      </c>
      <c r="E34" s="18">
        <f t="shared" si="8"/>
        <v>9.553082365712692</v>
      </c>
      <c r="F34" s="18">
        <f t="shared" si="8"/>
        <v>8.9399778423095775</v>
      </c>
      <c r="G34" s="11"/>
      <c r="H34" s="40">
        <f t="shared" si="11"/>
        <v>4.8428746002358807</v>
      </c>
      <c r="I34" s="40">
        <f t="shared" si="12"/>
        <v>48.934148265217239</v>
      </c>
      <c r="J34" s="40">
        <f t="shared" si="13"/>
        <v>53.777022865453119</v>
      </c>
      <c r="L34" t="str">
        <f>$A$16</f>
        <v>Elementary occupations</v>
      </c>
      <c r="M34" s="18">
        <f t="shared" ref="M34:Q34" si="34">M16/M$18*100</f>
        <v>11.623942195638637</v>
      </c>
      <c r="N34" s="18">
        <f t="shared" si="34"/>
        <v>10.054690202259978</v>
      </c>
      <c r="O34" s="18">
        <f t="shared" si="34"/>
        <v>10.000939767602917</v>
      </c>
      <c r="P34" s="18">
        <f t="shared" si="34"/>
        <v>10.265110967820895</v>
      </c>
      <c r="Q34" s="18">
        <f t="shared" si="34"/>
        <v>9.4530663796046195</v>
      </c>
      <c r="R34" s="11"/>
      <c r="S34" s="40">
        <f t="shared" si="15"/>
        <v>2.885945260172428</v>
      </c>
      <c r="T34" s="40">
        <f t="shared" si="16"/>
        <v>38.976051333102376</v>
      </c>
      <c r="U34" s="40">
        <f t="shared" si="17"/>
        <v>41.86199659327481</v>
      </c>
      <c r="W34" t="str">
        <f>$A$16</f>
        <v>Elementary occupations</v>
      </c>
      <c r="X34" s="18">
        <f t="shared" ref="X34:AB34" si="35">X16/X$18*100</f>
        <v>10.034109465846045</v>
      </c>
      <c r="Y34" s="18">
        <f t="shared" si="35"/>
        <v>10.037162023529296</v>
      </c>
      <c r="Z34" s="18">
        <f t="shared" si="35"/>
        <v>8.8209664572203383</v>
      </c>
      <c r="AA34" s="18">
        <f t="shared" si="35"/>
        <v>8.833729810248494</v>
      </c>
      <c r="AB34" s="18">
        <f t="shared" si="35"/>
        <v>8.4315310085929749</v>
      </c>
      <c r="AC34" s="11"/>
      <c r="AD34" s="40">
        <f t="shared" si="19"/>
        <v>7.1062330490201973</v>
      </c>
      <c r="AE34" s="40">
        <f t="shared" si="20"/>
        <v>60.451550740456639</v>
      </c>
      <c r="AF34" s="40">
        <f t="shared" si="21"/>
        <v>67.557783789476829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10.43512972909565</v>
      </c>
      <c r="I36" s="43">
        <f t="shared" si="12"/>
        <v>51.028394129215748</v>
      </c>
      <c r="J36" s="43">
        <f t="shared" si="13"/>
        <v>61.463523858311412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8.8489279732437289</v>
      </c>
      <c r="T36" s="43">
        <f t="shared" ref="T36" si="37">IF(O18&gt;0,(T18/O18)*100,0)</f>
        <v>41.976255688608447</v>
      </c>
      <c r="U36" s="43">
        <f t="shared" ref="U36" si="38">IF(O18&gt;0,(U18/O18)*100,0)</f>
        <v>50.825183661852172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12.053254399676741</v>
      </c>
      <c r="AE36" s="43">
        <f t="shared" ref="AE36" si="40">IF(Z18&gt;0,(AE18/Z18)*100,0)</f>
        <v>60.262710305089804</v>
      </c>
      <c r="AF36" s="43">
        <f t="shared" ref="AF36" si="41">IF(Z18&gt;0,(AF18/Z18)*100,0)</f>
        <v>72.315964704766543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West of England and North Somerset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West of England and North Somerset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West of England and North Somerset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4.6089760418155823</v>
      </c>
      <c r="C46" s="18">
        <f t="shared" si="42"/>
        <v>2.4445106515010417</v>
      </c>
      <c r="D46" s="18">
        <f t="shared" si="42"/>
        <v>-0.77748000609649814</v>
      </c>
      <c r="E46" s="18">
        <f t="shared" si="42"/>
        <v>0.98678997206929076</v>
      </c>
      <c r="F46" s="18">
        <f>IF(F$6-D$6 &lt;&gt; 0,(EXP(LN(F8/D8)/(F$6-D$6))-1)*100,0)</f>
        <v>0.39524164419202368</v>
      </c>
      <c r="H46" s="18">
        <f>IF($F$6-$D$6 &lt;&gt; 0,(EXP(LN(1+(H26/100))/($F$6-$D$6))-1)*100,0)</f>
        <v>0.39524164419202368</v>
      </c>
      <c r="I46" s="18">
        <f>IF($F$6-$D$6 &lt;&gt; 0,(EXP(LN(1+(I26/100))/($F$6-$D$6))-1)*100,0)</f>
        <v>2.8697349117442483</v>
      </c>
      <c r="J46" s="18">
        <f>IF($F$6-$D$6 &lt;&gt; 0,(EXP(LN(1+(J26/100))/($F$6-$D$6))-1)*100,0)</f>
        <v>3.1382316532419408</v>
      </c>
      <c r="L46" t="str">
        <f>$A$8</f>
        <v>Managers, directors and senior officials</v>
      </c>
      <c r="M46" s="18">
        <f t="shared" ref="M46:M54" si="43">IF(N$6-M$6 &lt;&gt; 0,(EXP(LN(N8/M8)/(N$6-M$6))-1)*100,0)</f>
        <v>3.7784058658432818</v>
      </c>
      <c r="N46" s="18">
        <f t="shared" ref="N46:N54" si="44">IF(O$6-N$6 &lt;&gt; 0,(EXP(LN(O8/N8)/(O$6-N$6))-1)*100,0)</f>
        <v>-0.7945156521812935</v>
      </c>
      <c r="O46" s="18">
        <f t="shared" ref="O46:O54" si="45">IF(P$6-O$6 &lt;&gt; 0,(EXP(LN(P8/O8)/(P$6-O$6))-1)*100,0)</f>
        <v>-0.94160247190474555</v>
      </c>
      <c r="P46" s="18">
        <f t="shared" ref="P46:P54" si="46">IF(Q$6-P$6 &lt;&gt; 0,(EXP(LN(Q8/P8)/(Q$6-P$6))-1)*100,0)</f>
        <v>0.79223269276089692</v>
      </c>
      <c r="Q46" s="18">
        <f>IF(Q$6-O$6 &lt;&gt; 0,(EXP(LN(Q8/O8)/(Q$6-O$6))-1)*100,0)</f>
        <v>0.21094164891315437</v>
      </c>
      <c r="S46" s="18">
        <f>IF($F$6-$D$6 &lt;&gt; 0,(EXP(LN(1+(S26/100))/($F$6-$D$6))-1)*100,0)</f>
        <v>0.21094164891315437</v>
      </c>
      <c r="T46" s="18">
        <f>IF($F$6-$D$6 &lt;&gt; 0,(EXP(LN(1+(T26/100))/($F$6-$D$6))-1)*100,0)</f>
        <v>2.6189601536028118</v>
      </c>
      <c r="U46" s="18">
        <f>IF($F$6-$D$6 &lt;&gt; 0,(EXP(LN(1+(U26/100))/($F$6-$D$6))-1)*100,0)</f>
        <v>2.7665384863365228</v>
      </c>
      <c r="W46" t="str">
        <f>$A$8</f>
        <v>Managers, directors and senior officials</v>
      </c>
      <c r="X46" s="18">
        <f t="shared" ref="X46:X54" si="47">IF(Y$6-X$6 &lt;&gt; 0,(EXP(LN(Y8/X8)/(Y$6-X$6))-1)*100,0)</f>
        <v>6.3053130408140312</v>
      </c>
      <c r="Y46" s="18">
        <f t="shared" ref="Y46:Y54" si="48">IF(Z$6-Y$6 &lt;&gt; 0,(EXP(LN(Z8/Y8)/(Z$6-Y$6))-1)*100,0)</f>
        <v>8.6744428941148755</v>
      </c>
      <c r="Z46" s="18">
        <f t="shared" ref="Z46:Z54" si="49">IF(AA$6-Z$6 &lt;&gt; 0,(EXP(LN(AA8/Z8)/(AA$6-Z$6))-1)*100,0)</f>
        <v>-0.49191263547935238</v>
      </c>
      <c r="AA46" s="18">
        <f t="shared" ref="AA46:AA54" si="50">IF(AB$6-AA$6 &lt;&gt; 0,(EXP(LN(AB8/AA8)/(AB$6-AA$6))-1)*100,0)</f>
        <v>1.3130802740551895</v>
      </c>
      <c r="AB46" s="18">
        <f>IF(AB$6-Z$6 &lt;&gt; 0,(EXP(LN(AB8/Z8)/(AB$6-Z$6))-1)*100,0)</f>
        <v>0.7078070978076445</v>
      </c>
      <c r="AD46" s="18">
        <f>IF($F$6-$D$6 &lt;&gt; 0,(EXP(LN(1+(AD26/100))/($F$6-$D$6))-1)*100,0)</f>
        <v>0.7078070978076445</v>
      </c>
      <c r="AE46" s="18">
        <f>IF($F$6-$D$6 &lt;&gt; 0,(EXP(LN(1+(AE26/100))/($F$6-$D$6))-1)*100,0)</f>
        <v>3.290357308084646</v>
      </c>
      <c r="AF46" s="18">
        <f>IF($F$6-$D$6 &lt;&gt; 0,(EXP(LN(1+(AF26/100))/($F$6-$D$6))-1)*100,0)</f>
        <v>3.7486914456857257</v>
      </c>
    </row>
    <row r="47" spans="1:32" x14ac:dyDescent="0.2">
      <c r="A47" t="str">
        <f>$A$9</f>
        <v>Professional occupations</v>
      </c>
      <c r="B47" s="18">
        <f t="shared" si="42"/>
        <v>4.2099881719666055</v>
      </c>
      <c r="C47" s="18">
        <f t="shared" si="42"/>
        <v>3.3011443883287139</v>
      </c>
      <c r="D47" s="18">
        <f t="shared" si="42"/>
        <v>1.7109570979108035</v>
      </c>
      <c r="E47" s="18">
        <f t="shared" si="42"/>
        <v>1.2069236705874786</v>
      </c>
      <c r="F47" s="18">
        <f>IF(F$6-D$6 &lt;&gt; 0,(EXP(LN(F9/D9)/(F$6-D$6))-1)*100,0)</f>
        <v>1.3746566709705865</v>
      </c>
      <c r="H47" s="18">
        <f t="shared" ref="H47:J56" si="51">IF($F$6-$D$6 &lt;&gt; 0,(EXP(LN(1+(H27/100))/($F$6-$D$6))-1)*100,0)</f>
        <v>1.3746566709705865</v>
      </c>
      <c r="I47" s="18">
        <f t="shared" si="51"/>
        <v>2.8200150443264738</v>
      </c>
      <c r="J47" s="18">
        <f t="shared" si="51"/>
        <v>3.7810402411885491</v>
      </c>
      <c r="L47" t="str">
        <f>$A$9</f>
        <v>Professional occupations</v>
      </c>
      <c r="M47" s="18">
        <f t="shared" si="43"/>
        <v>3.7170893316110565</v>
      </c>
      <c r="N47" s="18">
        <f t="shared" si="44"/>
        <v>0.94254552481918275</v>
      </c>
      <c r="O47" s="18">
        <f t="shared" si="45"/>
        <v>2.1781279434357481</v>
      </c>
      <c r="P47" s="18">
        <f t="shared" si="46"/>
        <v>1.0843793097931043</v>
      </c>
      <c r="Q47" s="18">
        <f>IF(Q$6-O$6 &lt;&gt; 0,(EXP(LN(Q9/O9)/(Q$6-O$6))-1)*100,0)</f>
        <v>1.4476550877873251</v>
      </c>
      <c r="S47" s="18">
        <f t="shared" ref="S47:U47" si="52">IF($F$6-$D$6 &lt;&gt; 0,(EXP(LN(1+(S27/100))/($F$6-$D$6))-1)*100,0)</f>
        <v>1.4476550877873251</v>
      </c>
      <c r="T47" s="18">
        <f t="shared" si="52"/>
        <v>2.4054728979636675</v>
      </c>
      <c r="U47" s="18">
        <f t="shared" si="52"/>
        <v>3.4737553459829762</v>
      </c>
      <c r="W47" t="str">
        <f>$A$9</f>
        <v>Professional occupations</v>
      </c>
      <c r="X47" s="18">
        <f t="shared" si="47"/>
        <v>4.7692129203232403</v>
      </c>
      <c r="Y47" s="18">
        <f t="shared" si="48"/>
        <v>5.9104559750811303</v>
      </c>
      <c r="Z47" s="18">
        <f t="shared" si="49"/>
        <v>1.2088919987306657</v>
      </c>
      <c r="AA47" s="18">
        <f t="shared" si="50"/>
        <v>1.3409046587114393</v>
      </c>
      <c r="AB47" s="18">
        <f>IF(AB$6-Z$6 &lt;&gt; 0,(EXP(LN(AB9/Z9)/(AB$6-Z$6))-1)*100,0)</f>
        <v>1.2968813173773297</v>
      </c>
      <c r="AD47" s="18">
        <f t="shared" ref="AD47:AF47" si="53">IF($F$6-$D$6 &lt;&gt; 0,(EXP(LN(1+(AD27/100))/($F$6-$D$6))-1)*100,0)</f>
        <v>1.2968813173773297</v>
      </c>
      <c r="AE47" s="18">
        <f t="shared" si="53"/>
        <v>3.2331619459916583</v>
      </c>
      <c r="AF47" s="18">
        <f t="shared" si="53"/>
        <v>4.0918132891800241</v>
      </c>
    </row>
    <row r="48" spans="1:32" x14ac:dyDescent="0.2">
      <c r="A48" t="str">
        <f>$A$10</f>
        <v>Associate professional occupations</v>
      </c>
      <c r="B48" s="18">
        <f t="shared" si="42"/>
        <v>3.1100615316240976</v>
      </c>
      <c r="C48" s="18">
        <f t="shared" si="42"/>
        <v>3.406339818180415</v>
      </c>
      <c r="D48" s="18">
        <f t="shared" si="42"/>
        <v>1.3765730751097216</v>
      </c>
      <c r="E48" s="18">
        <f t="shared" si="42"/>
        <v>1.0338827822738317</v>
      </c>
      <c r="F48" s="18">
        <f t="shared" ref="F48:F56" si="54">IF(F$6-D$6 &lt;&gt; 0,(EXP(LN(F10/D10)/(F$6-D$6))-1)*100,0)</f>
        <v>1.1479839728073538</v>
      </c>
      <c r="H48" s="18">
        <f t="shared" si="51"/>
        <v>1.1479839728073538</v>
      </c>
      <c r="I48" s="18">
        <f t="shared" si="51"/>
        <v>2.8447471446560568</v>
      </c>
      <c r="J48" s="18">
        <f t="shared" si="51"/>
        <v>3.6407851754999943</v>
      </c>
      <c r="L48" t="str">
        <f>$A$10</f>
        <v>Associate professional occupations</v>
      </c>
      <c r="M48" s="18">
        <f t="shared" si="43"/>
        <v>2.5031917436324935</v>
      </c>
      <c r="N48" s="18">
        <f t="shared" si="44"/>
        <v>1.4893966287082394</v>
      </c>
      <c r="O48" s="18">
        <f t="shared" si="45"/>
        <v>-0.49624683195088615</v>
      </c>
      <c r="P48" s="18">
        <f>IF(Q$6-P$6 &lt;&gt; 0,(EXP(LN(Q10/P10)/(Q$6-P$6))-1)*100,0)</f>
        <v>0.44892876752455901</v>
      </c>
      <c r="Q48" s="18">
        <f t="shared" ref="Q48:Q54" si="55">IF(Q$6-O$6 &lt;&gt; 0,(EXP(LN(Q10/O10)/(Q$6-O$6))-1)*100,0)</f>
        <v>0.1328768534467617</v>
      </c>
      <c r="S48" s="18">
        <f t="shared" ref="S48:U48" si="56">IF($F$6-$D$6 &lt;&gt; 0,(EXP(LN(1+(S28/100))/($F$6-$D$6))-1)*100,0)</f>
        <v>0.1328768534467617</v>
      </c>
      <c r="T48" s="18">
        <f t="shared" si="56"/>
        <v>2.1702592333258997</v>
      </c>
      <c r="U48" s="18">
        <f t="shared" si="56"/>
        <v>2.2688902015453927</v>
      </c>
      <c r="W48" t="str">
        <f>$A$10</f>
        <v>Associate professional occupations</v>
      </c>
      <c r="X48" s="18">
        <f t="shared" si="47"/>
        <v>3.7878904055052898</v>
      </c>
      <c r="Y48" s="18">
        <f t="shared" si="48"/>
        <v>5.481792063619717</v>
      </c>
      <c r="Z48" s="18">
        <f t="shared" si="49"/>
        <v>3.1906484012953706</v>
      </c>
      <c r="AA48" s="18">
        <f t="shared" si="50"/>
        <v>1.5182653101000199</v>
      </c>
      <c r="AB48" s="18">
        <f t="shared" ref="AB48:AB54" si="57">IF(AB$6-Z$6 &lt;&gt; 0,(EXP(LN(AB10/Z10)/(AB$6-Z$6))-1)*100,0)</f>
        <v>2.0726929007407691</v>
      </c>
      <c r="AD48" s="18">
        <f t="shared" ref="AD48:AF48" si="58">IF($F$6-$D$6 &lt;&gt; 0,(EXP(LN(1+(AD28/100))/($F$6-$D$6))-1)*100,0)</f>
        <v>2.0726929007407691</v>
      </c>
      <c r="AE48" s="18">
        <f t="shared" si="58"/>
        <v>3.4871474261461088</v>
      </c>
      <c r="AF48" s="18">
        <f t="shared" si="58"/>
        <v>4.8422196292205566</v>
      </c>
    </row>
    <row r="49" spans="1:32" x14ac:dyDescent="0.2">
      <c r="A49" t="str">
        <f>$A$11</f>
        <v>Administrative and secretarial occupations</v>
      </c>
      <c r="B49" s="18">
        <f t="shared" si="42"/>
        <v>0.17201194031413181</v>
      </c>
      <c r="C49" s="18">
        <f t="shared" si="42"/>
        <v>3.170455702978181</v>
      </c>
      <c r="D49" s="18">
        <f t="shared" si="42"/>
        <v>1.2699107177605029E-2</v>
      </c>
      <c r="E49" s="18">
        <f t="shared" si="42"/>
        <v>-0.58567841720646996</v>
      </c>
      <c r="F49" s="18">
        <f t="shared" si="54"/>
        <v>-0.3866180929948726</v>
      </c>
      <c r="H49" s="18">
        <f t="shared" si="51"/>
        <v>-0.3866180929948726</v>
      </c>
      <c r="I49" s="18">
        <f t="shared" si="51"/>
        <v>2.7568998965172176</v>
      </c>
      <c r="J49" s="18">
        <f t="shared" si="51"/>
        <v>2.4951170226323427</v>
      </c>
      <c r="L49" t="str">
        <f>$A$11</f>
        <v>Administrative and secretarial occupations</v>
      </c>
      <c r="M49" s="18">
        <f t="shared" si="43"/>
        <v>-1.9159318986282647</v>
      </c>
      <c r="N49" s="18">
        <f t="shared" si="44"/>
        <v>16.237283774285526</v>
      </c>
      <c r="O49" s="18">
        <f t="shared" si="45"/>
        <v>0.938520666331355</v>
      </c>
      <c r="P49" s="18">
        <f t="shared" si="46"/>
        <v>0.62556180008068729</v>
      </c>
      <c r="Q49" s="18">
        <f t="shared" si="55"/>
        <v>0.72977345934874815</v>
      </c>
      <c r="S49" s="18">
        <f t="shared" ref="S49:U49" si="59">IF($F$6-$D$6 &lt;&gt; 0,(EXP(LN(1+(S29/100))/($F$6-$D$6))-1)*100,0)</f>
        <v>0.72977345934874815</v>
      </c>
      <c r="T49" s="18">
        <f t="shared" si="59"/>
        <v>2.2316004138057011</v>
      </c>
      <c r="U49" s="18">
        <f t="shared" si="59"/>
        <v>2.7749585433549884</v>
      </c>
      <c r="W49" t="str">
        <f>$A$11</f>
        <v>Administrative and secretarial occupations</v>
      </c>
      <c r="X49" s="18">
        <f t="shared" si="47"/>
        <v>0.77616952716410559</v>
      </c>
      <c r="Y49" s="18">
        <f t="shared" si="48"/>
        <v>-0.36212868900380446</v>
      </c>
      <c r="Z49" s="18">
        <f t="shared" si="49"/>
        <v>-0.28653417270525505</v>
      </c>
      <c r="AA49" s="18">
        <f t="shared" si="50"/>
        <v>-1.0233076540151376</v>
      </c>
      <c r="AB49" s="18">
        <f t="shared" si="57"/>
        <v>-0.77832337197305534</v>
      </c>
      <c r="AD49" s="18">
        <f t="shared" ref="AD49:AF49" si="60">IF($F$6-$D$6 &lt;&gt; 0,(EXP(LN(1+(AD29/100))/($F$6-$D$6))-1)*100,0)</f>
        <v>-0.77832337197305534</v>
      </c>
      <c r="AE49" s="18">
        <f t="shared" si="60"/>
        <v>2.9150577985640025</v>
      </c>
      <c r="AF49" s="18">
        <f t="shared" si="60"/>
        <v>2.4045943048209173</v>
      </c>
    </row>
    <row r="50" spans="1:32" x14ac:dyDescent="0.2">
      <c r="A50" t="str">
        <f>$A$12</f>
        <v>Skilled trades occupations</v>
      </c>
      <c r="B50" s="18">
        <f t="shared" si="42"/>
        <v>1.0542506608503643</v>
      </c>
      <c r="C50" s="18">
        <f t="shared" si="42"/>
        <v>-11.000762012437182</v>
      </c>
      <c r="D50" s="18">
        <f t="shared" si="42"/>
        <v>0.66017413794865476</v>
      </c>
      <c r="E50" s="18">
        <f t="shared" si="42"/>
        <v>-1.1137818616391293E-3</v>
      </c>
      <c r="F50" s="18">
        <f t="shared" si="54"/>
        <v>0.21883140582186211</v>
      </c>
      <c r="H50" s="18">
        <f t="shared" si="51"/>
        <v>0.21883140582186211</v>
      </c>
      <c r="I50" s="18">
        <f t="shared" si="51"/>
        <v>2.4524297688681918</v>
      </c>
      <c r="J50" s="18">
        <f t="shared" si="51"/>
        <v>2.6090362761168828</v>
      </c>
      <c r="L50" t="str">
        <f>$A$12</f>
        <v>Skilled trades occupations</v>
      </c>
      <c r="M50" s="18">
        <f t="shared" si="43"/>
        <v>0.93688522767245708</v>
      </c>
      <c r="N50" s="18">
        <f t="shared" si="44"/>
        <v>-12.963623550987148</v>
      </c>
      <c r="O50" s="18">
        <f t="shared" si="45"/>
        <v>0.518201244852734</v>
      </c>
      <c r="P50" s="18">
        <f t="shared" si="46"/>
        <v>-0.15641572297304673</v>
      </c>
      <c r="Q50" s="18">
        <f t="shared" si="55"/>
        <v>6.7952024454243087E-2</v>
      </c>
      <c r="S50" s="18">
        <f t="shared" ref="S50:U50" si="61">IF($F$6-$D$6 &lt;&gt; 0,(EXP(LN(1+(S30/100))/($F$6-$D$6))-1)*100,0)</f>
        <v>6.7952024454243087E-2</v>
      </c>
      <c r="T50" s="18">
        <f t="shared" si="61"/>
        <v>2.303847694077521</v>
      </c>
      <c r="U50" s="18">
        <f t="shared" si="61"/>
        <v>2.3533142029349641</v>
      </c>
      <c r="W50" t="str">
        <f>$A$12</f>
        <v>Skilled trades occupations</v>
      </c>
      <c r="X50" s="18">
        <f t="shared" si="47"/>
        <v>2.1486597534577934</v>
      </c>
      <c r="Y50" s="18">
        <f t="shared" si="48"/>
        <v>6.7657978794487539</v>
      </c>
      <c r="Z50" s="18">
        <f t="shared" si="49"/>
        <v>1.6837741338603607</v>
      </c>
      <c r="AA50" s="18">
        <f t="shared" si="50"/>
        <v>1.0244525614294453</v>
      </c>
      <c r="AB50" s="18">
        <f t="shared" si="57"/>
        <v>1.2437500374002042</v>
      </c>
      <c r="AD50" s="18">
        <f t="shared" ref="AD50:AF50" si="62">IF($F$6-$D$6 &lt;&gt; 0,(EXP(LN(1+(AD30/100))/($F$6-$D$6))-1)*100,0)</f>
        <v>1.2437500374002042</v>
      </c>
      <c r="AE50" s="18">
        <f t="shared" si="62"/>
        <v>3.464629052266277</v>
      </c>
      <c r="AF50" s="18">
        <f t="shared" si="62"/>
        <v>4.2630536066478042</v>
      </c>
    </row>
    <row r="51" spans="1:32" x14ac:dyDescent="0.2">
      <c r="A51" t="str">
        <f>$A$13</f>
        <v>Caring, leisure and other service occupations</v>
      </c>
      <c r="B51" s="18">
        <f t="shared" si="42"/>
        <v>0.72390599095855102</v>
      </c>
      <c r="C51" s="18">
        <f t="shared" si="42"/>
        <v>-5.606806481134063</v>
      </c>
      <c r="D51" s="18">
        <f t="shared" si="42"/>
        <v>0.84840229152538527</v>
      </c>
      <c r="E51" s="18">
        <f t="shared" si="42"/>
        <v>0.94214510294881038</v>
      </c>
      <c r="F51" s="18">
        <f t="shared" si="54"/>
        <v>0.91088782115349431</v>
      </c>
      <c r="H51" s="18">
        <f t="shared" si="51"/>
        <v>0.91088782115349431</v>
      </c>
      <c r="I51" s="18">
        <f t="shared" si="51"/>
        <v>3.1438564903704336</v>
      </c>
      <c r="J51" s="18">
        <f t="shared" si="51"/>
        <v>3.748166012943055</v>
      </c>
      <c r="L51" t="str">
        <f>$A$13</f>
        <v>Caring, leisure and other service occupations</v>
      </c>
      <c r="M51" s="18">
        <f t="shared" si="43"/>
        <v>0.99856037239562934</v>
      </c>
      <c r="N51" s="18">
        <f t="shared" si="44"/>
        <v>0.73761213337548703</v>
      </c>
      <c r="O51" s="18">
        <f t="shared" si="45"/>
        <v>2.0486158722219816</v>
      </c>
      <c r="P51" s="18">
        <f t="shared" si="46"/>
        <v>1.5890240127869548</v>
      </c>
      <c r="Q51" s="18">
        <f t="shared" si="55"/>
        <v>1.7419908550880603</v>
      </c>
      <c r="S51" s="18">
        <f t="shared" ref="S51:U51" si="63">IF($F$6-$D$6 &lt;&gt; 0,(EXP(LN(1+(S31/100))/($F$6-$D$6))-1)*100,0)</f>
        <v>1.7419908550880603</v>
      </c>
      <c r="T51" s="18">
        <f t="shared" si="63"/>
        <v>2.7660770777210741</v>
      </c>
      <c r="U51" s="18">
        <f t="shared" si="63"/>
        <v>4.0018556584582088</v>
      </c>
      <c r="W51" t="str">
        <f>$A$13</f>
        <v>Caring, leisure and other service occupations</v>
      </c>
      <c r="X51" s="18">
        <f t="shared" si="47"/>
        <v>0.67724714638583983</v>
      </c>
      <c r="Y51" s="18">
        <f t="shared" si="48"/>
        <v>-6.6932244832593746</v>
      </c>
      <c r="Z51" s="18">
        <f t="shared" si="49"/>
        <v>0.62013423625613129</v>
      </c>
      <c r="AA51" s="18">
        <f t="shared" si="50"/>
        <v>0.80926922254687117</v>
      </c>
      <c r="AB51" s="18">
        <f t="shared" si="57"/>
        <v>0.74618475833039266</v>
      </c>
      <c r="AD51" s="18">
        <f t="shared" ref="AD51:AF51" si="64">IF($F$6-$D$6 &lt;&gt; 0,(EXP(LN(1+(AD31/100))/($F$6-$D$6))-1)*100,0)</f>
        <v>0.74618475833039266</v>
      </c>
      <c r="AE51" s="18">
        <f t="shared" si="64"/>
        <v>3.2116242094195169</v>
      </c>
      <c r="AF51" s="18">
        <f t="shared" si="64"/>
        <v>3.7002989027377975</v>
      </c>
    </row>
    <row r="52" spans="1:32" x14ac:dyDescent="0.2">
      <c r="A52" t="str">
        <f>$A$14</f>
        <v>Sales and customer service occupations</v>
      </c>
      <c r="B52" s="18">
        <f t="shared" si="42"/>
        <v>-0.50049658684006015</v>
      </c>
      <c r="C52" s="18">
        <f t="shared" si="42"/>
        <v>0.69086428291977864</v>
      </c>
      <c r="D52" s="18">
        <f t="shared" si="42"/>
        <v>0.37275572346018304</v>
      </c>
      <c r="E52" s="18">
        <f t="shared" si="42"/>
        <v>-1.3829393525832678E-2</v>
      </c>
      <c r="F52" s="18">
        <f t="shared" si="54"/>
        <v>0.11486659159076762</v>
      </c>
      <c r="H52" s="18">
        <f t="shared" si="51"/>
        <v>0.11486659159076762</v>
      </c>
      <c r="I52" s="18">
        <f t="shared" si="51"/>
        <v>2.6088346682551666</v>
      </c>
      <c r="J52" s="18">
        <f t="shared" si="51"/>
        <v>2.6891358294960588</v>
      </c>
      <c r="L52" t="str">
        <f>$A$14</f>
        <v>Sales and customer service occupations</v>
      </c>
      <c r="M52" s="18">
        <f t="shared" si="43"/>
        <v>-0.81189506685448443</v>
      </c>
      <c r="N52" s="18">
        <f t="shared" si="44"/>
        <v>3.4725306500089426</v>
      </c>
      <c r="O52" s="18">
        <f t="shared" si="45"/>
        <v>0.97466231546818882</v>
      </c>
      <c r="P52" s="18">
        <f t="shared" si="46"/>
        <v>0.418950854529343</v>
      </c>
      <c r="Q52" s="18">
        <f t="shared" si="55"/>
        <v>0.60384735833871606</v>
      </c>
      <c r="S52" s="18">
        <f t="shared" ref="S52:U52" si="65">IF($F$6-$D$6 &lt;&gt; 0,(EXP(LN(1+(S32/100))/($F$6-$D$6))-1)*100,0)</f>
        <v>0.60384735833871606</v>
      </c>
      <c r="T52" s="18">
        <f t="shared" si="65"/>
        <v>2.0560923885327709</v>
      </c>
      <c r="U52" s="18">
        <f t="shared" si="65"/>
        <v>2.5151894009791231</v>
      </c>
      <c r="W52" t="str">
        <f>$A$14</f>
        <v>Sales and customer service occupations</v>
      </c>
      <c r="X52" s="18">
        <f t="shared" si="47"/>
        <v>-0.31345213760328727</v>
      </c>
      <c r="Y52" s="18">
        <f t="shared" si="48"/>
        <v>-0.95915589978786686</v>
      </c>
      <c r="Z52" s="18">
        <f t="shared" si="49"/>
        <v>-7.6301796675948275E-3</v>
      </c>
      <c r="AA52" s="18">
        <f t="shared" si="50"/>
        <v>-0.30479704598873614</v>
      </c>
      <c r="AB52" s="18">
        <f t="shared" si="57"/>
        <v>-0.20583968136802522</v>
      </c>
      <c r="AD52" s="18">
        <f t="shared" ref="AD52:AF52" si="66">IF($F$6-$D$6 &lt;&gt; 0,(EXP(LN(1+(AD32/100))/($F$6-$D$6))-1)*100,0)</f>
        <v>-0.20583968136802522</v>
      </c>
      <c r="AE52" s="18">
        <f t="shared" si="66"/>
        <v>2.9315567527226749</v>
      </c>
      <c r="AF52" s="18">
        <f t="shared" si="66"/>
        <v>2.7948989865285379</v>
      </c>
    </row>
    <row r="53" spans="1:32" x14ac:dyDescent="0.2">
      <c r="A53" t="str">
        <f>$A$15</f>
        <v>Process, plant and machine operatives</v>
      </c>
      <c r="B53" s="18">
        <f t="shared" si="42"/>
        <v>1.509641579314458</v>
      </c>
      <c r="C53" s="18">
        <f t="shared" si="42"/>
        <v>-11.258132887706584</v>
      </c>
      <c r="D53" s="18">
        <f t="shared" si="42"/>
        <v>0.86971418258106059</v>
      </c>
      <c r="E53" s="18">
        <f t="shared" si="42"/>
        <v>-0.11626837811283819</v>
      </c>
      <c r="F53" s="18">
        <f t="shared" si="54"/>
        <v>0.21131693042935051</v>
      </c>
      <c r="H53" s="18">
        <f t="shared" si="51"/>
        <v>0.21131693042935051</v>
      </c>
      <c r="I53" s="18">
        <f t="shared" si="51"/>
        <v>2.6930800704836333</v>
      </c>
      <c r="J53" s="18">
        <f t="shared" si="51"/>
        <v>2.83945106093757</v>
      </c>
      <c r="L53" t="str">
        <f>$A$15</f>
        <v>Process, plant and machine operatives</v>
      </c>
      <c r="M53" s="18">
        <f t="shared" si="43"/>
        <v>1.3530410488208355</v>
      </c>
      <c r="N53" s="18">
        <f t="shared" si="44"/>
        <v>-11.159032744307051</v>
      </c>
      <c r="O53" s="18">
        <f t="shared" si="45"/>
        <v>0.26788826189285686</v>
      </c>
      <c r="P53" s="18">
        <f t="shared" si="46"/>
        <v>-0.30883301701938315</v>
      </c>
      <c r="Q53" s="18">
        <f t="shared" si="55"/>
        <v>-0.11696211254399458</v>
      </c>
      <c r="S53" s="18">
        <f t="shared" ref="S53:U53" si="67">IF($F$6-$D$6 &lt;&gt; 0,(EXP(LN(1+(S33/100))/($F$6-$D$6))-1)*100,0)</f>
        <v>-0.11696211254399458</v>
      </c>
      <c r="T53" s="18">
        <f t="shared" si="67"/>
        <v>2.5606891682747657</v>
      </c>
      <c r="U53" s="18">
        <f t="shared" si="67"/>
        <v>2.4788077405392794</v>
      </c>
      <c r="W53" t="str">
        <f>$A$15</f>
        <v>Process, plant and machine operatives</v>
      </c>
      <c r="X53" s="18">
        <f t="shared" si="47"/>
        <v>2.5471374741002917</v>
      </c>
      <c r="Y53" s="18">
        <f t="shared" si="48"/>
        <v>-11.895776430846094</v>
      </c>
      <c r="Z53" s="18">
        <f t="shared" si="49"/>
        <v>4.4628586027450678</v>
      </c>
      <c r="AA53" s="18">
        <f t="shared" si="50"/>
        <v>0.84968663367444019</v>
      </c>
      <c r="AB53" s="18">
        <f t="shared" si="57"/>
        <v>2.0399735589047063</v>
      </c>
      <c r="AD53" s="18">
        <f t="shared" ref="AD53:AF53" si="68">IF($F$6-$D$6 &lt;&gt; 0,(EXP(LN(1+(AD33/100))/($F$6-$D$6))-1)*100,0)</f>
        <v>2.0399735589047063</v>
      </c>
      <c r="AE53" s="18">
        <f t="shared" si="68"/>
        <v>3.4985764402813757</v>
      </c>
      <c r="AF53" s="18">
        <f t="shared" si="68"/>
        <v>4.8293000955339949</v>
      </c>
    </row>
    <row r="54" spans="1:32" x14ac:dyDescent="0.2">
      <c r="A54" t="str">
        <f>$A$16</f>
        <v>Elementary occupations</v>
      </c>
      <c r="B54" s="18">
        <f t="shared" si="42"/>
        <v>6.1043504731062015E-2</v>
      </c>
      <c r="C54" s="18">
        <f t="shared" si="42"/>
        <v>-7.2841409130337205</v>
      </c>
      <c r="D54" s="18">
        <f t="shared" si="42"/>
        <v>1.122755186120461</v>
      </c>
      <c r="E54" s="18">
        <f t="shared" si="42"/>
        <v>-8.5287036612125E-2</v>
      </c>
      <c r="F54" s="18">
        <f t="shared" si="54"/>
        <v>0.31578161643903702</v>
      </c>
      <c r="H54" s="18">
        <f t="shared" si="51"/>
        <v>0.31578161643903702</v>
      </c>
      <c r="I54" s="18">
        <f t="shared" si="51"/>
        <v>2.6911346348005516</v>
      </c>
      <c r="J54" s="18">
        <f t="shared" si="51"/>
        <v>2.9104387805711118</v>
      </c>
      <c r="L54" t="str">
        <f>$A$16</f>
        <v>Elementary occupations</v>
      </c>
      <c r="M54" s="18">
        <f t="shared" si="43"/>
        <v>-2.0010699670341414</v>
      </c>
      <c r="N54" s="18">
        <f t="shared" si="44"/>
        <v>-2.801420291992851</v>
      </c>
      <c r="O54" s="18">
        <f t="shared" si="45"/>
        <v>1.2623411258538386</v>
      </c>
      <c r="P54" s="18">
        <f t="shared" si="46"/>
        <v>-0.34212481514781512</v>
      </c>
      <c r="Q54" s="18">
        <f t="shared" si="55"/>
        <v>0.1898523994262824</v>
      </c>
      <c r="S54" s="18">
        <f t="shared" ref="S54:U54" si="69">IF($F$6-$D$6 &lt;&gt; 0,(EXP(LN(1+(S34/100))/($F$6-$D$6))-1)*100,0)</f>
        <v>0.1898523994262824</v>
      </c>
      <c r="T54" s="18">
        <f t="shared" si="69"/>
        <v>2.21845941616996</v>
      </c>
      <c r="U54" s="18">
        <f t="shared" si="69"/>
        <v>2.3586158600875207</v>
      </c>
      <c r="W54" t="str">
        <f>$A$16</f>
        <v>Elementary occupations</v>
      </c>
      <c r="X54" s="18">
        <f t="shared" si="47"/>
        <v>2.4758348812917941</v>
      </c>
      <c r="Y54" s="18">
        <f t="shared" si="48"/>
        <v>-11.979243079162371</v>
      </c>
      <c r="Z54" s="18">
        <f t="shared" si="49"/>
        <v>0.96034478061395312</v>
      </c>
      <c r="AA54" s="18">
        <f t="shared" si="50"/>
        <v>0.20884627137172096</v>
      </c>
      <c r="AB54" s="18">
        <f t="shared" si="57"/>
        <v>0.45872217814793004</v>
      </c>
      <c r="AD54" s="18">
        <f t="shared" ref="AD54:AF54" si="70">IF($F$6-$D$6 &lt;&gt; 0,(EXP(LN(1+(AD34/100))/($F$6-$D$6))-1)*100,0)</f>
        <v>0.45872217814793004</v>
      </c>
      <c r="AE54" s="18">
        <f t="shared" si="70"/>
        <v>3.2023518899597647</v>
      </c>
      <c r="AF54" s="18">
        <f t="shared" si="70"/>
        <v>3.5009431161240112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2.0287535595143069</v>
      </c>
      <c r="C56" s="26">
        <f>IF(D$6-C$6 &lt;&gt; 0,(EXP(LN(D18/C18)/(D$6-C$6))-1)*100,0)</f>
        <v>-1.0882978964292134</v>
      </c>
      <c r="D56" s="26">
        <f>IF(E$6-D$6 &lt;&gt; 0,(EXP(LN(E18/D18)/(E$6-D$6))-1)*100,0)</f>
        <v>0.83264116271477562</v>
      </c>
      <c r="E56" s="26">
        <f>IF(F$6-E$6 &lt;&gt; 0,(EXP(LN(F18/E18)/(F$6-E$6))-1)*100,0)</f>
        <v>0.57965764943312958</v>
      </c>
      <c r="F56" s="26">
        <f t="shared" si="54"/>
        <v>0.66391488381218888</v>
      </c>
      <c r="H56" s="26">
        <f t="shared" si="51"/>
        <v>0.66391488381218888</v>
      </c>
      <c r="I56" s="26">
        <f t="shared" ref="I56" si="71">IF($F$6-$D$6 &lt;&gt; 0,(EXP(LN(1+(I36/100))/($F$6-$D$6))-1)*100,0)</f>
        <v>2.7867750704580585</v>
      </c>
      <c r="J56" s="26">
        <f t="shared" ref="J56" si="72">IF($F$6-$D$6 &lt;&gt; 0,(EXP(LN(1+(J36/100))/($F$6-$D$6))-1)*100,0)</f>
        <v>3.2456180590942463</v>
      </c>
      <c r="L56" s="24" t="str">
        <f>$A$18</f>
        <v>All occupations</v>
      </c>
      <c r="M56" s="26">
        <f>IF(N$6-M$6 &lt;&gt; 0,(EXP(LN(N18/M18)/(N$6-M$6))-1)*100,0)</f>
        <v>1.6172694725984593</v>
      </c>
      <c r="N56" s="26">
        <f>IF(O$6-N$6 &lt;&gt; 0,(EXP(LN(O18/N18)/(O$6-N$6))-1)*100,0)</f>
        <v>-2.2790227944817887</v>
      </c>
      <c r="O56" s="26">
        <f>IF(P$6-O$6 &lt;&gt; 0,(EXP(LN(P18/O18)/(P$6-O$6))-1)*100,0)</f>
        <v>0.73569716691557208</v>
      </c>
      <c r="P56" s="26">
        <f>IF(Q$6-P$6 &lt;&gt; 0,(EXP(LN(Q18/P18)/(Q$6-P$6))-1)*100,0)</f>
        <v>0.48256608979486693</v>
      </c>
      <c r="Q56" s="26">
        <f t="shared" ref="Q56" si="73">IF(Q$6-O$6 &lt;&gt; 0,(EXP(LN(Q18/O18)/(Q$6-O$6))-1)*100,0)</f>
        <v>0.56687236158379228</v>
      </c>
      <c r="S56" s="26">
        <f t="shared" ref="S56:U56" si="74">IF($F$6-$D$6 &lt;&gt; 0,(EXP(LN(1+(S36/100))/($F$6-$D$6))-1)*100,0)</f>
        <v>0.56687236158377008</v>
      </c>
      <c r="T56" s="26">
        <f t="shared" si="74"/>
        <v>2.3641099362649687</v>
      </c>
      <c r="U56" s="26">
        <f t="shared" si="74"/>
        <v>2.7775492223937714</v>
      </c>
      <c r="W56" s="24" t="str">
        <f>$A$18</f>
        <v>All occupations</v>
      </c>
      <c r="X56" s="26">
        <f>IF(Y$6-X$6 &lt;&gt; 0,(EXP(LN(Y18/X18)/(Y$6-X$6))-1)*100,0)</f>
        <v>2.4680426119688237</v>
      </c>
      <c r="Y56" s="26">
        <f>IF(Z$6-Y$6 &lt;&gt; 0,(EXP(LN(Z18/Y18)/(Z$6-Y$6))-1)*100,0)</f>
        <v>0.15666683835644513</v>
      </c>
      <c r="Z56" s="26">
        <f>IF(AA$6-Z$6 &lt;&gt; 0,(EXP(LN(AA18/Z18)/(AA$6-Z$6))-1)*100,0)</f>
        <v>0.93115353474588769</v>
      </c>
      <c r="AA56" s="26">
        <f>IF(AB$6-AA$6 &lt;&gt; 0,(EXP(LN(AB18/AA18)/(AB$6-AA$6))-1)*100,0)</f>
        <v>0.67689874079059908</v>
      </c>
      <c r="AB56" s="26">
        <f t="shared" ref="AB56" si="75">IF(AB$6-Z$6 &lt;&gt; 0,(EXP(LN(AB18/Z18)/(AB$6-Z$6))-1)*100,0)</f>
        <v>0.76157909330967222</v>
      </c>
      <c r="AD56" s="26">
        <f t="shared" ref="AD56:AF56" si="76">IF($F$6-$D$6 &lt;&gt; 0,(EXP(LN(1+(AD36/100))/($F$6-$D$6))-1)*100,0)</f>
        <v>0.76157909330967222</v>
      </c>
      <c r="AE56" s="26">
        <f t="shared" si="76"/>
        <v>3.1942499680162495</v>
      </c>
      <c r="AF56" s="26">
        <f t="shared" si="76"/>
        <v>3.6943358600937559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12.917132794627648</v>
      </c>
      <c r="C64" s="27">
        <f t="shared" si="77"/>
        <v>1.9145426784859296</v>
      </c>
      <c r="D64" s="27">
        <f t="shared" si="77"/>
        <v>-3.070916492711433</v>
      </c>
      <c r="E64" s="27">
        <f t="shared" si="77"/>
        <v>7.9616133197704784</v>
      </c>
      <c r="F64" s="27">
        <f>F8-D8</f>
        <v>4.8906968270590454</v>
      </c>
      <c r="L64" t="str">
        <f>$A$8</f>
        <v>Managers, directors and senior officials</v>
      </c>
      <c r="M64" s="27">
        <f t="shared" ref="M64:M72" si="78">N8-M8</f>
        <v>7.1044198770392484</v>
      </c>
      <c r="N64" s="27">
        <f t="shared" ref="N64:N72" si="79">O8-N8</f>
        <v>-0.40940833808234345</v>
      </c>
      <c r="O64" s="27">
        <f t="shared" ref="O64:O72" si="80">P8-O8</f>
        <v>-2.3618318149329554</v>
      </c>
      <c r="P64" s="27">
        <f t="shared" ref="P64:P72" si="81">Q8-P8</f>
        <v>4.0034324179732508</v>
      </c>
      <c r="Q64" s="27">
        <f>Q8-O8</f>
        <v>1.6416006030402954</v>
      </c>
      <c r="W64" t="str">
        <f>$A$8</f>
        <v>Managers, directors and senior officials</v>
      </c>
      <c r="X64" s="27">
        <f t="shared" ref="X64:X72" si="82">Y8-X8</f>
        <v>5.8127129175884562</v>
      </c>
      <c r="Y64" s="27">
        <f t="shared" ref="Y64:Y72" si="83">Z8-Y8</f>
        <v>2.3239510165683512</v>
      </c>
      <c r="Z64" s="27">
        <f t="shared" ref="Z64:Z72" si="84">AA8-Z8</f>
        <v>-0.7090846777786517</v>
      </c>
      <c r="AA64" s="27">
        <f t="shared" ref="AA64:AA72" si="85">AB8-AA8</f>
        <v>3.9581809017971743</v>
      </c>
      <c r="AB64" s="27">
        <f>AB8-Z8</f>
        <v>3.2490962240185226</v>
      </c>
    </row>
    <row r="65" spans="1:31" x14ac:dyDescent="0.2">
      <c r="A65" t="str">
        <f>$A$9</f>
        <v>Professional occupations</v>
      </c>
      <c r="B65" s="27">
        <f t="shared" si="77"/>
        <v>24.341628220262464</v>
      </c>
      <c r="C65" s="27">
        <f t="shared" si="77"/>
        <v>5.2842720368917639</v>
      </c>
      <c r="D65" s="27">
        <f t="shared" si="77"/>
        <v>14.638459337085976</v>
      </c>
      <c r="E65" s="27">
        <f t="shared" si="77"/>
        <v>22.942889214120868</v>
      </c>
      <c r="F65" s="27">
        <f t="shared" ref="F65:F72" si="86">F9-D9</f>
        <v>37.581348551206844</v>
      </c>
      <c r="L65" t="str">
        <f>$A$9</f>
        <v>Professional occupations</v>
      </c>
      <c r="M65" s="27">
        <f t="shared" si="78"/>
        <v>11.420142006270694</v>
      </c>
      <c r="N65" s="27">
        <f t="shared" si="79"/>
        <v>0.79245601579985703</v>
      </c>
      <c r="O65" s="27">
        <f t="shared" si="80"/>
        <v>9.6542374620831879</v>
      </c>
      <c r="P65" s="27">
        <f t="shared" si="81"/>
        <v>10.764766274831786</v>
      </c>
      <c r="Q65" s="27">
        <f t="shared" ref="Q65:Q72" si="87">Q9-O9</f>
        <v>20.419003736914974</v>
      </c>
      <c r="W65" t="str">
        <f>$A$9</f>
        <v>Professional occupations</v>
      </c>
      <c r="X65" s="27">
        <f t="shared" si="82"/>
        <v>12.921486213991905</v>
      </c>
      <c r="Y65" s="27">
        <f t="shared" si="83"/>
        <v>4.4918160210919496</v>
      </c>
      <c r="Z65" s="27">
        <f t="shared" si="84"/>
        <v>4.9842218750026177</v>
      </c>
      <c r="AA65" s="27">
        <f t="shared" si="85"/>
        <v>12.17812293928921</v>
      </c>
      <c r="AB65" s="27">
        <f t="shared" ref="AB65:AB72" si="88">AB9-Z9</f>
        <v>17.162344814291828</v>
      </c>
    </row>
    <row r="66" spans="1:31" x14ac:dyDescent="0.2">
      <c r="A66" t="str">
        <f>$A$10</f>
        <v>Associate professional occupations</v>
      </c>
      <c r="B66" s="27">
        <f t="shared" si="77"/>
        <v>10.785743908969252</v>
      </c>
      <c r="C66" s="27">
        <f t="shared" si="77"/>
        <v>3.1864502811816067</v>
      </c>
      <c r="D66" s="27">
        <f t="shared" si="77"/>
        <v>6.8437163911116983</v>
      </c>
      <c r="E66" s="27">
        <f t="shared" si="77"/>
        <v>11.220620788278893</v>
      </c>
      <c r="F66" s="27">
        <f t="shared" si="86"/>
        <v>18.064337179390591</v>
      </c>
      <c r="L66" t="str">
        <f>$A$10</f>
        <v>Associate professional occupations</v>
      </c>
      <c r="M66" s="27">
        <f t="shared" si="78"/>
        <v>4.5790449925068657</v>
      </c>
      <c r="N66" s="27">
        <f t="shared" si="79"/>
        <v>0.7242837415897867</v>
      </c>
      <c r="O66" s="27">
        <f t="shared" si="80"/>
        <v>-1.21248525160334</v>
      </c>
      <c r="P66" s="27">
        <f t="shared" si="81"/>
        <v>2.2053809718691255</v>
      </c>
      <c r="Q66" s="27">
        <f t="shared" si="87"/>
        <v>0.99289572026578554</v>
      </c>
      <c r="W66" t="str">
        <f>$A$10</f>
        <v>Associate professional occupations</v>
      </c>
      <c r="X66" s="27">
        <f t="shared" si="82"/>
        <v>6.2066989164624005</v>
      </c>
      <c r="Y66" s="27">
        <f t="shared" si="83"/>
        <v>2.4621665395917844</v>
      </c>
      <c r="Z66" s="27">
        <f t="shared" si="84"/>
        <v>8.0562016427152017</v>
      </c>
      <c r="AA66" s="27">
        <f t="shared" si="85"/>
        <v>9.0152398164095757</v>
      </c>
      <c r="AB66" s="27">
        <f t="shared" si="88"/>
        <v>17.071441459124777</v>
      </c>
    </row>
    <row r="67" spans="1:31" x14ac:dyDescent="0.2">
      <c r="A67" t="str">
        <f>$A$11</f>
        <v>Administrative and secretarial occupations</v>
      </c>
      <c r="B67" s="27">
        <f t="shared" si="77"/>
        <v>0.50500657384013437</v>
      </c>
      <c r="C67" s="27">
        <f t="shared" si="77"/>
        <v>2.3370355829061964</v>
      </c>
      <c r="D67" s="27">
        <f t="shared" si="77"/>
        <v>4.8300594912490169E-2</v>
      </c>
      <c r="E67" s="27">
        <f t="shared" si="77"/>
        <v>-4.3412624747752915</v>
      </c>
      <c r="F67" s="27">
        <f t="shared" si="86"/>
        <v>-4.2929618798628013</v>
      </c>
      <c r="L67" t="str">
        <f>$A$11</f>
        <v>Administrative and secretarial occupations</v>
      </c>
      <c r="M67" s="27">
        <f t="shared" si="78"/>
        <v>-1.2620859267850371</v>
      </c>
      <c r="N67" s="27">
        <f t="shared" si="79"/>
        <v>2.5471636317979538</v>
      </c>
      <c r="O67" s="27">
        <f t="shared" si="80"/>
        <v>0.87187561215987586</v>
      </c>
      <c r="P67" s="27">
        <f t="shared" si="81"/>
        <v>1.2294218109222008</v>
      </c>
      <c r="Q67" s="27">
        <f t="shared" si="87"/>
        <v>2.1012974230820767</v>
      </c>
      <c r="W67" t="str">
        <f>$A$11</f>
        <v>Administrative and secretarial occupations</v>
      </c>
      <c r="X67" s="27">
        <f t="shared" si="82"/>
        <v>1.7670925006252531</v>
      </c>
      <c r="Y67" s="27">
        <f t="shared" si="83"/>
        <v>-0.21012804889179648</v>
      </c>
      <c r="Z67" s="27">
        <f t="shared" si="84"/>
        <v>-0.82357501724737858</v>
      </c>
      <c r="AA67" s="27">
        <f t="shared" si="85"/>
        <v>-5.5706842856975101</v>
      </c>
      <c r="AB67" s="27">
        <f t="shared" si="88"/>
        <v>-6.3942593029448886</v>
      </c>
    </row>
    <row r="68" spans="1:31" x14ac:dyDescent="0.2">
      <c r="A68" t="str">
        <f>$A$12</f>
        <v>Skilled trades occupations</v>
      </c>
      <c r="B68" s="27">
        <f t="shared" si="77"/>
        <v>2.8478706020365223</v>
      </c>
      <c r="C68" s="27">
        <f t="shared" si="77"/>
        <v>-7.625981735235186</v>
      </c>
      <c r="D68" s="27">
        <f t="shared" si="77"/>
        <v>2.0635830368057242</v>
      </c>
      <c r="E68" s="27">
        <f t="shared" si="77"/>
        <v>-7.101106737685825E-3</v>
      </c>
      <c r="F68" s="27">
        <f t="shared" si="86"/>
        <v>2.0564819300680384</v>
      </c>
      <c r="L68" t="str">
        <f>$A$12</f>
        <v>Skilled trades occupations</v>
      </c>
      <c r="M68" s="27">
        <f t="shared" si="78"/>
        <v>2.285636827475706</v>
      </c>
      <c r="N68" s="27">
        <f t="shared" si="79"/>
        <v>-8.0926060085698452</v>
      </c>
      <c r="O68" s="27">
        <f t="shared" si="80"/>
        <v>1.4224344532391768</v>
      </c>
      <c r="P68" s="27">
        <f t="shared" si="81"/>
        <v>-0.86598797385158832</v>
      </c>
      <c r="Q68" s="27">
        <f t="shared" si="87"/>
        <v>0.55644647938758851</v>
      </c>
      <c r="W68" t="str">
        <f>$A$12</f>
        <v>Skilled trades occupations</v>
      </c>
      <c r="X68" s="27">
        <f t="shared" si="82"/>
        <v>0.56223377456081636</v>
      </c>
      <c r="Y68" s="27">
        <f t="shared" si="83"/>
        <v>0.46662427333469569</v>
      </c>
      <c r="Z68" s="27">
        <f t="shared" si="84"/>
        <v>0.6411485835665145</v>
      </c>
      <c r="AA68" s="27">
        <f t="shared" si="85"/>
        <v>0.85888686711385098</v>
      </c>
      <c r="AB68" s="27">
        <f t="shared" si="88"/>
        <v>1.5000354506803655</v>
      </c>
    </row>
    <row r="69" spans="1:31" x14ac:dyDescent="0.2">
      <c r="A69" t="str">
        <f>$A$13</f>
        <v>Caring, leisure and other service occupations</v>
      </c>
      <c r="B69" s="27">
        <f t="shared" si="77"/>
        <v>1.9493721374633992</v>
      </c>
      <c r="C69" s="27">
        <f t="shared" si="77"/>
        <v>-3.8431331785839973</v>
      </c>
      <c r="D69" s="27">
        <f t="shared" si="77"/>
        <v>2.7915886588064183</v>
      </c>
      <c r="E69" s="27">
        <f t="shared" si="77"/>
        <v>6.635251011758271</v>
      </c>
      <c r="F69" s="27">
        <f t="shared" si="86"/>
        <v>9.4268396705646893</v>
      </c>
      <c r="L69" t="str">
        <f>$A$13</f>
        <v>Caring, leisure and other service occupations</v>
      </c>
      <c r="M69" s="27">
        <f t="shared" si="78"/>
        <v>0.39048312103363436</v>
      </c>
      <c r="N69" s="27">
        <f t="shared" si="79"/>
        <v>7.3919183453018178E-2</v>
      </c>
      <c r="O69" s="27">
        <f t="shared" si="80"/>
        <v>1.0773185069882256</v>
      </c>
      <c r="P69" s="27">
        <f t="shared" si="81"/>
        <v>1.9078425327056578</v>
      </c>
      <c r="Q69" s="27">
        <f t="shared" si="87"/>
        <v>2.9851610396938835</v>
      </c>
      <c r="W69" t="str">
        <f>$A$13</f>
        <v>Caring, leisure and other service occupations</v>
      </c>
      <c r="X69" s="27">
        <f t="shared" si="82"/>
        <v>1.5588890164297666</v>
      </c>
      <c r="Y69" s="27">
        <f t="shared" si="83"/>
        <v>-3.9170523620369977</v>
      </c>
      <c r="Z69" s="27">
        <f t="shared" si="84"/>
        <v>1.7142701518181909</v>
      </c>
      <c r="AA69" s="27">
        <f t="shared" si="85"/>
        <v>4.7274084790526203</v>
      </c>
      <c r="AB69" s="27">
        <f t="shared" si="88"/>
        <v>6.4416786308708112</v>
      </c>
    </row>
    <row r="70" spans="1:31" x14ac:dyDescent="0.2">
      <c r="A70" t="str">
        <f>$A$14</f>
        <v>Sales and customer service occupations</v>
      </c>
      <c r="B70" s="27">
        <f t="shared" si="77"/>
        <v>-1.1192076339173909</v>
      </c>
      <c r="C70" s="27">
        <f t="shared" si="77"/>
        <v>0.38140619475777271</v>
      </c>
      <c r="D70" s="27">
        <f t="shared" si="77"/>
        <v>1.0437995445625106</v>
      </c>
      <c r="E70" s="27">
        <f t="shared" si="77"/>
        <v>-7.8270334332131597E-2</v>
      </c>
      <c r="F70" s="27">
        <f t="shared" si="86"/>
        <v>0.96552921023037896</v>
      </c>
      <c r="L70" t="str">
        <f>$A$14</f>
        <v>Sales and customer service occupations</v>
      </c>
      <c r="M70" s="27">
        <f t="shared" si="78"/>
        <v>-0.68130907417800657</v>
      </c>
      <c r="N70" s="27">
        <f t="shared" si="79"/>
        <v>0.71377496367306392</v>
      </c>
      <c r="O70" s="27">
        <f t="shared" si="80"/>
        <v>1.0568908764436067</v>
      </c>
      <c r="P70" s="27">
        <f t="shared" si="81"/>
        <v>0.95316325631673138</v>
      </c>
      <c r="Q70" s="27">
        <f t="shared" si="87"/>
        <v>2.0100541327603381</v>
      </c>
      <c r="W70" t="str">
        <f>$A$14</f>
        <v>Sales and customer service occupations</v>
      </c>
      <c r="X70" s="27">
        <f t="shared" si="82"/>
        <v>-0.4378985597393168</v>
      </c>
      <c r="Y70" s="27">
        <f t="shared" si="83"/>
        <v>-0.33236876891531608</v>
      </c>
      <c r="Z70" s="27">
        <f t="shared" si="84"/>
        <v>-1.3091331881099677E-2</v>
      </c>
      <c r="AA70" s="27">
        <f t="shared" si="85"/>
        <v>-1.0314335906488878</v>
      </c>
      <c r="AB70" s="27">
        <f t="shared" si="88"/>
        <v>-1.0445249225299875</v>
      </c>
    </row>
    <row r="71" spans="1:31" x14ac:dyDescent="0.2">
      <c r="A71" t="str">
        <f>$A$15</f>
        <v>Process, plant and machine operatives</v>
      </c>
      <c r="B71" s="27">
        <f t="shared" si="77"/>
        <v>2.146386522424109</v>
      </c>
      <c r="C71" s="27">
        <f t="shared" si="77"/>
        <v>-4.1538208473918843</v>
      </c>
      <c r="D71" s="27">
        <f t="shared" si="77"/>
        <v>1.4488074022961612</v>
      </c>
      <c r="E71" s="27">
        <f t="shared" si="77"/>
        <v>-0.39546163621615449</v>
      </c>
      <c r="F71" s="27">
        <f t="shared" si="86"/>
        <v>1.0533457660800067</v>
      </c>
      <c r="L71" t="str">
        <f>$A$15</f>
        <v>Process, plant and machine operatives</v>
      </c>
      <c r="M71" s="27">
        <f t="shared" si="78"/>
        <v>1.6713636971675321</v>
      </c>
      <c r="N71" s="27">
        <f t="shared" si="79"/>
        <v>-3.5634402930062841</v>
      </c>
      <c r="O71" s="27">
        <f t="shared" si="80"/>
        <v>0.38203816168919502</v>
      </c>
      <c r="P71" s="27">
        <f t="shared" si="81"/>
        <v>-0.87571235611276421</v>
      </c>
      <c r="Q71" s="27">
        <f t="shared" si="87"/>
        <v>-0.49367419442356919</v>
      </c>
      <c r="W71" t="str">
        <f>$A$15</f>
        <v>Process, plant and machine operatives</v>
      </c>
      <c r="X71" s="27">
        <f t="shared" si="82"/>
        <v>0.47502282525662576</v>
      </c>
      <c r="Y71" s="27">
        <f t="shared" si="83"/>
        <v>-0.5903805543856091</v>
      </c>
      <c r="Z71" s="27">
        <f t="shared" si="84"/>
        <v>1.066769240606952</v>
      </c>
      <c r="AA71" s="27">
        <f t="shared" si="85"/>
        <v>0.4802507198966417</v>
      </c>
      <c r="AB71" s="27">
        <f t="shared" si="88"/>
        <v>1.5470199605035937</v>
      </c>
    </row>
    <row r="72" spans="1:31" x14ac:dyDescent="0.2">
      <c r="A72" t="str">
        <f>$A$16</f>
        <v>Elementary occupations</v>
      </c>
      <c r="B72" s="27">
        <f t="shared" si="77"/>
        <v>0.17306687429375245</v>
      </c>
      <c r="C72" s="27">
        <f t="shared" si="77"/>
        <v>-5.170771013012569</v>
      </c>
      <c r="D72" s="27">
        <f t="shared" si="77"/>
        <v>3.7786615271304953</v>
      </c>
      <c r="E72" s="27">
        <f t="shared" si="77"/>
        <v>-0.59127878186663452</v>
      </c>
      <c r="F72" s="27">
        <f t="shared" si="86"/>
        <v>3.1873827452638608</v>
      </c>
      <c r="L72" t="str">
        <f>$A$16</f>
        <v>Elementary occupations</v>
      </c>
      <c r="M72" s="27">
        <f t="shared" si="78"/>
        <v>-3.0581738843824482</v>
      </c>
      <c r="N72" s="27">
        <f t="shared" si="79"/>
        <v>-1.0173271061897537</v>
      </c>
      <c r="O72" s="27">
        <f t="shared" si="80"/>
        <v>2.2848267117076375</v>
      </c>
      <c r="P72" s="27">
        <f t="shared" si="81"/>
        <v>-1.2661641284037515</v>
      </c>
      <c r="Q72" s="27">
        <f t="shared" si="87"/>
        <v>1.018662583303886</v>
      </c>
      <c r="W72" t="str">
        <f>$A$16</f>
        <v>Elementary occupations</v>
      </c>
      <c r="X72" s="27">
        <f t="shared" si="82"/>
        <v>3.23124075867619</v>
      </c>
      <c r="Y72" s="27">
        <f t="shared" si="83"/>
        <v>-4.1534439068227975</v>
      </c>
      <c r="Z72" s="27">
        <f t="shared" si="84"/>
        <v>1.4938348154228045</v>
      </c>
      <c r="AA72" s="27">
        <f t="shared" si="85"/>
        <v>0.6748853465371667</v>
      </c>
      <c r="AB72" s="27">
        <f t="shared" si="88"/>
        <v>2.1687201619599712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54.546999999999912</v>
      </c>
      <c r="C74" s="29">
        <f t="shared" ref="C74" si="89">D18-C18</f>
        <v>-7.6900000000005093</v>
      </c>
      <c r="D74" s="29">
        <f>E18-D18</f>
        <v>29.586000000000126</v>
      </c>
      <c r="E74" s="29">
        <f>F18-E18</f>
        <v>43.347000000000662</v>
      </c>
      <c r="F74" s="29">
        <f>F18-D18</f>
        <v>72.933000000000789</v>
      </c>
      <c r="L74" s="24" t="str">
        <f>$A$18</f>
        <v>All occupations</v>
      </c>
      <c r="M74" s="29">
        <f>N18-M18</f>
        <v>22.44952163614812</v>
      </c>
      <c r="N74" s="29">
        <f t="shared" ref="N74" si="90">O18-N18</f>
        <v>-8.2311842095345469</v>
      </c>
      <c r="O74" s="29">
        <f>P18-O18</f>
        <v>13.175304717774679</v>
      </c>
      <c r="P74" s="29">
        <f>Q18-P18</f>
        <v>18.056142806250648</v>
      </c>
      <c r="Q74" s="29">
        <f>Q18-O18</f>
        <v>31.231447524025327</v>
      </c>
      <c r="W74" s="24" t="str">
        <f>$A$18</f>
        <v>All occupations</v>
      </c>
      <c r="X74" s="29">
        <f>Y18-X18</f>
        <v>32.097478363852076</v>
      </c>
      <c r="Y74" s="29">
        <f t="shared" ref="Y74" si="91">Z18-Y18</f>
        <v>0.54118420953426494</v>
      </c>
      <c r="Z74" s="29">
        <f>AA18-Z18</f>
        <v>16.410695282225163</v>
      </c>
      <c r="AA74" s="29">
        <f>AB18-AA18</f>
        <v>25.290857193749844</v>
      </c>
      <c r="AB74" s="29">
        <f>AB18-Z18</f>
        <v>41.701552475975006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65.402946412649072</v>
      </c>
      <c r="C80" s="11">
        <f t="shared" si="92"/>
        <v>78.32007920727672</v>
      </c>
      <c r="D80" s="11">
        <f t="shared" si="92"/>
        <v>80.23462188576265</v>
      </c>
      <c r="E80" s="11">
        <f t="shared" si="92"/>
        <v>77.163705393051217</v>
      </c>
      <c r="F80" s="11">
        <f t="shared" si="92"/>
        <v>85.125318712821695</v>
      </c>
      <c r="H80" s="40">
        <f>IF(D$6-B$6 &lt;&gt; 0,(EXP(LN(D8/B8)/(D$6-B$6))-1)*100,0)</f>
        <v>4.1724550321664111</v>
      </c>
      <c r="I80" s="40">
        <f t="shared" ref="I80:I88" si="93">F46</f>
        <v>0.39524164419202368</v>
      </c>
      <c r="L80" t="str">
        <f t="shared" ref="L80:Q88" si="94">L8</f>
        <v>Managers, directors and senior officials</v>
      </c>
      <c r="M80" s="11">
        <f t="shared" si="94"/>
        <v>44.424878124622346</v>
      </c>
      <c r="N80" s="11">
        <f t="shared" si="94"/>
        <v>51.529298001661594</v>
      </c>
      <c r="O80" s="11">
        <f t="shared" si="94"/>
        <v>51.119889663579251</v>
      </c>
      <c r="P80" s="11">
        <f t="shared" si="94"/>
        <v>48.758057848646295</v>
      </c>
      <c r="Q80" s="11">
        <f t="shared" si="94"/>
        <v>52.761490266619546</v>
      </c>
      <c r="S80" s="40">
        <f t="shared" ref="S80:S88" si="95">IF(O$6-M$6 &lt;&gt; 0,(EXP(LN(O8/M8)/(O$6-M$6))-1)*100,0)</f>
        <v>2.8472615624602016</v>
      </c>
      <c r="T80" s="40">
        <f t="shared" ref="T80:T88" si="96">Q46</f>
        <v>0.21094164891315437</v>
      </c>
      <c r="W80" t="str">
        <f t="shared" ref="W80:AB88" si="97">W8</f>
        <v>Managers, directors and senior officials</v>
      </c>
      <c r="X80" s="11">
        <f t="shared" si="97"/>
        <v>20.978068288026712</v>
      </c>
      <c r="Y80" s="11">
        <f t="shared" si="97"/>
        <v>26.790781205615168</v>
      </c>
      <c r="Z80" s="11">
        <f t="shared" si="97"/>
        <v>29.11473222218352</v>
      </c>
      <c r="AA80" s="11">
        <f t="shared" si="97"/>
        <v>28.405647544404868</v>
      </c>
      <c r="AB80" s="11">
        <f t="shared" si="97"/>
        <v>32.363828446202042</v>
      </c>
      <c r="AD80" s="40">
        <f t="shared" ref="AD80:AD88" si="98">IF(Z$6-X$6 &lt;&gt; 0,(EXP(LN(Z8/X8)/(Z$6-X$6))-1)*100,0)</f>
        <v>6.7749707340118093</v>
      </c>
      <c r="AE80" s="40">
        <f t="shared" ref="AE80:AE88" si="99">AB46</f>
        <v>0.7078070978076445</v>
      </c>
    </row>
    <row r="81" spans="1:31" x14ac:dyDescent="0.2">
      <c r="A81" t="str">
        <f t="shared" si="92"/>
        <v>Professional occupations</v>
      </c>
      <c r="B81" s="11">
        <f t="shared" si="92"/>
        <v>135.73231630559462</v>
      </c>
      <c r="C81" s="11">
        <f t="shared" si="92"/>
        <v>160.07394452585709</v>
      </c>
      <c r="D81" s="11">
        <f t="shared" si="92"/>
        <v>165.35821656274885</v>
      </c>
      <c r="E81" s="11">
        <f t="shared" si="92"/>
        <v>179.99667589983483</v>
      </c>
      <c r="F81" s="11">
        <f t="shared" si="92"/>
        <v>202.93956511395569</v>
      </c>
      <c r="H81" s="40">
        <f t="shared" ref="H81:H88" si="100">IF(D$6-B$6 &lt;&gt; 0,(EXP(LN(D9/B9)/(D$6-B$6))-1)*100,0)</f>
        <v>4.0275819747417785</v>
      </c>
      <c r="I81" s="40">
        <f t="shared" si="93"/>
        <v>1.3746566709705865</v>
      </c>
      <c r="L81" t="str">
        <f t="shared" si="94"/>
        <v>Professional occupations</v>
      </c>
      <c r="M81" s="11">
        <f t="shared" si="94"/>
        <v>72.656010808934496</v>
      </c>
      <c r="N81" s="11">
        <f t="shared" si="94"/>
        <v>84.076152815205191</v>
      </c>
      <c r="O81" s="11">
        <f t="shared" si="94"/>
        <v>84.868608831005048</v>
      </c>
      <c r="P81" s="11">
        <f t="shared" si="94"/>
        <v>94.522846293088236</v>
      </c>
      <c r="Q81" s="11">
        <f t="shared" si="94"/>
        <v>105.28761256792002</v>
      </c>
      <c r="S81" s="40">
        <f t="shared" si="95"/>
        <v>3.156145680867084</v>
      </c>
      <c r="T81" s="40">
        <f t="shared" si="96"/>
        <v>1.4476550877873251</v>
      </c>
      <c r="W81" t="str">
        <f t="shared" si="97"/>
        <v>Professional occupations</v>
      </c>
      <c r="X81" s="11">
        <f t="shared" si="97"/>
        <v>63.076305496660062</v>
      </c>
      <c r="Y81" s="11">
        <f t="shared" si="97"/>
        <v>75.997791710651967</v>
      </c>
      <c r="Z81" s="11">
        <f t="shared" si="97"/>
        <v>80.489607731743916</v>
      </c>
      <c r="AA81" s="11">
        <f t="shared" si="97"/>
        <v>85.473829606746534</v>
      </c>
      <c r="AB81" s="11">
        <f t="shared" si="97"/>
        <v>97.651952546035744</v>
      </c>
      <c r="AD81" s="40">
        <f t="shared" si="98"/>
        <v>4.9964734641517294</v>
      </c>
      <c r="AE81" s="40">
        <f t="shared" si="99"/>
        <v>1.2968813173773297</v>
      </c>
    </row>
    <row r="82" spans="1:31" x14ac:dyDescent="0.2">
      <c r="A82" t="str">
        <f t="shared" si="92"/>
        <v>Associate professional occupations</v>
      </c>
      <c r="B82" s="11">
        <f t="shared" si="92"/>
        <v>82.75895366274105</v>
      </c>
      <c r="C82" s="11">
        <f t="shared" si="92"/>
        <v>93.544697571710302</v>
      </c>
      <c r="D82" s="11">
        <f t="shared" si="92"/>
        <v>96.731147852891908</v>
      </c>
      <c r="E82" s="11">
        <f t="shared" si="92"/>
        <v>103.57486424400361</v>
      </c>
      <c r="F82" s="11">
        <f t="shared" si="92"/>
        <v>114.7954850322825</v>
      </c>
      <c r="H82" s="40">
        <f t="shared" si="100"/>
        <v>3.1692491996144767</v>
      </c>
      <c r="I82" s="40">
        <f t="shared" si="93"/>
        <v>1.1479839728073538</v>
      </c>
      <c r="L82" t="str">
        <f t="shared" si="94"/>
        <v>Associate professional occupations</v>
      </c>
      <c r="M82" s="11">
        <f t="shared" si="94"/>
        <v>44.050294407701173</v>
      </c>
      <c r="N82" s="11">
        <f t="shared" si="94"/>
        <v>48.629339400208039</v>
      </c>
      <c r="O82" s="11">
        <f t="shared" si="94"/>
        <v>49.353623141797826</v>
      </c>
      <c r="P82" s="11">
        <f t="shared" si="94"/>
        <v>48.141137890194486</v>
      </c>
      <c r="Q82" s="11">
        <f t="shared" si="94"/>
        <v>50.346518862063611</v>
      </c>
      <c r="S82" s="40">
        <f t="shared" si="95"/>
        <v>2.2996257821361388</v>
      </c>
      <c r="T82" s="40">
        <f t="shared" si="96"/>
        <v>0.1328768534467617</v>
      </c>
      <c r="W82" t="str">
        <f t="shared" si="97"/>
        <v>Associate professional occupations</v>
      </c>
      <c r="X82" s="11">
        <f t="shared" si="97"/>
        <v>38.708659255039905</v>
      </c>
      <c r="Y82" s="11">
        <f t="shared" si="97"/>
        <v>44.915358171502305</v>
      </c>
      <c r="Z82" s="11">
        <f t="shared" si="97"/>
        <v>47.37752471109409</v>
      </c>
      <c r="AA82" s="11">
        <f t="shared" si="97"/>
        <v>55.433726353809291</v>
      </c>
      <c r="AB82" s="11">
        <f t="shared" si="97"/>
        <v>64.448966170218867</v>
      </c>
      <c r="AD82" s="40">
        <f t="shared" si="98"/>
        <v>4.124480483684323</v>
      </c>
      <c r="AE82" s="40">
        <f t="shared" si="99"/>
        <v>2.0726929007407691</v>
      </c>
    </row>
    <row r="83" spans="1:31" x14ac:dyDescent="0.2">
      <c r="A83" t="str">
        <f t="shared" si="92"/>
        <v>Administrative and secretarial occupations</v>
      </c>
      <c r="B83" s="11">
        <f t="shared" si="92"/>
        <v>73.207916799001822</v>
      </c>
      <c r="C83" s="11">
        <f t="shared" si="92"/>
        <v>73.712923372841956</v>
      </c>
      <c r="D83" s="11">
        <f t="shared" si="92"/>
        <v>76.049958955748153</v>
      </c>
      <c r="E83" s="11">
        <f t="shared" si="92"/>
        <v>76.098259550660643</v>
      </c>
      <c r="F83" s="11">
        <f t="shared" si="92"/>
        <v>71.756997075885351</v>
      </c>
      <c r="H83" s="40">
        <f t="shared" si="100"/>
        <v>0.76464682405992246</v>
      </c>
      <c r="I83" s="40">
        <f t="shared" si="93"/>
        <v>-0.3866180929948726</v>
      </c>
      <c r="L83" t="str">
        <f t="shared" si="94"/>
        <v>Administrative and secretarial occupations</v>
      </c>
      <c r="M83" s="11">
        <f t="shared" si="94"/>
        <v>16.949214803794732</v>
      </c>
      <c r="N83" s="11">
        <f t="shared" si="94"/>
        <v>15.687128877009695</v>
      </c>
      <c r="O83" s="11">
        <f t="shared" si="94"/>
        <v>18.234292508807648</v>
      </c>
      <c r="P83" s="11">
        <f t="shared" si="94"/>
        <v>19.106168120967524</v>
      </c>
      <c r="Q83" s="11">
        <f t="shared" si="94"/>
        <v>20.335589931889725</v>
      </c>
      <c r="S83" s="40">
        <f t="shared" si="95"/>
        <v>1.4723846738825985</v>
      </c>
      <c r="T83" s="40">
        <f t="shared" si="96"/>
        <v>0.72977345934874815</v>
      </c>
      <c r="W83" t="str">
        <f t="shared" si="97"/>
        <v>Administrative and secretarial occupations</v>
      </c>
      <c r="X83" s="11">
        <f t="shared" si="97"/>
        <v>56.258701995207019</v>
      </c>
      <c r="Y83" s="11">
        <f t="shared" si="97"/>
        <v>58.025794495832272</v>
      </c>
      <c r="Z83" s="11">
        <f t="shared" si="97"/>
        <v>57.815666446940476</v>
      </c>
      <c r="AA83" s="11">
        <f t="shared" si="97"/>
        <v>56.992091429693097</v>
      </c>
      <c r="AB83" s="11">
        <f t="shared" si="97"/>
        <v>51.421407143995587</v>
      </c>
      <c r="AD83" s="40">
        <f t="shared" si="98"/>
        <v>0.54747426273242805</v>
      </c>
      <c r="AE83" s="40">
        <f t="shared" si="99"/>
        <v>-0.77832337197305534</v>
      </c>
    </row>
    <row r="84" spans="1:31" x14ac:dyDescent="0.2">
      <c r="A84" t="str">
        <f t="shared" si="92"/>
        <v>Skilled trades occupations</v>
      </c>
      <c r="B84" s="11">
        <f t="shared" si="92"/>
        <v>66.474433858449459</v>
      </c>
      <c r="C84" s="11">
        <f t="shared" si="92"/>
        <v>69.322304460485981</v>
      </c>
      <c r="D84" s="11">
        <f t="shared" si="92"/>
        <v>61.696322725250795</v>
      </c>
      <c r="E84" s="11">
        <f t="shared" si="92"/>
        <v>63.759905762056519</v>
      </c>
      <c r="F84" s="11">
        <f t="shared" si="92"/>
        <v>63.752804655318833</v>
      </c>
      <c r="H84" s="40">
        <f t="shared" si="100"/>
        <v>-1.4807886876078591</v>
      </c>
      <c r="I84" s="40">
        <f t="shared" si="93"/>
        <v>0.21883140582186211</v>
      </c>
      <c r="L84" t="str">
        <f t="shared" si="94"/>
        <v>Skilled trades occupations</v>
      </c>
      <c r="M84" s="11">
        <f t="shared" si="94"/>
        <v>60.139856914616281</v>
      </c>
      <c r="N84" s="11">
        <f t="shared" si="94"/>
        <v>62.425493742091987</v>
      </c>
      <c r="O84" s="11">
        <f t="shared" si="94"/>
        <v>54.332887733522142</v>
      </c>
      <c r="P84" s="11">
        <f t="shared" si="94"/>
        <v>55.755322186761319</v>
      </c>
      <c r="Q84" s="11">
        <f t="shared" si="94"/>
        <v>54.889334212909731</v>
      </c>
      <c r="S84" s="40">
        <f t="shared" si="95"/>
        <v>-2.0103786477053687</v>
      </c>
      <c r="T84" s="40">
        <f t="shared" si="96"/>
        <v>6.7952024454243087E-2</v>
      </c>
      <c r="W84" t="str">
        <f t="shared" si="97"/>
        <v>Skilled trades occupations</v>
      </c>
      <c r="X84" s="11">
        <f t="shared" si="97"/>
        <v>6.3345769438331736</v>
      </c>
      <c r="Y84" s="11">
        <f t="shared" si="97"/>
        <v>6.89681071839399</v>
      </c>
      <c r="Z84" s="11">
        <f t="shared" si="97"/>
        <v>7.3634349917286857</v>
      </c>
      <c r="AA84" s="11">
        <f t="shared" si="97"/>
        <v>8.0045835752952001</v>
      </c>
      <c r="AB84" s="11">
        <f t="shared" si="97"/>
        <v>8.8634704424090511</v>
      </c>
      <c r="AD84" s="40">
        <f t="shared" si="98"/>
        <v>3.0558306758481368</v>
      </c>
      <c r="AE84" s="40">
        <f t="shared" si="99"/>
        <v>1.2437500374002042</v>
      </c>
    </row>
    <row r="85" spans="1:31" x14ac:dyDescent="0.2">
      <c r="A85" t="str">
        <f t="shared" si="92"/>
        <v>Caring, leisure and other service occupations</v>
      </c>
      <c r="B85" s="11">
        <f t="shared" si="92"/>
        <v>66.594694641289891</v>
      </c>
      <c r="C85" s="11">
        <f t="shared" si="92"/>
        <v>68.54406677875329</v>
      </c>
      <c r="D85" s="11">
        <f t="shared" si="92"/>
        <v>64.700933600169293</v>
      </c>
      <c r="E85" s="11">
        <f t="shared" si="92"/>
        <v>67.492522258975711</v>
      </c>
      <c r="F85" s="11">
        <f t="shared" si="92"/>
        <v>74.127773270733982</v>
      </c>
      <c r="H85" s="40">
        <f t="shared" si="100"/>
        <v>-0.57532429956432818</v>
      </c>
      <c r="I85" s="40">
        <f t="shared" si="93"/>
        <v>0.91088782115349431</v>
      </c>
      <c r="L85" t="str">
        <f t="shared" si="94"/>
        <v>Caring, leisure and other service occupations</v>
      </c>
      <c r="M85" s="11">
        <f t="shared" si="94"/>
        <v>9.6309332993751013</v>
      </c>
      <c r="N85" s="11">
        <f t="shared" si="94"/>
        <v>10.021416420408736</v>
      </c>
      <c r="O85" s="11">
        <f t="shared" si="94"/>
        <v>10.095335603861754</v>
      </c>
      <c r="P85" s="11">
        <f t="shared" si="94"/>
        <v>11.17265411084998</v>
      </c>
      <c r="Q85" s="11">
        <f t="shared" si="94"/>
        <v>13.080496643555637</v>
      </c>
      <c r="S85" s="40">
        <f t="shared" si="95"/>
        <v>0.94631670422977709</v>
      </c>
      <c r="T85" s="40">
        <f t="shared" si="96"/>
        <v>1.7419908550880603</v>
      </c>
      <c r="W85" t="str">
        <f t="shared" si="97"/>
        <v>Caring, leisure and other service occupations</v>
      </c>
      <c r="X85" s="11">
        <f t="shared" si="97"/>
        <v>56.96376134191479</v>
      </c>
      <c r="Y85" s="11">
        <f t="shared" si="97"/>
        <v>58.522650358344556</v>
      </c>
      <c r="Z85" s="11">
        <f t="shared" si="97"/>
        <v>54.605597996307559</v>
      </c>
      <c r="AA85" s="11">
        <f t="shared" si="97"/>
        <v>56.319868148125749</v>
      </c>
      <c r="AB85" s="11">
        <f t="shared" si="97"/>
        <v>61.04727662717837</v>
      </c>
      <c r="AD85" s="40">
        <f>IF(Z$6-X$6 &lt;&gt; 0,(EXP(LN(Z13/X13)/(Z$6-X$6))-1)*100,0)</f>
        <v>-0.84201294170227481</v>
      </c>
      <c r="AE85" s="40">
        <f t="shared" si="99"/>
        <v>0.74618475833039266</v>
      </c>
    </row>
    <row r="86" spans="1:31" x14ac:dyDescent="0.2">
      <c r="A86" t="str">
        <f t="shared" si="92"/>
        <v>Sales and customer service occupations</v>
      </c>
      <c r="B86" s="11">
        <f t="shared" si="92"/>
        <v>56.32631620607313</v>
      </c>
      <c r="C86" s="11">
        <f t="shared" si="92"/>
        <v>55.20710857215574</v>
      </c>
      <c r="D86" s="11">
        <f t="shared" si="92"/>
        <v>55.588514766913512</v>
      </c>
      <c r="E86" s="11">
        <f t="shared" si="92"/>
        <v>56.632314311476023</v>
      </c>
      <c r="F86" s="11">
        <f t="shared" si="92"/>
        <v>56.554043977143891</v>
      </c>
      <c r="H86" s="40">
        <f t="shared" si="100"/>
        <v>-0.26335746674315264</v>
      </c>
      <c r="I86" s="40">
        <f t="shared" si="93"/>
        <v>0.11486659159076762</v>
      </c>
      <c r="L86" t="str">
        <f t="shared" si="94"/>
        <v>Sales and customer service occupations</v>
      </c>
      <c r="M86" s="11">
        <f t="shared" si="94"/>
        <v>21.236202194307094</v>
      </c>
      <c r="N86" s="11">
        <f t="shared" si="94"/>
        <v>20.554893120129087</v>
      </c>
      <c r="O86" s="11">
        <f t="shared" si="94"/>
        <v>21.268668083802151</v>
      </c>
      <c r="P86" s="11">
        <f t="shared" si="94"/>
        <v>22.325558960245758</v>
      </c>
      <c r="Q86" s="11">
        <f t="shared" si="94"/>
        <v>23.278722216562489</v>
      </c>
      <c r="S86" s="40">
        <f t="shared" si="95"/>
        <v>3.0557303852396522E-2</v>
      </c>
      <c r="T86" s="40">
        <f t="shared" si="96"/>
        <v>0.60384735833871606</v>
      </c>
      <c r="W86" t="str">
        <f t="shared" si="97"/>
        <v>Sales and customer service occupations</v>
      </c>
      <c r="X86" s="11">
        <f t="shared" si="97"/>
        <v>35.09011401176604</v>
      </c>
      <c r="Y86" s="11">
        <f t="shared" si="97"/>
        <v>34.652215452026724</v>
      </c>
      <c r="Z86" s="11">
        <f t="shared" si="97"/>
        <v>34.319846683111408</v>
      </c>
      <c r="AA86" s="11">
        <f t="shared" si="97"/>
        <v>34.306755351230308</v>
      </c>
      <c r="AB86" s="11">
        <f t="shared" si="97"/>
        <v>33.27532176058142</v>
      </c>
      <c r="AD86" s="40">
        <f t="shared" si="98"/>
        <v>-0.44292879181431211</v>
      </c>
      <c r="AE86" s="40">
        <f t="shared" si="99"/>
        <v>-0.20583968136802522</v>
      </c>
    </row>
    <row r="87" spans="1:31" x14ac:dyDescent="0.2">
      <c r="A87" t="str">
        <f t="shared" si="92"/>
        <v>Process, plant and machine operatives</v>
      </c>
      <c r="B87" s="11">
        <f t="shared" si="92"/>
        <v>34.749792345100957</v>
      </c>
      <c r="C87" s="11">
        <f t="shared" si="92"/>
        <v>36.896178867525066</v>
      </c>
      <c r="D87" s="11">
        <f t="shared" si="92"/>
        <v>32.742358020133182</v>
      </c>
      <c r="E87" s="11">
        <f t="shared" si="92"/>
        <v>34.191165422429343</v>
      </c>
      <c r="F87" s="11">
        <f t="shared" si="92"/>
        <v>33.795703786213188</v>
      </c>
      <c r="H87" s="40">
        <f t="shared" si="100"/>
        <v>-1.1830266423360825</v>
      </c>
      <c r="I87" s="40">
        <f t="shared" si="93"/>
        <v>0.21131693042935051</v>
      </c>
      <c r="L87" t="str">
        <f t="shared" si="94"/>
        <v>Process, plant and machine operatives</v>
      </c>
      <c r="M87" s="11">
        <f t="shared" si="94"/>
        <v>30.261872584661887</v>
      </c>
      <c r="N87" s="11">
        <f t="shared" si="94"/>
        <v>31.933236281829419</v>
      </c>
      <c r="O87" s="11">
        <f t="shared" si="94"/>
        <v>28.369795988823135</v>
      </c>
      <c r="P87" s="11">
        <f t="shared" si="94"/>
        <v>28.75183415051233</v>
      </c>
      <c r="Q87" s="11">
        <f t="shared" si="94"/>
        <v>27.876121794399566</v>
      </c>
      <c r="S87" s="40">
        <f t="shared" si="95"/>
        <v>-1.2829695072702374</v>
      </c>
      <c r="T87" s="40">
        <f t="shared" si="96"/>
        <v>-0.11696211254399458</v>
      </c>
      <c r="W87" t="str">
        <f t="shared" si="97"/>
        <v>Process, plant and machine operatives</v>
      </c>
      <c r="X87" s="11">
        <f t="shared" si="97"/>
        <v>4.4879197604390422</v>
      </c>
      <c r="Y87" s="11">
        <f t="shared" si="97"/>
        <v>4.9629425856956679</v>
      </c>
      <c r="Z87" s="11">
        <f t="shared" si="97"/>
        <v>4.3725620313100588</v>
      </c>
      <c r="AA87" s="11">
        <f t="shared" si="97"/>
        <v>5.4393312719170108</v>
      </c>
      <c r="AB87" s="11">
        <f t="shared" si="97"/>
        <v>5.9195819918136525</v>
      </c>
      <c r="AD87" s="40">
        <f t="shared" si="98"/>
        <v>-0.51944966724395414</v>
      </c>
      <c r="AE87" s="40">
        <f t="shared" si="99"/>
        <v>2.0399735589047063</v>
      </c>
    </row>
    <row r="88" spans="1:31" x14ac:dyDescent="0.2">
      <c r="A88" t="str">
        <f t="shared" si="92"/>
        <v>Elementary occupations</v>
      </c>
      <c r="B88" s="11">
        <f t="shared" si="92"/>
        <v>70.813629769099862</v>
      </c>
      <c r="C88" s="11">
        <f t="shared" si="92"/>
        <v>70.986696643393614</v>
      </c>
      <c r="D88" s="11">
        <f t="shared" si="92"/>
        <v>65.815925630381045</v>
      </c>
      <c r="E88" s="11">
        <f t="shared" si="92"/>
        <v>69.59458715751154</v>
      </c>
      <c r="F88" s="11">
        <f t="shared" si="92"/>
        <v>69.003308375644906</v>
      </c>
      <c r="H88" s="40">
        <f t="shared" si="100"/>
        <v>-1.453131695488985</v>
      </c>
      <c r="I88" s="40">
        <f t="shared" si="93"/>
        <v>0.31578161643903702</v>
      </c>
      <c r="L88" t="str">
        <f t="shared" si="94"/>
        <v>Elementary occupations</v>
      </c>
      <c r="M88" s="11">
        <f t="shared" si="94"/>
        <v>39.372864296868023</v>
      </c>
      <c r="N88" s="11">
        <f t="shared" si="94"/>
        <v>36.314690412485575</v>
      </c>
      <c r="O88" s="11">
        <f t="shared" si="94"/>
        <v>35.297363306295821</v>
      </c>
      <c r="P88" s="11">
        <f t="shared" si="94"/>
        <v>37.582190018003459</v>
      </c>
      <c r="Q88" s="11">
        <f t="shared" si="94"/>
        <v>36.316025889599707</v>
      </c>
      <c r="S88" s="40">
        <f t="shared" si="95"/>
        <v>-2.1616655214751535</v>
      </c>
      <c r="T88" s="40">
        <f t="shared" si="96"/>
        <v>0.1898523994262824</v>
      </c>
      <c r="W88" t="str">
        <f t="shared" si="97"/>
        <v>Elementary occupations</v>
      </c>
      <c r="X88" s="11">
        <f t="shared" si="97"/>
        <v>31.440765472231842</v>
      </c>
      <c r="Y88" s="11">
        <f t="shared" si="97"/>
        <v>34.672006230908032</v>
      </c>
      <c r="Z88" s="11">
        <f t="shared" si="97"/>
        <v>30.518562324085234</v>
      </c>
      <c r="AA88" s="11">
        <f t="shared" si="97"/>
        <v>32.012397139508039</v>
      </c>
      <c r="AB88" s="11">
        <f t="shared" si="97"/>
        <v>32.687282486045206</v>
      </c>
      <c r="AD88" s="40">
        <f t="shared" si="98"/>
        <v>-0.5936352825710367</v>
      </c>
      <c r="AE88" s="40">
        <f t="shared" si="99"/>
        <v>0.45872217814793004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652.06099999999992</v>
      </c>
      <c r="C90" s="34">
        <f t="shared" si="101"/>
        <v>706.60799999999983</v>
      </c>
      <c r="D90" s="34">
        <f t="shared" si="101"/>
        <v>698.91799999999932</v>
      </c>
      <c r="E90" s="34">
        <f t="shared" si="101"/>
        <v>728.50399999999945</v>
      </c>
      <c r="F90" s="34">
        <f t="shared" si="101"/>
        <v>771.85100000000011</v>
      </c>
      <c r="H90" s="43">
        <f>IF(D$6-B$6 &lt;&gt; 0,(EXP(LN(D18/B18)/(D$6-B$6))-1)*100,0)</f>
        <v>1.3975823127556852</v>
      </c>
      <c r="I90" s="43">
        <f>F56</f>
        <v>0.66391488381218888</v>
      </c>
      <c r="L90" s="24" t="str">
        <f t="shared" ref="L90:Q90" si="102">L18</f>
        <v>All occupations</v>
      </c>
      <c r="M90" s="34">
        <f t="shared" si="102"/>
        <v>338.72212743488114</v>
      </c>
      <c r="N90" s="34">
        <f t="shared" si="102"/>
        <v>361.17164907102926</v>
      </c>
      <c r="O90" s="34">
        <f t="shared" si="102"/>
        <v>352.94046486149472</v>
      </c>
      <c r="P90" s="34">
        <f t="shared" si="102"/>
        <v>366.1157695792694</v>
      </c>
      <c r="Q90" s="34">
        <f t="shared" si="102"/>
        <v>384.17191238552005</v>
      </c>
      <c r="S90" s="43">
        <f>IF(O$6-M$6 &lt;&gt; 0,(EXP(LN(O18/M18)/(O$6-M$6))-1)*100,0)</f>
        <v>0.82577687768259356</v>
      </c>
      <c r="T90" s="43">
        <f>Q56</f>
        <v>0.56687236158379228</v>
      </c>
      <c r="W90" s="24" t="str">
        <f t="shared" ref="W90:AB90" si="103">W18</f>
        <v>All occupations</v>
      </c>
      <c r="X90" s="34">
        <f t="shared" si="103"/>
        <v>313.33887256511861</v>
      </c>
      <c r="Y90" s="34">
        <f t="shared" si="103"/>
        <v>345.43635092897068</v>
      </c>
      <c r="Z90" s="34">
        <f t="shared" si="103"/>
        <v>345.97753513850495</v>
      </c>
      <c r="AA90" s="34">
        <f t="shared" si="103"/>
        <v>362.38823042073011</v>
      </c>
      <c r="AB90" s="34">
        <f t="shared" si="103"/>
        <v>387.67908761447995</v>
      </c>
      <c r="AD90" s="43">
        <f>IF(Z$6-X$6 &lt;&gt; 0,(EXP(LN(Z18/X18)/(Z$6-X$6))-1)*100,0)</f>
        <v>2.0015390750172335</v>
      </c>
      <c r="AE90" s="43">
        <f>AB56</f>
        <v>0.76157909330967222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West of England and North Somerset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West of England and North Somerset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West of England and North Somerset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42.938149344297884</v>
      </c>
      <c r="C8" s="11">
        <v>52.868757572834177</v>
      </c>
      <c r="D8" s="11">
        <v>54.333763640003816</v>
      </c>
      <c r="E8" s="11">
        <v>49.850004458005898</v>
      </c>
      <c r="F8" s="11">
        <v>54.516691202220208</v>
      </c>
      <c r="G8" s="10"/>
      <c r="H8" s="11">
        <f>F8-D8</f>
        <v>0.18292756221639195</v>
      </c>
      <c r="I8" s="11">
        <f>'RD T1'!E7</f>
        <v>26.545173901108303</v>
      </c>
      <c r="J8" s="11">
        <f>SUM(H8:I8)</f>
        <v>26.728101463324695</v>
      </c>
      <c r="L8" s="10" t="str">
        <f>name!D4</f>
        <v>11 Corporate managers and directors</v>
      </c>
      <c r="M8" s="11">
        <v>30.608719419500275</v>
      </c>
      <c r="N8" s="11">
        <v>35.899249631188994</v>
      </c>
      <c r="O8" s="11">
        <v>35.987868301799978</v>
      </c>
      <c r="P8" s="11">
        <v>31.559233718627873</v>
      </c>
      <c r="Q8" s="11">
        <v>33.082360566014273</v>
      </c>
      <c r="R8" s="10"/>
      <c r="S8" s="11">
        <f>Q8-O8</f>
        <v>-2.9055077357857044</v>
      </c>
      <c r="T8" s="11">
        <f>'RD T1'!T7</f>
        <v>15.109907975280597</v>
      </c>
      <c r="U8" s="11">
        <f>SUM(S8:T8)</f>
        <v>12.204400239494893</v>
      </c>
      <c r="W8" s="10" t="str">
        <f>name!D4</f>
        <v>11 Corporate managers and directors</v>
      </c>
      <c r="X8" s="11">
        <v>12.329429924797601</v>
      </c>
      <c r="Y8" s="11">
        <v>16.969507941645226</v>
      </c>
      <c r="Z8" s="11">
        <v>18.345895338203896</v>
      </c>
      <c r="AA8" s="11">
        <v>18.290770739378011</v>
      </c>
      <c r="AB8" s="11">
        <v>21.434330636205878</v>
      </c>
      <c r="AC8" s="10"/>
      <c r="AD8" s="11">
        <f>AB8-Z8</f>
        <v>3.0884352980019827</v>
      </c>
      <c r="AE8" s="11">
        <f>'RD T1'!T36</f>
        <v>11.435265925827705</v>
      </c>
      <c r="AF8" s="11">
        <f>SUM(AD8:AE8)</f>
        <v>14.523701223829688</v>
      </c>
    </row>
    <row r="9" spans="1:32" x14ac:dyDescent="0.2">
      <c r="A9" s="10" t="str">
        <f>name!D5</f>
        <v>12 Other managers and proprietors</v>
      </c>
      <c r="B9" s="11">
        <v>22.464797068351189</v>
      </c>
      <c r="C9" s="11">
        <v>25.451321634442547</v>
      </c>
      <c r="D9" s="11">
        <v>25.900858245758837</v>
      </c>
      <c r="E9" s="11">
        <v>27.313700935045315</v>
      </c>
      <c r="F9" s="11">
        <v>30.608627510601483</v>
      </c>
      <c r="H9" s="11">
        <f t="shared" ref="H9:H32" si="2">F9-D9</f>
        <v>4.7077692648426464</v>
      </c>
      <c r="I9" s="11">
        <f>'RD T1'!E8</f>
        <v>15.872623968388023</v>
      </c>
      <c r="J9" s="11">
        <f>SUM(H9:I9)</f>
        <v>20.580393233230669</v>
      </c>
      <c r="L9" s="10" t="str">
        <f>name!D5</f>
        <v>12 Other managers and proprietors</v>
      </c>
      <c r="M9" s="11">
        <v>13.816158705122072</v>
      </c>
      <c r="N9" s="11">
        <v>15.630048370472601</v>
      </c>
      <c r="O9" s="11">
        <v>15.132021361779275</v>
      </c>
      <c r="P9" s="11">
        <v>17.198824130018423</v>
      </c>
      <c r="Q9" s="11">
        <v>19.679129700605277</v>
      </c>
      <c r="S9" s="11">
        <f t="shared" ref="S9:S32" si="3">Q9-O9</f>
        <v>4.5471083388260016</v>
      </c>
      <c r="T9" s="11">
        <f>'RD T1'!T8</f>
        <v>9.1064615849157065</v>
      </c>
      <c r="U9" s="11">
        <f>SUM(S9:T9)</f>
        <v>13.653569923741708</v>
      </c>
      <c r="W9" s="10" t="str">
        <f>name!D5</f>
        <v>12 Other managers and proprietors</v>
      </c>
      <c r="X9" s="11">
        <v>8.6486383632291108</v>
      </c>
      <c r="Y9" s="11">
        <v>9.8212732639699407</v>
      </c>
      <c r="Z9" s="11">
        <v>10.768836883979624</v>
      </c>
      <c r="AA9" s="11">
        <v>10.114876805026856</v>
      </c>
      <c r="AB9" s="11">
        <v>10.929497809996166</v>
      </c>
      <c r="AD9" s="11">
        <f t="shared" ref="AD9:AD32" si="4">AB9-Z9</f>
        <v>0.16066092601654169</v>
      </c>
      <c r="AE9" s="11">
        <f>'RD T1'!T37</f>
        <v>6.7661623834723246</v>
      </c>
      <c r="AF9" s="11">
        <f>SUM(AD9:AE9)</f>
        <v>6.9268233094888663</v>
      </c>
    </row>
    <row r="10" spans="1:32" x14ac:dyDescent="0.2">
      <c r="A10" s="10" t="str">
        <f>name!D6</f>
        <v>21 Science, research, engineering and technology professionals</v>
      </c>
      <c r="B10" s="11">
        <v>36.672318620886379</v>
      </c>
      <c r="C10" s="11">
        <v>44.181276919273607</v>
      </c>
      <c r="D10" s="11">
        <v>45.044466686098318</v>
      </c>
      <c r="E10" s="11">
        <v>55.905742918262831</v>
      </c>
      <c r="F10" s="11">
        <v>64.370635080794315</v>
      </c>
      <c r="G10" s="11"/>
      <c r="H10" s="11">
        <f t="shared" si="2"/>
        <v>19.326168394695998</v>
      </c>
      <c r="I10" s="11">
        <f>'RD T1'!E9</f>
        <v>21.534702879995812</v>
      </c>
      <c r="J10" s="11">
        <f t="shared" ref="J10:J32" si="5">SUM(H10:I10)</f>
        <v>40.86087127469181</v>
      </c>
      <c r="L10" s="10" t="str">
        <f>name!D6</f>
        <v>21 Science, research, engineering and technology professionals</v>
      </c>
      <c r="M10" s="11">
        <v>29.943665871748429</v>
      </c>
      <c r="N10" s="11">
        <v>36.057701060296807</v>
      </c>
      <c r="O10" s="11">
        <v>35.235023347247257</v>
      </c>
      <c r="P10" s="11">
        <v>42.248413502612621</v>
      </c>
      <c r="Q10" s="11">
        <v>47.712180437346873</v>
      </c>
      <c r="R10" s="11"/>
      <c r="S10" s="11">
        <f t="shared" si="3"/>
        <v>12.477157090099617</v>
      </c>
      <c r="T10" s="11">
        <f>'RD T1'!T9</f>
        <v>14.224788537649609</v>
      </c>
      <c r="U10" s="11">
        <f t="shared" ref="U10:U32" si="6">SUM(S10:T10)</f>
        <v>26.701945627749225</v>
      </c>
      <c r="W10" s="10" t="str">
        <f>name!D6</f>
        <v>21 Science, research, engineering and technology professionals</v>
      </c>
      <c r="X10" s="11">
        <v>6.728652749137904</v>
      </c>
      <c r="Y10" s="11">
        <v>8.1235758589768707</v>
      </c>
      <c r="Z10" s="11">
        <v>9.8094433388511764</v>
      </c>
      <c r="AA10" s="11">
        <v>13.657329415650201</v>
      </c>
      <c r="AB10" s="11">
        <v>16.658454643447403</v>
      </c>
      <c r="AC10" s="11"/>
      <c r="AD10" s="11">
        <f t="shared" si="4"/>
        <v>6.8490113045962264</v>
      </c>
      <c r="AE10" s="11">
        <f>'RD T1'!T38</f>
        <v>7.3099143423462047</v>
      </c>
      <c r="AF10" s="11">
        <f t="shared" ref="AF10:AF32" si="7">SUM(AD10:AE10)</f>
        <v>14.158925646942432</v>
      </c>
    </row>
    <row r="11" spans="1:32" x14ac:dyDescent="0.2">
      <c r="A11" s="10" t="str">
        <f>name!D7</f>
        <v>22 Health professionals</v>
      </c>
      <c r="B11" s="11">
        <v>28.238401733936691</v>
      </c>
      <c r="C11" s="11">
        <v>32.139980140321825</v>
      </c>
      <c r="D11" s="11">
        <v>32.066916166542214</v>
      </c>
      <c r="E11" s="11">
        <v>32.967951509341233</v>
      </c>
      <c r="F11" s="11">
        <v>37.769230979780744</v>
      </c>
      <c r="G11" s="11"/>
      <c r="H11" s="11">
        <f t="shared" si="2"/>
        <v>5.7023148132385302</v>
      </c>
      <c r="I11" s="11">
        <f>'RD T1'!E10</f>
        <v>18.123561914761193</v>
      </c>
      <c r="J11" s="11">
        <f t="shared" si="5"/>
        <v>23.825876727999724</v>
      </c>
      <c r="L11" s="10" t="str">
        <f>name!D7</f>
        <v>22 Health professionals</v>
      </c>
      <c r="M11" s="11">
        <v>7.5802857319522374</v>
      </c>
      <c r="N11" s="11">
        <v>8.2889601380949003</v>
      </c>
      <c r="O11" s="11">
        <v>9.3052976186127339</v>
      </c>
      <c r="P11" s="11">
        <v>9.6793691315029129</v>
      </c>
      <c r="Q11" s="11">
        <v>11.251568288911495</v>
      </c>
      <c r="R11" s="11"/>
      <c r="S11" s="11">
        <f t="shared" si="3"/>
        <v>1.9462706702987607</v>
      </c>
      <c r="T11" s="11">
        <f>'RD T1'!T10</f>
        <v>3.8883291253022185</v>
      </c>
      <c r="U11" s="11">
        <f t="shared" si="6"/>
        <v>5.8345997956009796</v>
      </c>
      <c r="W11" s="10" t="str">
        <f>name!D7</f>
        <v>22 Health professionals</v>
      </c>
      <c r="X11" s="11">
        <v>20.658116001984471</v>
      </c>
      <c r="Y11" s="11">
        <v>23.851020002226939</v>
      </c>
      <c r="Z11" s="11">
        <v>22.761618547929451</v>
      </c>
      <c r="AA11" s="11">
        <v>23.288582377838313</v>
      </c>
      <c r="AB11" s="11">
        <v>26.517662690869297</v>
      </c>
      <c r="AC11" s="11"/>
      <c r="AD11" s="11">
        <f t="shared" si="4"/>
        <v>3.7560441429398459</v>
      </c>
      <c r="AE11" s="11">
        <f>'RD T1'!T39</f>
        <v>14.235232789458971</v>
      </c>
      <c r="AF11" s="11">
        <f t="shared" si="7"/>
        <v>17.991276932398819</v>
      </c>
    </row>
    <row r="12" spans="1:32" x14ac:dyDescent="0.2">
      <c r="A12" s="10" t="str">
        <f>name!D8</f>
        <v>23 Teaching and other educational professionals</v>
      </c>
      <c r="B12" s="11">
        <v>32.143468280986866</v>
      </c>
      <c r="C12" s="11">
        <v>36.615892271915129</v>
      </c>
      <c r="D12" s="11">
        <v>37.052025957223677</v>
      </c>
      <c r="E12" s="11">
        <v>36.813248309455574</v>
      </c>
      <c r="F12" s="11">
        <v>40.260415222604117</v>
      </c>
      <c r="G12" s="11"/>
      <c r="H12" s="11">
        <f t="shared" si="2"/>
        <v>3.2083892653804398</v>
      </c>
      <c r="I12" s="11">
        <f>'RD T1'!E11</f>
        <v>19.349855782546559</v>
      </c>
      <c r="J12" s="11">
        <f t="shared" si="5"/>
        <v>22.558245047926999</v>
      </c>
      <c r="L12" s="10" t="str">
        <f>name!D8</f>
        <v>23 Teaching and other educational professionals</v>
      </c>
      <c r="M12" s="11">
        <v>11.375682994500366</v>
      </c>
      <c r="N12" s="11">
        <v>12.30195175322609</v>
      </c>
      <c r="O12" s="11">
        <v>11.539105495531782</v>
      </c>
      <c r="P12" s="11">
        <v>11.980401677772381</v>
      </c>
      <c r="Q12" s="11">
        <v>13.009725660530268</v>
      </c>
      <c r="R12" s="11"/>
      <c r="S12" s="11">
        <f t="shared" si="3"/>
        <v>1.4706201649984862</v>
      </c>
      <c r="T12" s="11">
        <f>'RD T1'!T11</f>
        <v>5.1891608169054502</v>
      </c>
      <c r="U12" s="11">
        <f t="shared" si="6"/>
        <v>6.6597809819039364</v>
      </c>
      <c r="W12" s="10" t="str">
        <f>name!D8</f>
        <v>23 Teaching and other educational professionals</v>
      </c>
      <c r="X12" s="11">
        <v>20.767785286486493</v>
      </c>
      <c r="Y12" s="11">
        <v>24.313940518689044</v>
      </c>
      <c r="Z12" s="11">
        <v>25.512920461691884</v>
      </c>
      <c r="AA12" s="11">
        <v>24.832846631683207</v>
      </c>
      <c r="AB12" s="11">
        <v>27.25068956207387</v>
      </c>
      <c r="AC12" s="11"/>
      <c r="AD12" s="11">
        <f t="shared" si="4"/>
        <v>1.7377691003819855</v>
      </c>
      <c r="AE12" s="11">
        <f>'RD T1'!T40</f>
        <v>14.160694965641104</v>
      </c>
      <c r="AF12" s="11">
        <f t="shared" si="7"/>
        <v>15.89846406602309</v>
      </c>
    </row>
    <row r="13" spans="1:32" x14ac:dyDescent="0.2">
      <c r="A13" s="10" t="str">
        <f>name!D9</f>
        <v>24 Business, media and public service professionals</v>
      </c>
      <c r="B13" s="11">
        <v>38.678127669784693</v>
      </c>
      <c r="C13" s="11">
        <v>47.136795194346519</v>
      </c>
      <c r="D13" s="11">
        <v>51.194807752884643</v>
      </c>
      <c r="E13" s="11">
        <v>54.309733162775181</v>
      </c>
      <c r="F13" s="11">
        <v>60.539283830776533</v>
      </c>
      <c r="G13" s="11"/>
      <c r="H13" s="11">
        <f t="shared" si="2"/>
        <v>9.3444760778918905</v>
      </c>
      <c r="I13" s="11">
        <f>'RD T1'!E12</f>
        <v>26.585700175872287</v>
      </c>
      <c r="J13" s="11">
        <f t="shared" si="5"/>
        <v>35.930176253764174</v>
      </c>
      <c r="L13" s="10" t="str">
        <f>name!D9</f>
        <v>24 Business, media and public service professionals</v>
      </c>
      <c r="M13" s="11">
        <v>23.756376210733468</v>
      </c>
      <c r="N13" s="11">
        <v>27.427539863587388</v>
      </c>
      <c r="O13" s="11">
        <v>28.789182369613268</v>
      </c>
      <c r="P13" s="11">
        <v>30.614661981200335</v>
      </c>
      <c r="Q13" s="11">
        <v>33.314138181131383</v>
      </c>
      <c r="R13" s="11"/>
      <c r="S13" s="11">
        <f t="shared" si="3"/>
        <v>4.5249558115181152</v>
      </c>
      <c r="T13" s="11">
        <f>'RD T1'!T12</f>
        <v>13.054783182391406</v>
      </c>
      <c r="U13" s="11">
        <f t="shared" si="6"/>
        <v>17.579738993909523</v>
      </c>
      <c r="W13" s="10" t="str">
        <f>name!D9</f>
        <v>24 Business, media and public service professionals</v>
      </c>
      <c r="X13" s="11">
        <v>14.921751459051196</v>
      </c>
      <c r="Y13" s="11">
        <v>19.70925533075912</v>
      </c>
      <c r="Z13" s="11">
        <v>22.405625383271399</v>
      </c>
      <c r="AA13" s="11">
        <v>23.695071181574821</v>
      </c>
      <c r="AB13" s="11">
        <v>27.225145649645178</v>
      </c>
      <c r="AC13" s="11"/>
      <c r="AD13" s="11">
        <f t="shared" si="4"/>
        <v>4.8195202663737788</v>
      </c>
      <c r="AE13" s="11">
        <f>'RD T1'!T41</f>
        <v>13.530916993480874</v>
      </c>
      <c r="AF13" s="11">
        <f t="shared" si="7"/>
        <v>18.350437259854651</v>
      </c>
    </row>
    <row r="14" spans="1:32" x14ac:dyDescent="0.2">
      <c r="A14" s="10" t="str">
        <f>name!D10</f>
        <v>31 Science, engineering and technology associate professionals</v>
      </c>
      <c r="B14" s="11">
        <v>10.907788798291337</v>
      </c>
      <c r="C14" s="11">
        <v>13.601139011049995</v>
      </c>
      <c r="D14" s="11">
        <v>14.592356436861053</v>
      </c>
      <c r="E14" s="11">
        <v>13.88093710001886</v>
      </c>
      <c r="F14" s="11">
        <v>15.084047661006721</v>
      </c>
      <c r="G14" s="11"/>
      <c r="H14" s="11">
        <f t="shared" si="2"/>
        <v>0.49169122414566857</v>
      </c>
      <c r="I14" s="11">
        <f>'RD T1'!E13</f>
        <v>5.9255601984493858</v>
      </c>
      <c r="J14" s="11">
        <f t="shared" si="5"/>
        <v>6.4172514225950543</v>
      </c>
      <c r="L14" s="10" t="str">
        <f>name!D10</f>
        <v>31 Science, engineering and technology associate professionals</v>
      </c>
      <c r="M14" s="11">
        <v>7.9553631598055761</v>
      </c>
      <c r="N14" s="11">
        <v>10.168442486753994</v>
      </c>
      <c r="O14" s="11">
        <v>10.361914509446096</v>
      </c>
      <c r="P14" s="11">
        <v>9.3208678334779069</v>
      </c>
      <c r="Q14" s="11">
        <v>9.6850332592702788</v>
      </c>
      <c r="R14" s="11"/>
      <c r="S14" s="11">
        <f t="shared" si="3"/>
        <v>-0.67688125017581768</v>
      </c>
      <c r="T14" s="11">
        <f>'RD T1'!T13</f>
        <v>3.4994691924114272</v>
      </c>
      <c r="U14" s="11">
        <f t="shared" si="6"/>
        <v>2.8225879422356095</v>
      </c>
      <c r="W14" s="10" t="str">
        <f>name!D10</f>
        <v>31 Science, engineering and technology associate professionals</v>
      </c>
      <c r="X14" s="11">
        <v>2.9524256384857597</v>
      </c>
      <c r="Y14" s="11">
        <v>3.432696524295991</v>
      </c>
      <c r="Z14" s="11">
        <v>4.2304419274149652</v>
      </c>
      <c r="AA14" s="11">
        <v>4.5600692665409728</v>
      </c>
      <c r="AB14" s="11">
        <v>5.399014401736447</v>
      </c>
      <c r="AC14" s="11"/>
      <c r="AD14" s="11">
        <f t="shared" si="4"/>
        <v>1.1685724743214818</v>
      </c>
      <c r="AE14" s="11">
        <f>'RD T1'!T42</f>
        <v>2.426091006037959</v>
      </c>
      <c r="AF14" s="11">
        <f t="shared" si="7"/>
        <v>3.5946634803594408</v>
      </c>
    </row>
    <row r="15" spans="1:32" x14ac:dyDescent="0.2">
      <c r="A15" s="10" t="str">
        <f>name!D11</f>
        <v>32 Health and social care associate professionals</v>
      </c>
      <c r="B15" s="11">
        <v>12.67232239825179</v>
      </c>
      <c r="C15" s="11">
        <v>13.82597312984557</v>
      </c>
      <c r="D15" s="11">
        <v>13.969696893104999</v>
      </c>
      <c r="E15" s="11">
        <v>22.497644414205503</v>
      </c>
      <c r="F15" s="11">
        <v>27.690079187528642</v>
      </c>
      <c r="G15" s="11"/>
      <c r="H15" s="11">
        <f t="shared" si="2"/>
        <v>13.720382294423644</v>
      </c>
      <c r="I15" s="11">
        <f>'RD T1'!E14</f>
        <v>13.432858584246175</v>
      </c>
      <c r="J15" s="11">
        <f t="shared" si="5"/>
        <v>27.15324087866982</v>
      </c>
      <c r="L15" s="10" t="str">
        <f>name!D11</f>
        <v>32 Health and social care associate professionals</v>
      </c>
      <c r="M15" s="11">
        <v>2.9963973733763645</v>
      </c>
      <c r="N15" s="11">
        <v>2.8755709192298156</v>
      </c>
      <c r="O15" s="11">
        <v>3.2120600787930895</v>
      </c>
      <c r="P15" s="11">
        <v>4.4473950508029407</v>
      </c>
      <c r="Q15" s="11">
        <v>5.2858571095246587</v>
      </c>
      <c r="R15" s="11"/>
      <c r="S15" s="11">
        <f t="shared" si="3"/>
        <v>2.0737970307315692</v>
      </c>
      <c r="T15" s="11">
        <f>'RD T1'!T14</f>
        <v>2.2367679497558552</v>
      </c>
      <c r="U15" s="11">
        <f t="shared" si="6"/>
        <v>4.310564980487424</v>
      </c>
      <c r="W15" s="10" t="str">
        <f>name!D11</f>
        <v>32 Health and social care associate professionals</v>
      </c>
      <c r="X15" s="11">
        <v>9.6759250248754327</v>
      </c>
      <c r="Y15" s="11">
        <v>10.95040221061576</v>
      </c>
      <c r="Z15" s="11">
        <v>10.757636814311908</v>
      </c>
      <c r="AA15" s="11">
        <v>18.050249363402575</v>
      </c>
      <c r="AB15" s="11">
        <v>22.404222078003976</v>
      </c>
      <c r="AC15" s="11"/>
      <c r="AD15" s="11">
        <f t="shared" si="4"/>
        <v>11.646585263692067</v>
      </c>
      <c r="AE15" s="11">
        <f>'RD T1'!T43</f>
        <v>11.196090634490318</v>
      </c>
      <c r="AF15" s="11">
        <f t="shared" si="7"/>
        <v>22.842675898182385</v>
      </c>
    </row>
    <row r="16" spans="1:32" x14ac:dyDescent="0.2">
      <c r="A16" s="10" t="str">
        <f>name!D12</f>
        <v>33 Protective service occupations</v>
      </c>
      <c r="B16" s="11">
        <v>6.2012482905548625</v>
      </c>
      <c r="C16" s="11">
        <v>7.1518078291842881</v>
      </c>
      <c r="D16" s="11">
        <v>7.5811184769851367</v>
      </c>
      <c r="E16" s="11">
        <v>6.1595748914089308</v>
      </c>
      <c r="F16" s="11">
        <v>6.3985682087500937</v>
      </c>
      <c r="G16" s="11"/>
      <c r="H16" s="11">
        <f t="shared" si="2"/>
        <v>-1.1825502682350431</v>
      </c>
      <c r="I16" s="11">
        <f>'RD T1'!E15</f>
        <v>2.1523204773587064</v>
      </c>
      <c r="J16" s="11">
        <f t="shared" si="5"/>
        <v>0.9697702091236633</v>
      </c>
      <c r="L16" s="10" t="str">
        <f>name!D12</f>
        <v>33 Protective service occupations</v>
      </c>
      <c r="M16" s="11">
        <v>4.7123749534606549</v>
      </c>
      <c r="N16" s="11">
        <v>5.2133590040249826</v>
      </c>
      <c r="O16" s="11">
        <v>5.4543053631002127</v>
      </c>
      <c r="P16" s="11">
        <v>4.2761089095052727</v>
      </c>
      <c r="Q16" s="11">
        <v>4.072967809908584</v>
      </c>
      <c r="R16" s="11"/>
      <c r="S16" s="11">
        <f t="shared" si="3"/>
        <v>-1.3813375531916288</v>
      </c>
      <c r="T16" s="11">
        <f>'RD T1'!T15</f>
        <v>1.1923589642809611</v>
      </c>
      <c r="U16" s="11">
        <f t="shared" si="6"/>
        <v>-0.18897858891066766</v>
      </c>
      <c r="W16" s="10" t="str">
        <f>name!D12</f>
        <v>33 Protective service occupations</v>
      </c>
      <c r="X16" s="11">
        <v>1.4888733370942053</v>
      </c>
      <c r="Y16" s="11">
        <v>1.9384488251593095</v>
      </c>
      <c r="Z16" s="11">
        <v>2.1268131138849129</v>
      </c>
      <c r="AA16" s="11">
        <v>1.8834659819036506</v>
      </c>
      <c r="AB16" s="11">
        <v>2.3256003988414977</v>
      </c>
      <c r="AC16" s="11"/>
      <c r="AD16" s="11">
        <f t="shared" si="4"/>
        <v>0.19878728495658482</v>
      </c>
      <c r="AE16" s="11">
        <f>'RD T1'!T44</f>
        <v>0.95996151307774513</v>
      </c>
      <c r="AF16" s="11">
        <f t="shared" si="7"/>
        <v>1.1587487980343298</v>
      </c>
    </row>
    <row r="17" spans="1:32" x14ac:dyDescent="0.2">
      <c r="A17" s="10" t="str">
        <f>name!D13</f>
        <v>34 Culture, media and sports occupations</v>
      </c>
      <c r="B17" s="11">
        <v>13.508690891635473</v>
      </c>
      <c r="C17" s="11">
        <v>15.393075816079595</v>
      </c>
      <c r="D17" s="11">
        <v>15.364575759286989</v>
      </c>
      <c r="E17" s="11">
        <v>14.89242917096829</v>
      </c>
      <c r="F17" s="11">
        <v>16.90328194826655</v>
      </c>
      <c r="G17" s="11"/>
      <c r="H17" s="11">
        <f t="shared" si="2"/>
        <v>1.5387061889795604</v>
      </c>
      <c r="I17" s="11">
        <f>'RD T1'!E16</f>
        <v>7.5108878921610547</v>
      </c>
      <c r="J17" s="11">
        <f t="shared" si="5"/>
        <v>9.049594081140615</v>
      </c>
      <c r="L17" s="10" t="str">
        <f>name!D13</f>
        <v>34 Culture, media and sports occupations</v>
      </c>
      <c r="M17" s="11">
        <v>6.6843826795004562</v>
      </c>
      <c r="N17" s="11">
        <v>7.245478621757389</v>
      </c>
      <c r="O17" s="11">
        <v>6.5869779143672575</v>
      </c>
      <c r="P17" s="11">
        <v>6.2393736227447762</v>
      </c>
      <c r="Q17" s="11">
        <v>7.0522691330842457</v>
      </c>
      <c r="R17" s="11"/>
      <c r="S17" s="11">
        <f t="shared" si="3"/>
        <v>0.4652912187169882</v>
      </c>
      <c r="T17" s="11">
        <f>'RD T1'!T16</f>
        <v>2.6333028659886746</v>
      </c>
      <c r="U17" s="11">
        <f t="shared" si="6"/>
        <v>3.0985940847056628</v>
      </c>
      <c r="W17" s="10" t="str">
        <f>name!D13</f>
        <v>34 Culture, media and sports occupations</v>
      </c>
      <c r="X17" s="11">
        <v>6.8243082121350014</v>
      </c>
      <c r="Y17" s="11">
        <v>8.1475971943222021</v>
      </c>
      <c r="Z17" s="11">
        <v>8.7775978449197414</v>
      </c>
      <c r="AA17" s="11">
        <v>8.6530555482235236</v>
      </c>
      <c r="AB17" s="11">
        <v>9.8510128151822993</v>
      </c>
      <c r="AC17" s="11"/>
      <c r="AD17" s="11">
        <f t="shared" si="4"/>
        <v>1.0734149702625579</v>
      </c>
      <c r="AE17" s="11">
        <f>'RD T1'!T45</f>
        <v>4.8775850261723788</v>
      </c>
      <c r="AF17" s="11">
        <f t="shared" si="7"/>
        <v>5.9509999964349367</v>
      </c>
    </row>
    <row r="18" spans="1:32" x14ac:dyDescent="0.2">
      <c r="A18" s="10" t="str">
        <f>name!D14</f>
        <v>35 Business and public service associate professionals</v>
      </c>
      <c r="B18" s="11">
        <v>39.468903284007595</v>
      </c>
      <c r="C18" s="11">
        <v>43.572701785550855</v>
      </c>
      <c r="D18" s="11">
        <v>45.223400286653728</v>
      </c>
      <c r="E18" s="11">
        <v>46.14427866740202</v>
      </c>
      <c r="F18" s="11">
        <v>48.719508026730487</v>
      </c>
      <c r="G18" s="11"/>
      <c r="H18" s="11">
        <f t="shared" si="2"/>
        <v>3.4961077400767593</v>
      </c>
      <c r="I18" s="11">
        <f>'RD T1'!E17</f>
        <v>21.579556873640172</v>
      </c>
      <c r="J18" s="11">
        <f t="shared" si="5"/>
        <v>25.075664613716931</v>
      </c>
      <c r="L18" s="10" t="str">
        <f>name!D14</f>
        <v>35 Business and public service associate professionals</v>
      </c>
      <c r="M18" s="11">
        <v>21.701776241558125</v>
      </c>
      <c r="N18" s="11">
        <v>23.126488368441859</v>
      </c>
      <c r="O18" s="11">
        <v>23.738365276091169</v>
      </c>
      <c r="P18" s="11">
        <v>23.857392473663587</v>
      </c>
      <c r="Q18" s="11">
        <v>24.250391550275847</v>
      </c>
      <c r="R18" s="11"/>
      <c r="S18" s="11">
        <f t="shared" si="3"/>
        <v>0.51202627418467728</v>
      </c>
      <c r="T18" s="11">
        <f>'RD T1'!T17</f>
        <v>9.1906497678223307</v>
      </c>
      <c r="U18" s="11">
        <f t="shared" si="6"/>
        <v>9.702676042007008</v>
      </c>
      <c r="W18" s="10" t="str">
        <f>name!D14</f>
        <v>35 Business and public service associate professionals</v>
      </c>
      <c r="X18" s="11">
        <v>17.767127042449509</v>
      </c>
      <c r="Y18" s="11">
        <v>20.446213417109039</v>
      </c>
      <c r="Z18" s="11">
        <v>21.485035010562562</v>
      </c>
      <c r="AA18" s="11">
        <v>22.286886193738564</v>
      </c>
      <c r="AB18" s="11">
        <v>24.469116476454641</v>
      </c>
      <c r="AC18" s="11"/>
      <c r="AD18" s="11">
        <f t="shared" si="4"/>
        <v>2.9840814658920785</v>
      </c>
      <c r="AE18" s="11">
        <f>'RD T1'!T46</f>
        <v>12.388907105817843</v>
      </c>
      <c r="AF18" s="11">
        <f t="shared" si="7"/>
        <v>15.372988571709922</v>
      </c>
    </row>
    <row r="19" spans="1:32" x14ac:dyDescent="0.2">
      <c r="A19" s="10" t="str">
        <f>name!D15</f>
        <v>41 Administrative occupations</v>
      </c>
      <c r="B19" s="11">
        <v>58.918156417682425</v>
      </c>
      <c r="C19" s="11">
        <v>60.038256732625783</v>
      </c>
      <c r="D19" s="11">
        <v>62.668243841369858</v>
      </c>
      <c r="E19" s="11">
        <v>63.958653918346826</v>
      </c>
      <c r="F19" s="11">
        <v>61.714334593304031</v>
      </c>
      <c r="G19" s="11"/>
      <c r="H19" s="11">
        <f t="shared" si="2"/>
        <v>-0.95390924806582689</v>
      </c>
      <c r="I19" s="11">
        <f>'RD T1'!E18</f>
        <v>32.190800485766999</v>
      </c>
      <c r="J19" s="11">
        <f t="shared" si="5"/>
        <v>31.236891237701172</v>
      </c>
      <c r="L19" s="10" t="str">
        <f>name!D15</f>
        <v>41 Administrative occupations</v>
      </c>
      <c r="M19" s="11">
        <v>15.482646089997894</v>
      </c>
      <c r="N19" s="11">
        <v>14.574980841852931</v>
      </c>
      <c r="O19" s="11">
        <v>17.168370571968378</v>
      </c>
      <c r="P19" s="11">
        <v>18.07024945853955</v>
      </c>
      <c r="Q19" s="11">
        <v>19.097938019810488</v>
      </c>
      <c r="R19" s="11"/>
      <c r="S19" s="11">
        <f t="shared" si="3"/>
        <v>1.9295674478421105</v>
      </c>
      <c r="T19" s="11">
        <f>'RD T1'!T18</f>
        <v>6.790208753561835</v>
      </c>
      <c r="U19" s="11">
        <f t="shared" si="6"/>
        <v>8.7197762014039455</v>
      </c>
      <c r="W19" s="10" t="str">
        <f>name!D15</f>
        <v>41 Administrative occupations</v>
      </c>
      <c r="X19" s="11">
        <v>43.435510327684455</v>
      </c>
      <c r="Y19" s="11">
        <v>45.463275890772863</v>
      </c>
      <c r="Z19" s="11">
        <v>45.499873269401448</v>
      </c>
      <c r="AA19" s="11">
        <v>45.888404459807262</v>
      </c>
      <c r="AB19" s="11">
        <v>42.616396573493518</v>
      </c>
      <c r="AC19" s="11"/>
      <c r="AD19" s="11">
        <f t="shared" si="4"/>
        <v>-2.8834766959079303</v>
      </c>
      <c r="AE19" s="11">
        <f>'RD T1'!T47</f>
        <v>25.400591732205157</v>
      </c>
      <c r="AF19" s="11">
        <f t="shared" si="7"/>
        <v>22.517115036297227</v>
      </c>
    </row>
    <row r="20" spans="1:32" x14ac:dyDescent="0.2">
      <c r="A20" s="10" t="str">
        <f>name!D16</f>
        <v>42 Secretarial and related occupations</v>
      </c>
      <c r="B20" s="11">
        <v>14.2897603813194</v>
      </c>
      <c r="C20" s="11">
        <v>13.674666640216174</v>
      </c>
      <c r="D20" s="11">
        <v>13.3817151143783</v>
      </c>
      <c r="E20" s="11">
        <v>12.139605632313819</v>
      </c>
      <c r="F20" s="11">
        <v>10.042662482581314</v>
      </c>
      <c r="G20" s="11"/>
      <c r="H20" s="11">
        <f t="shared" si="2"/>
        <v>-3.3390526317969869</v>
      </c>
      <c r="I20" s="11">
        <f>'RD T1'!E19</f>
        <v>6.1165385744191436</v>
      </c>
      <c r="J20" s="11">
        <f t="shared" si="5"/>
        <v>2.7774859426221568</v>
      </c>
      <c r="L20" s="10" t="str">
        <f>name!D16</f>
        <v>42 Secretarial and related occupations</v>
      </c>
      <c r="M20" s="11">
        <v>1.4665687137968364</v>
      </c>
      <c r="N20" s="11">
        <v>1.112148035156765</v>
      </c>
      <c r="O20" s="11">
        <v>1.0659219368392694</v>
      </c>
      <c r="P20" s="11">
        <v>1.0359186624279759</v>
      </c>
      <c r="Q20" s="11">
        <v>1.2376519120792362</v>
      </c>
      <c r="R20" s="11"/>
      <c r="S20" s="11">
        <f t="shared" si="3"/>
        <v>0.1717299752399668</v>
      </c>
      <c r="T20" s="11">
        <f>'RD T1'!T19</f>
        <v>0.36570984617459829</v>
      </c>
      <c r="U20" s="11">
        <f t="shared" si="6"/>
        <v>0.53743982141456503</v>
      </c>
      <c r="W20" s="10" t="str">
        <f>name!D16</f>
        <v>42 Secretarial and related occupations</v>
      </c>
      <c r="X20" s="11">
        <v>12.823191667522561</v>
      </c>
      <c r="Y20" s="11">
        <v>12.562518605059408</v>
      </c>
      <c r="Z20" s="11">
        <v>12.315793177539028</v>
      </c>
      <c r="AA20" s="11">
        <v>11.103686969885837</v>
      </c>
      <c r="AB20" s="11">
        <v>8.8050105705020716</v>
      </c>
      <c r="AC20" s="11"/>
      <c r="AD20" s="11">
        <f t="shared" si="4"/>
        <v>-3.5107826070369565</v>
      </c>
      <c r="AE20" s="11">
        <f>'RD T1'!T48</f>
        <v>5.7508287282445458</v>
      </c>
      <c r="AF20" s="11">
        <f t="shared" si="7"/>
        <v>2.2400461212075893</v>
      </c>
    </row>
    <row r="21" spans="1:32" x14ac:dyDescent="0.2">
      <c r="A21" s="10" t="str">
        <f>name!D17</f>
        <v>51 Skilled agricultural and related trades</v>
      </c>
      <c r="B21" s="11">
        <v>6.5022055073567655</v>
      </c>
      <c r="C21" s="11">
        <v>6.9227414835793804</v>
      </c>
      <c r="D21" s="11">
        <v>7.4050279702230517</v>
      </c>
      <c r="E21" s="11">
        <v>7.3572357386898233</v>
      </c>
      <c r="F21" s="11">
        <v>8.201766681937686</v>
      </c>
      <c r="G21" s="11"/>
      <c r="H21" s="11">
        <f t="shared" si="2"/>
        <v>0.79673871171463428</v>
      </c>
      <c r="I21" s="11">
        <f>'RD T1'!E20</f>
        <v>4.0590117396630543</v>
      </c>
      <c r="J21" s="11">
        <f t="shared" si="5"/>
        <v>4.8557504513776886</v>
      </c>
      <c r="L21" s="10" t="str">
        <f>name!D17</f>
        <v>51 Skilled agricultural and related trades</v>
      </c>
      <c r="M21" s="11">
        <v>5.7968342580876335</v>
      </c>
      <c r="N21" s="11">
        <v>6.100692307237841</v>
      </c>
      <c r="O21" s="11">
        <v>6.3976735510106435</v>
      </c>
      <c r="P21" s="11">
        <v>6.3628131823957457</v>
      </c>
      <c r="Q21" s="11">
        <v>6.9060229931208035</v>
      </c>
      <c r="R21" s="11"/>
      <c r="S21" s="11">
        <f t="shared" si="3"/>
        <v>0.50834944211015998</v>
      </c>
      <c r="T21" s="11">
        <f>'RD T1'!T20</f>
        <v>3.2810487389309109</v>
      </c>
      <c r="U21" s="11">
        <f t="shared" si="6"/>
        <v>3.7893981810410708</v>
      </c>
      <c r="W21" s="10" t="str">
        <f>name!D17</f>
        <v>51 Skilled agricultural and related trades</v>
      </c>
      <c r="X21" s="11">
        <v>0.70537124926913286</v>
      </c>
      <c r="Y21" s="11">
        <v>0.82204917634153662</v>
      </c>
      <c r="Z21" s="11">
        <v>1.007354419212416</v>
      </c>
      <c r="AA21" s="11">
        <v>0.99442255629408349</v>
      </c>
      <c r="AB21" s="11">
        <v>1.2957436888168752</v>
      </c>
      <c r="AC21" s="11"/>
      <c r="AD21" s="11">
        <f t="shared" si="4"/>
        <v>0.28838926960445921</v>
      </c>
      <c r="AE21" s="11">
        <f>'RD T1'!T49</f>
        <v>0.77796300073214275</v>
      </c>
      <c r="AF21" s="11">
        <f t="shared" si="7"/>
        <v>1.066352270336602</v>
      </c>
    </row>
    <row r="22" spans="1:32" x14ac:dyDescent="0.2">
      <c r="A22" s="10" t="str">
        <f>name!D18</f>
        <v>52 Skilled metal, electrical and electronic trades</v>
      </c>
      <c r="B22" s="11">
        <v>25.165222536923586</v>
      </c>
      <c r="C22" s="11">
        <v>25.442663360099971</v>
      </c>
      <c r="D22" s="11">
        <v>22.547275617624816</v>
      </c>
      <c r="E22" s="11">
        <v>22.558623438496276</v>
      </c>
      <c r="F22" s="11">
        <v>21.810762610387773</v>
      </c>
      <c r="G22" s="11"/>
      <c r="H22" s="11">
        <f t="shared" si="2"/>
        <v>-0.73651300723704338</v>
      </c>
      <c r="I22" s="11">
        <f>'RD T1'!E21</f>
        <v>8.5482495729681567</v>
      </c>
      <c r="J22" s="11">
        <f t="shared" si="5"/>
        <v>7.8117365657311133</v>
      </c>
      <c r="L22" s="10" t="str">
        <f>name!D18</f>
        <v>52 Skilled metal, electrical and electronic trades</v>
      </c>
      <c r="M22" s="11">
        <v>24.719853222023794</v>
      </c>
      <c r="N22" s="11">
        <v>24.647975203965721</v>
      </c>
      <c r="O22" s="11">
        <v>21.945498551551907</v>
      </c>
      <c r="P22" s="11">
        <v>21.4804817477862</v>
      </c>
      <c r="Q22" s="11">
        <v>20.288234882331572</v>
      </c>
      <c r="R22" s="11"/>
      <c r="S22" s="11">
        <f t="shared" si="3"/>
        <v>-1.6572636692203346</v>
      </c>
      <c r="T22" s="11">
        <f>'RD T1'!T21</f>
        <v>7.8730265840580342</v>
      </c>
      <c r="U22" s="11">
        <f t="shared" si="6"/>
        <v>6.2157629148376996</v>
      </c>
      <c r="W22" s="10" t="str">
        <f>name!D18</f>
        <v>52 Skilled metal, electrical and electronic trades</v>
      </c>
      <c r="X22" s="11">
        <v>0.44536931489976944</v>
      </c>
      <c r="Y22" s="11">
        <v>0.79468815613424226</v>
      </c>
      <c r="Z22" s="11">
        <v>0.60177706607291304</v>
      </c>
      <c r="AA22" s="11">
        <v>1.0781416907100627</v>
      </c>
      <c r="AB22" s="11">
        <v>1.5225277280561806</v>
      </c>
      <c r="AC22" s="11"/>
      <c r="AD22" s="11">
        <f t="shared" si="4"/>
        <v>0.9207506619832676</v>
      </c>
      <c r="AE22" s="11">
        <f>'RD T1'!T50</f>
        <v>0.67522298891012622</v>
      </c>
      <c r="AF22" s="11">
        <f t="shared" si="7"/>
        <v>1.5959736508933937</v>
      </c>
    </row>
    <row r="23" spans="1:32" x14ac:dyDescent="0.2">
      <c r="A23" s="10" t="str">
        <f>name!D19</f>
        <v>53 Skilled construction and building trades</v>
      </c>
      <c r="B23" s="11">
        <v>22.82906567007748</v>
      </c>
      <c r="C23" s="11">
        <v>25.194776722038267</v>
      </c>
      <c r="D23" s="11">
        <v>20.357792116704591</v>
      </c>
      <c r="E23" s="11">
        <v>21.544710475570994</v>
      </c>
      <c r="F23" s="11">
        <v>21.528606897578989</v>
      </c>
      <c r="G23" s="11"/>
      <c r="H23" s="11">
        <f t="shared" si="2"/>
        <v>1.1708147808743981</v>
      </c>
      <c r="I23" s="11">
        <f>'RD T1'!E22</f>
        <v>9.067978673222342</v>
      </c>
      <c r="J23" s="11">
        <f t="shared" si="5"/>
        <v>10.23879345409674</v>
      </c>
      <c r="L23" s="10" t="str">
        <f>name!D19</f>
        <v>53 Skilled construction and building trades</v>
      </c>
      <c r="M23" s="11">
        <v>22.504141758114297</v>
      </c>
      <c r="N23" s="11">
        <v>24.776487317090904</v>
      </c>
      <c r="O23" s="11">
        <v>19.851003860710211</v>
      </c>
      <c r="P23" s="11">
        <v>21.216689263430784</v>
      </c>
      <c r="Q23" s="11">
        <v>21.168213816893221</v>
      </c>
      <c r="R23" s="11"/>
      <c r="S23" s="11">
        <f t="shared" si="3"/>
        <v>1.3172099561830102</v>
      </c>
      <c r="T23" s="11">
        <f>'RD T1'!T22</f>
        <v>8.8844583105690162</v>
      </c>
      <c r="U23" s="11">
        <f t="shared" si="6"/>
        <v>10.201668266752026</v>
      </c>
      <c r="W23" s="10" t="str">
        <f>name!D19</f>
        <v>53 Skilled construction and building trades</v>
      </c>
      <c r="X23" s="11">
        <v>0.32492391196318759</v>
      </c>
      <c r="Y23" s="11">
        <v>0.41828940494736983</v>
      </c>
      <c r="Z23" s="11">
        <v>0.50678825599437638</v>
      </c>
      <c r="AA23" s="11">
        <v>0.32802121214022245</v>
      </c>
      <c r="AB23" s="11">
        <v>0.36039308068575432</v>
      </c>
      <c r="AC23" s="11"/>
      <c r="AD23" s="11">
        <f t="shared" si="4"/>
        <v>-0.14639517530862206</v>
      </c>
      <c r="AE23" s="11">
        <f>'RD T1'!T51</f>
        <v>0.18352036265333019</v>
      </c>
      <c r="AF23" s="11">
        <f t="shared" si="7"/>
        <v>3.7125187344708127E-2</v>
      </c>
    </row>
    <row r="24" spans="1:32" x14ac:dyDescent="0.2">
      <c r="A24" s="10" t="str">
        <f>name!D20</f>
        <v>54 Textiles, printing and other skilled trades</v>
      </c>
      <c r="B24" s="11">
        <v>11.977940144091628</v>
      </c>
      <c r="C24" s="11">
        <v>11.76212289476836</v>
      </c>
      <c r="D24" s="11">
        <v>11.386227020698339</v>
      </c>
      <c r="E24" s="11">
        <v>12.299336109299423</v>
      </c>
      <c r="F24" s="11">
        <v>12.211668465414384</v>
      </c>
      <c r="G24" s="11"/>
      <c r="H24" s="11">
        <f t="shared" si="2"/>
        <v>0.82544144471604497</v>
      </c>
      <c r="I24" s="11">
        <f>'RD T1'!E23</f>
        <v>5.3630828451089521</v>
      </c>
      <c r="J24" s="11">
        <f t="shared" si="5"/>
        <v>6.188524289824997</v>
      </c>
      <c r="L24" s="10" t="str">
        <f>name!D20</f>
        <v>54 Textiles, printing and other skilled trades</v>
      </c>
      <c r="M24" s="11">
        <v>7.1190276763905507</v>
      </c>
      <c r="N24" s="11">
        <v>6.9003389137975226</v>
      </c>
      <c r="O24" s="11">
        <v>6.1387117702493761</v>
      </c>
      <c r="P24" s="11">
        <v>6.6953379931485824</v>
      </c>
      <c r="Q24" s="11">
        <v>6.5268625205641353</v>
      </c>
      <c r="R24" s="11"/>
      <c r="S24" s="11">
        <f t="shared" si="3"/>
        <v>0.38815075031475921</v>
      </c>
      <c r="T24" s="11">
        <f>'RD T1'!T23</f>
        <v>2.0899896818409638</v>
      </c>
      <c r="U24" s="11">
        <f t="shared" si="6"/>
        <v>2.478140432155723</v>
      </c>
      <c r="W24" s="10" t="str">
        <f>name!D20</f>
        <v>54 Textiles, printing and other skilled trades</v>
      </c>
      <c r="X24" s="11">
        <v>4.8589124677010842</v>
      </c>
      <c r="Y24" s="11">
        <v>4.8617839809708405</v>
      </c>
      <c r="Z24" s="11">
        <v>5.2475152504489806</v>
      </c>
      <c r="AA24" s="11">
        <v>5.603998116150831</v>
      </c>
      <c r="AB24" s="11">
        <v>5.6848059448502415</v>
      </c>
      <c r="AC24" s="11"/>
      <c r="AD24" s="11">
        <f t="shared" si="4"/>
        <v>0.43729069440126089</v>
      </c>
      <c r="AE24" s="11">
        <f>'RD T1'!T52</f>
        <v>3.2730931632679896</v>
      </c>
      <c r="AF24" s="11">
        <f t="shared" si="7"/>
        <v>3.7103838576692505</v>
      </c>
    </row>
    <row r="25" spans="1:32" x14ac:dyDescent="0.2">
      <c r="A25" s="10" t="str">
        <f>name!D21</f>
        <v>61 Caring personal service occupations</v>
      </c>
      <c r="B25" s="11">
        <v>52.413457013328156</v>
      </c>
      <c r="C25" s="11">
        <v>52.757884878318571</v>
      </c>
      <c r="D25" s="11">
        <v>50.405559059509869</v>
      </c>
      <c r="E25" s="11">
        <v>53.222442023543969</v>
      </c>
      <c r="F25" s="11">
        <v>58.690597715177894</v>
      </c>
      <c r="G25" s="11"/>
      <c r="H25" s="11">
        <f t="shared" si="2"/>
        <v>8.2850386556680249</v>
      </c>
      <c r="I25" s="11">
        <f>'RD T1'!E24</f>
        <v>30.769471894607577</v>
      </c>
      <c r="J25" s="11">
        <f t="shared" si="5"/>
        <v>39.054510550275602</v>
      </c>
      <c r="L25" s="10" t="str">
        <f>name!D21</f>
        <v>61 Caring personal service occupations</v>
      </c>
      <c r="M25" s="11">
        <v>5.3488767184860624</v>
      </c>
      <c r="N25" s="11">
        <v>5.1927582507433883</v>
      </c>
      <c r="O25" s="11">
        <v>5.1290985456226084</v>
      </c>
      <c r="P25" s="11">
        <v>6.3865396920658233</v>
      </c>
      <c r="Q25" s="11">
        <v>7.7340798905503885</v>
      </c>
      <c r="R25" s="11"/>
      <c r="S25" s="11">
        <f t="shared" si="3"/>
        <v>2.6049813449277801</v>
      </c>
      <c r="T25" s="11">
        <f>'RD T1'!T24</f>
        <v>2.9526453072881598</v>
      </c>
      <c r="U25" s="11">
        <f t="shared" si="6"/>
        <v>5.5576266522159399</v>
      </c>
      <c r="W25" s="10" t="str">
        <f>name!D21</f>
        <v>61 Caring personal service occupations</v>
      </c>
      <c r="X25" s="11">
        <v>47.064580294842088</v>
      </c>
      <c r="Y25" s="11">
        <v>47.565126627575175</v>
      </c>
      <c r="Z25" s="11">
        <v>45.27646051388728</v>
      </c>
      <c r="AA25" s="11">
        <v>46.835902331478152</v>
      </c>
      <c r="AB25" s="11">
        <v>50.956517824627525</v>
      </c>
      <c r="AC25" s="11"/>
      <c r="AD25" s="11">
        <f t="shared" si="4"/>
        <v>5.6800573107402457</v>
      </c>
      <c r="AE25" s="11">
        <f>'RD T1'!T53</f>
        <v>27.816826587319415</v>
      </c>
      <c r="AF25" s="11">
        <f t="shared" si="7"/>
        <v>33.496883898059664</v>
      </c>
    </row>
    <row r="26" spans="1:32" x14ac:dyDescent="0.2">
      <c r="A26" s="10" t="str">
        <f>name!D22</f>
        <v>62 Leisure, travel and related personal service occupations</v>
      </c>
      <c r="B26" s="11">
        <v>13.54892818526902</v>
      </c>
      <c r="C26" s="11">
        <v>15.209688568166156</v>
      </c>
      <c r="D26" s="11">
        <v>13.587827193900468</v>
      </c>
      <c r="E26" s="11">
        <v>13.748090961646337</v>
      </c>
      <c r="F26" s="11">
        <v>14.899870784008934</v>
      </c>
      <c r="G26" s="11"/>
      <c r="H26" s="11">
        <f t="shared" si="2"/>
        <v>1.3120435901084662</v>
      </c>
      <c r="I26" s="11">
        <f>'RD T1'!E25</f>
        <v>7.2029837204386409</v>
      </c>
      <c r="J26" s="11">
        <f t="shared" si="5"/>
        <v>8.5150273105471079</v>
      </c>
      <c r="L26" s="10" t="str">
        <f>name!D22</f>
        <v>62 Leisure, travel and related personal service occupations</v>
      </c>
      <c r="M26" s="11">
        <v>3.7992672588219061</v>
      </c>
      <c r="N26" s="11">
        <v>4.4631214748699648</v>
      </c>
      <c r="O26" s="11">
        <v>4.4255033492184106</v>
      </c>
      <c r="P26" s="11">
        <v>4.4925377663058557</v>
      </c>
      <c r="Q26" s="11">
        <v>5.0220462227575045</v>
      </c>
      <c r="R26" s="11"/>
      <c r="S26" s="11">
        <f t="shared" si="3"/>
        <v>0.59654287353909385</v>
      </c>
      <c r="T26" s="11">
        <f>'RD T1'!T25</f>
        <v>2.0247992001995265</v>
      </c>
      <c r="U26" s="11">
        <f t="shared" si="6"/>
        <v>2.6213420737386204</v>
      </c>
      <c r="W26" s="10" t="str">
        <f>name!D22</f>
        <v>62 Leisure, travel and related personal service occupations</v>
      </c>
      <c r="X26" s="11">
        <v>9.7496609264471257</v>
      </c>
      <c r="Y26" s="11">
        <v>10.746567093296193</v>
      </c>
      <c r="Z26" s="11">
        <v>9.1623238446820601</v>
      </c>
      <c r="AA26" s="11">
        <v>9.2555531953404842</v>
      </c>
      <c r="AB26" s="11">
        <v>9.8778245612514386</v>
      </c>
      <c r="AC26" s="11"/>
      <c r="AD26" s="11">
        <f t="shared" si="4"/>
        <v>0.71550071656937853</v>
      </c>
      <c r="AE26" s="11">
        <f>'RD T1'!T54</f>
        <v>5.1781845202391148</v>
      </c>
      <c r="AF26" s="11">
        <f t="shared" si="7"/>
        <v>5.8936852368084933</v>
      </c>
    </row>
    <row r="27" spans="1:32" x14ac:dyDescent="0.2">
      <c r="A27" s="10" t="str">
        <f>name!D23</f>
        <v>63 Community and civil enforcement occupations</v>
      </c>
      <c r="B27" s="11">
        <v>0.63230944269270883</v>
      </c>
      <c r="C27" s="11">
        <v>0.57649333226857014</v>
      </c>
      <c r="D27" s="11">
        <v>0.70754734675895536</v>
      </c>
      <c r="E27" s="11">
        <v>0.52198927378541415</v>
      </c>
      <c r="F27" s="11">
        <v>0.53730477154715484</v>
      </c>
      <c r="G27" s="11"/>
      <c r="H27" s="11">
        <f t="shared" si="2"/>
        <v>-0.17024257521180053</v>
      </c>
      <c r="I27" s="11">
        <f>'RD T1'!E26</f>
        <v>0.26112714880120025</v>
      </c>
      <c r="J27" s="11">
        <f t="shared" si="5"/>
        <v>9.088457358939972E-2</v>
      </c>
      <c r="L27" s="10" t="str">
        <f>name!D23</f>
        <v>63 Community and civil enforcement occupations</v>
      </c>
      <c r="M27" s="11">
        <v>0.48278932206713215</v>
      </c>
      <c r="N27" s="11">
        <v>0.36553669479538192</v>
      </c>
      <c r="O27" s="11">
        <v>0.54073370902073437</v>
      </c>
      <c r="P27" s="11">
        <v>0.29357665247830139</v>
      </c>
      <c r="Q27" s="11">
        <v>0.32437053024774354</v>
      </c>
      <c r="R27" s="11"/>
      <c r="S27" s="11">
        <f t="shared" si="3"/>
        <v>-0.21636317877299083</v>
      </c>
      <c r="T27" s="11">
        <f>'RD T1'!T26</f>
        <v>0.12805460124705415</v>
      </c>
      <c r="U27" s="11">
        <f t="shared" si="6"/>
        <v>-8.8308577525936682E-2</v>
      </c>
      <c r="W27" s="10" t="str">
        <f>name!D23</f>
        <v>63 Community and civil enforcement occupations</v>
      </c>
      <c r="X27" s="11">
        <v>0.14952012062557629</v>
      </c>
      <c r="Y27" s="11">
        <v>0.21095663747318874</v>
      </c>
      <c r="Z27" s="11">
        <v>0.16681363773822139</v>
      </c>
      <c r="AA27" s="11">
        <v>0.2284126213071126</v>
      </c>
      <c r="AB27" s="11">
        <v>0.21293424129941091</v>
      </c>
      <c r="AC27" s="11"/>
      <c r="AD27" s="11">
        <f t="shared" si="4"/>
        <v>4.6120603561189522E-2</v>
      </c>
      <c r="AE27" s="11">
        <f>'RD T1'!T55</f>
        <v>0.1330725475541461</v>
      </c>
      <c r="AF27" s="11">
        <f t="shared" si="7"/>
        <v>0.17919315111533562</v>
      </c>
    </row>
    <row r="28" spans="1:32" x14ac:dyDescent="0.2">
      <c r="A28" s="10" t="str">
        <f>name!D24</f>
        <v>71 Sales occupations</v>
      </c>
      <c r="B28" s="11">
        <v>46.091838121478574</v>
      </c>
      <c r="C28" s="11">
        <v>43.871528509632519</v>
      </c>
      <c r="D28" s="11">
        <v>43.890585098338413</v>
      </c>
      <c r="E28" s="11">
        <v>43.622964671443967</v>
      </c>
      <c r="F28" s="11">
        <v>42.20666929611312</v>
      </c>
      <c r="G28" s="11"/>
      <c r="H28" s="11">
        <f t="shared" si="2"/>
        <v>-1.6839158022252931</v>
      </c>
      <c r="I28" s="11">
        <f>'RD T1'!E27</f>
        <v>20.117353585668862</v>
      </c>
      <c r="J28" s="11">
        <f t="shared" si="5"/>
        <v>18.433437783443569</v>
      </c>
      <c r="L28" s="10" t="str">
        <f>name!D24</f>
        <v>71 Sales occupations</v>
      </c>
      <c r="M28" s="11">
        <v>17.319147782630044</v>
      </c>
      <c r="N28" s="11">
        <v>16.965373786926921</v>
      </c>
      <c r="O28" s="11">
        <v>17.029081097872069</v>
      </c>
      <c r="P28" s="11">
        <v>17.063525607248081</v>
      </c>
      <c r="Q28" s="11">
        <v>17.156791101629032</v>
      </c>
      <c r="R28" s="11"/>
      <c r="S28" s="11">
        <f t="shared" si="3"/>
        <v>0.12771000375696318</v>
      </c>
      <c r="T28" s="11">
        <f>'RD T1'!T27</f>
        <v>5.7247586527616372</v>
      </c>
      <c r="U28" s="11">
        <f t="shared" si="6"/>
        <v>5.8524686565186004</v>
      </c>
      <c r="W28" s="10" t="str">
        <f>name!D24</f>
        <v>71 Sales occupations</v>
      </c>
      <c r="X28" s="11">
        <v>28.772690338848538</v>
      </c>
      <c r="Y28" s="11">
        <v>26.906154722705672</v>
      </c>
      <c r="Z28" s="11">
        <v>26.861504000466393</v>
      </c>
      <c r="AA28" s="11">
        <v>26.559439064195928</v>
      </c>
      <c r="AB28" s="11">
        <v>25.049878194484105</v>
      </c>
      <c r="AC28" s="11"/>
      <c r="AD28" s="11">
        <f t="shared" si="4"/>
        <v>-1.8116258059822883</v>
      </c>
      <c r="AE28" s="11">
        <f>'RD T1'!T56</f>
        <v>14.392594932907224</v>
      </c>
      <c r="AF28" s="11">
        <f t="shared" si="7"/>
        <v>12.580969126924936</v>
      </c>
    </row>
    <row r="29" spans="1:32" x14ac:dyDescent="0.2">
      <c r="A29" s="10" t="str">
        <f>name!D25</f>
        <v>72 Customer service occupations</v>
      </c>
      <c r="B29" s="11">
        <v>10.234478084594556</v>
      </c>
      <c r="C29" s="11">
        <v>11.335580062523221</v>
      </c>
      <c r="D29" s="11">
        <v>11.697929668575098</v>
      </c>
      <c r="E29" s="11">
        <v>13.009349640032053</v>
      </c>
      <c r="F29" s="11">
        <v>14.347374681030775</v>
      </c>
      <c r="G29" s="11"/>
      <c r="H29" s="11">
        <f t="shared" si="2"/>
        <v>2.6494450124556774</v>
      </c>
      <c r="I29" s="11">
        <f>'RD T1'!E28</f>
        <v>6.0947149781973149</v>
      </c>
      <c r="J29" s="11">
        <f t="shared" si="5"/>
        <v>8.7441599906529923</v>
      </c>
      <c r="L29" s="10" t="str">
        <f>name!D25</f>
        <v>72 Customer service occupations</v>
      </c>
      <c r="M29" s="11">
        <v>3.9170544116770514</v>
      </c>
      <c r="N29" s="11">
        <v>3.5895193332021655</v>
      </c>
      <c r="O29" s="11">
        <v>4.2395869859300808</v>
      </c>
      <c r="P29" s="11">
        <v>5.262033352997677</v>
      </c>
      <c r="Q29" s="11">
        <v>6.1219311149334574</v>
      </c>
      <c r="R29" s="11"/>
      <c r="S29" s="11">
        <f t="shared" si="3"/>
        <v>1.8823441290033767</v>
      </c>
      <c r="T29" s="11">
        <f>'RD T1'!T28</f>
        <v>1.8684341365297532</v>
      </c>
      <c r="U29" s="11">
        <f t="shared" si="6"/>
        <v>3.7507782655331301</v>
      </c>
      <c r="W29" s="10" t="str">
        <f>name!D25</f>
        <v>72 Customer service occupations</v>
      </c>
      <c r="X29" s="11">
        <v>6.3174236729175046</v>
      </c>
      <c r="Y29" s="11">
        <v>7.7460607293210497</v>
      </c>
      <c r="Z29" s="11">
        <v>7.4583426826450143</v>
      </c>
      <c r="AA29" s="11">
        <v>7.7473162870343772</v>
      </c>
      <c r="AB29" s="11">
        <v>8.2254435660973133</v>
      </c>
      <c r="AC29" s="11"/>
      <c r="AD29" s="11">
        <f t="shared" si="4"/>
        <v>0.76710088345229899</v>
      </c>
      <c r="AE29" s="11">
        <f>'RD T1'!T57</f>
        <v>4.2262808416675606</v>
      </c>
      <c r="AF29" s="11">
        <f t="shared" si="7"/>
        <v>4.9933817251198596</v>
      </c>
    </row>
    <row r="30" spans="1:32" x14ac:dyDescent="0.2">
      <c r="A30" s="10" t="str">
        <f>name!D26</f>
        <v>81 Process, plant and machine operatives</v>
      </c>
      <c r="B30" s="11">
        <v>14.372579669233325</v>
      </c>
      <c r="C30" s="11">
        <v>14.408539235023825</v>
      </c>
      <c r="D30" s="11">
        <v>12.644211964772577</v>
      </c>
      <c r="E30" s="11">
        <v>13.530954912062709</v>
      </c>
      <c r="F30" s="11">
        <v>12.927271177200677</v>
      </c>
      <c r="G30" s="11"/>
      <c r="H30" s="11">
        <f t="shared" si="2"/>
        <v>0.28305921242809973</v>
      </c>
      <c r="I30" s="11">
        <f>'RD T1'!E29</f>
        <v>5.1057579077765762</v>
      </c>
      <c r="J30" s="11">
        <f t="shared" si="5"/>
        <v>5.388817120204676</v>
      </c>
      <c r="L30" s="10" t="str">
        <f>name!D26</f>
        <v>81 Process, plant and machine operatives</v>
      </c>
      <c r="M30" s="11">
        <v>11.429364842541888</v>
      </c>
      <c r="N30" s="11">
        <v>11.245521585202557</v>
      </c>
      <c r="O30" s="11">
        <v>9.8763667779181272</v>
      </c>
      <c r="P30" s="11">
        <v>10.0700639634917</v>
      </c>
      <c r="Q30" s="11">
        <v>9.2424671273255772</v>
      </c>
      <c r="R30" s="11"/>
      <c r="S30" s="11">
        <f t="shared" si="3"/>
        <v>-0.63389965059255005</v>
      </c>
      <c r="T30" s="11">
        <f>'RD T1'!T29</f>
        <v>3.4280776391678245</v>
      </c>
      <c r="U30" s="11">
        <f t="shared" si="6"/>
        <v>2.7941779885752744</v>
      </c>
      <c r="W30" s="10" t="str">
        <f>name!D26</f>
        <v>81 Process, plant and machine operatives</v>
      </c>
      <c r="X30" s="11">
        <v>2.9432148266914102</v>
      </c>
      <c r="Y30" s="11">
        <v>3.1630176498212674</v>
      </c>
      <c r="Z30" s="11">
        <v>2.767845186854466</v>
      </c>
      <c r="AA30" s="11">
        <v>3.4608909485710067</v>
      </c>
      <c r="AB30" s="11">
        <v>3.6848040498751158</v>
      </c>
      <c r="AC30" s="11"/>
      <c r="AD30" s="11">
        <f t="shared" si="4"/>
        <v>0.91695886302064977</v>
      </c>
      <c r="AE30" s="11">
        <f>'RD T1'!T58</f>
        <v>1.6776802686087526</v>
      </c>
      <c r="AF30" s="11">
        <f t="shared" si="7"/>
        <v>2.5946391316294024</v>
      </c>
    </row>
    <row r="31" spans="1:32" x14ac:dyDescent="0.2">
      <c r="A31" s="10" t="str">
        <f>name!D27</f>
        <v>82 Transport and mobile machine drivers and operatives</v>
      </c>
      <c r="B31" s="11">
        <v>20.377212675867632</v>
      </c>
      <c r="C31" s="11">
        <v>22.487639632501242</v>
      </c>
      <c r="D31" s="11">
        <v>20.098146055360601</v>
      </c>
      <c r="E31" s="11">
        <v>20.660210510366635</v>
      </c>
      <c r="F31" s="11">
        <v>20.868432609012512</v>
      </c>
      <c r="G31" s="11"/>
      <c r="H31" s="11">
        <f t="shared" si="2"/>
        <v>0.77028655365191057</v>
      </c>
      <c r="I31" s="11">
        <f>'RD T1'!E30</f>
        <v>10.930295274769549</v>
      </c>
      <c r="J31" s="11">
        <f t="shared" si="5"/>
        <v>11.700581828421459</v>
      </c>
      <c r="L31" s="10" t="str">
        <f>name!D27</f>
        <v>82 Transport and mobile machine drivers and operatives</v>
      </c>
      <c r="M31" s="11">
        <v>18.832507742119997</v>
      </c>
      <c r="N31" s="11">
        <v>20.687714696626863</v>
      </c>
      <c r="O31" s="11">
        <v>18.493429210905006</v>
      </c>
      <c r="P31" s="11">
        <v>18.681770187020629</v>
      </c>
      <c r="Q31" s="11">
        <v>18.633654667073991</v>
      </c>
      <c r="R31" s="11"/>
      <c r="S31" s="11">
        <f t="shared" si="3"/>
        <v>0.14022545616898441</v>
      </c>
      <c r="T31" s="11">
        <f>'RD T1'!T30</f>
        <v>9.6564821022971916</v>
      </c>
      <c r="U31" s="11">
        <f t="shared" si="6"/>
        <v>9.796707558466176</v>
      </c>
      <c r="W31" s="10" t="str">
        <f>name!D27</f>
        <v>82 Transport and mobile machine drivers and operatives</v>
      </c>
      <c r="X31" s="11">
        <v>1.5447049337476322</v>
      </c>
      <c r="Y31" s="11">
        <v>1.7999249358744009</v>
      </c>
      <c r="Z31" s="11">
        <v>1.6047168444555924</v>
      </c>
      <c r="AA31" s="11">
        <v>1.9784403233460042</v>
      </c>
      <c r="AB31" s="11">
        <v>2.2347779419385372</v>
      </c>
      <c r="AC31" s="11"/>
      <c r="AD31" s="11">
        <f t="shared" si="4"/>
        <v>0.63006109748294481</v>
      </c>
      <c r="AE31" s="11">
        <f>'RD T1'!T59</f>
        <v>1.2738131724723574</v>
      </c>
      <c r="AF31" s="11">
        <f t="shared" si="7"/>
        <v>1.9038742699553022</v>
      </c>
    </row>
    <row r="32" spans="1:32" x14ac:dyDescent="0.2">
      <c r="A32" s="10" t="str">
        <f>name!D28</f>
        <v>91 Elementary trades and related occupations</v>
      </c>
      <c r="B32" s="11">
        <v>10.453262576239464</v>
      </c>
      <c r="C32" s="11">
        <v>9.5918388746728045</v>
      </c>
      <c r="D32" s="11">
        <v>8.550660712670858</v>
      </c>
      <c r="E32" s="11">
        <v>17.096554288899195</v>
      </c>
      <c r="F32" s="11">
        <v>19.944726089817717</v>
      </c>
      <c r="G32" s="11"/>
      <c r="H32" s="11">
        <f t="shared" si="2"/>
        <v>11.394065377146859</v>
      </c>
      <c r="I32" s="11">
        <f>'RD T1'!E31</f>
        <v>7.9371710893176779</v>
      </c>
      <c r="J32" s="11">
        <f t="shared" si="5"/>
        <v>19.331236466464539</v>
      </c>
      <c r="L32" s="10" t="str">
        <f>name!D28</f>
        <v>91 Elementary trades and related occupations</v>
      </c>
      <c r="M32" s="11">
        <v>7.8460436063181591</v>
      </c>
      <c r="N32" s="11">
        <v>7.2246455112538044</v>
      </c>
      <c r="O32" s="11">
        <v>6.5052104093922214</v>
      </c>
      <c r="P32" s="11">
        <v>9.024457178669401</v>
      </c>
      <c r="Q32" s="11">
        <v>9.9199598497283255</v>
      </c>
      <c r="R32" s="11"/>
      <c r="S32" s="11">
        <f t="shared" si="3"/>
        <v>3.4147494403361041</v>
      </c>
      <c r="T32" s="11">
        <f>'RD T1'!T31</f>
        <v>2.9407029732928036</v>
      </c>
      <c r="U32" s="11">
        <f t="shared" si="6"/>
        <v>6.3554524136289077</v>
      </c>
      <c r="W32" s="10" t="str">
        <f>name!D28</f>
        <v>91 Elementary trades and related occupations</v>
      </c>
      <c r="X32" s="11">
        <v>2.6072189699213069</v>
      </c>
      <c r="Y32" s="11">
        <v>2.3671933634189974</v>
      </c>
      <c r="Z32" s="11">
        <v>2.0454503032786353</v>
      </c>
      <c r="AA32" s="11">
        <v>8.0720971102297856</v>
      </c>
      <c r="AB32" s="11">
        <v>10.024766240089388</v>
      </c>
      <c r="AC32" s="11"/>
      <c r="AD32" s="11">
        <f t="shared" si="4"/>
        <v>7.9793159368107531</v>
      </c>
      <c r="AE32" s="11">
        <f>'RD T1'!T60</f>
        <v>4.9964681160248743</v>
      </c>
      <c r="AF32" s="11">
        <f t="shared" si="7"/>
        <v>12.975784052835628</v>
      </c>
    </row>
    <row r="33" spans="1:32" x14ac:dyDescent="0.2">
      <c r="A33" s="10" t="str">
        <f>name!D29</f>
        <v>92 Elementary administration and service occupations</v>
      </c>
      <c r="B33" s="11">
        <v>60.360367192860394</v>
      </c>
      <c r="C33" s="11">
        <v>61.394857768720804</v>
      </c>
      <c r="D33" s="11">
        <v>57.265264917710184</v>
      </c>
      <c r="E33" s="11">
        <v>52.498032868612341</v>
      </c>
      <c r="F33" s="11">
        <v>49.058582285827185</v>
      </c>
      <c r="G33" s="11"/>
      <c r="H33" s="11">
        <f t="shared" ref="H33" si="8">F33-D33</f>
        <v>-8.2066826318829982</v>
      </c>
      <c r="I33" s="11">
        <f>'RD T1'!E32</f>
        <v>24.269291540778095</v>
      </c>
      <c r="J33" s="11">
        <f>SUM(H33:I33)</f>
        <v>16.062608908895097</v>
      </c>
      <c r="L33" s="10" t="str">
        <f>name!D29</f>
        <v>92 Elementary administration and service occupations</v>
      </c>
      <c r="M33" s="11">
        <v>31.526820690549865</v>
      </c>
      <c r="N33" s="11">
        <v>29.090044901231774</v>
      </c>
      <c r="O33" s="11">
        <v>28.792152896903602</v>
      </c>
      <c r="P33" s="11">
        <v>28.557732839334058</v>
      </c>
      <c r="Q33" s="11">
        <v>26.396066039871382</v>
      </c>
      <c r="R33" s="11"/>
      <c r="S33" s="11">
        <f t="shared" ref="S33" si="9">Q33-O33</f>
        <v>-2.3960868570322198</v>
      </c>
      <c r="T33" s="11">
        <f>'RD T1'!T32</f>
        <v>10.816815468200698</v>
      </c>
      <c r="U33" s="11">
        <f t="shared" ref="U33" si="10">SUM(S33:T33)</f>
        <v>8.420728611168478</v>
      </c>
      <c r="W33" s="10" t="str">
        <f>name!D29</f>
        <v>92 Elementary administration and service occupations</v>
      </c>
      <c r="X33" s="11">
        <v>28.833546502310536</v>
      </c>
      <c r="Y33" s="11">
        <v>32.304812867489034</v>
      </c>
      <c r="Z33" s="11">
        <v>28.4731120208066</v>
      </c>
      <c r="AA33" s="11">
        <v>23.940300029278255</v>
      </c>
      <c r="AB33" s="11">
        <v>22.662516245955818</v>
      </c>
      <c r="AC33" s="11"/>
      <c r="AD33" s="11">
        <f t="shared" ref="AD33" si="11">AB33-Z33</f>
        <v>-5.8105957748507819</v>
      </c>
      <c r="AE33" s="11">
        <f>'RD T1'!T61</f>
        <v>13.452476072577394</v>
      </c>
      <c r="AF33" s="11">
        <f t="shared" ref="AF33" si="12">SUM(AD33:AE33)</f>
        <v>7.6418802977266118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652.06099999999992</v>
      </c>
      <c r="C35" s="34">
        <f>SUM(C8:C33)</f>
        <v>706.60799999999983</v>
      </c>
      <c r="D35" s="34">
        <f>SUM(D8:D33)</f>
        <v>698.91799999999932</v>
      </c>
      <c r="E35" s="34">
        <f>SUM(E8:E33)</f>
        <v>728.50399999999911</v>
      </c>
      <c r="F35" s="34">
        <f>SUM(F8:F33)</f>
        <v>771.85099999999989</v>
      </c>
      <c r="G35" s="11"/>
      <c r="H35" s="34">
        <f>F35-D35</f>
        <v>72.933000000000561</v>
      </c>
      <c r="I35" s="34">
        <f>SUM(I8:I33)</f>
        <v>356.64663168003182</v>
      </c>
      <c r="J35" s="34">
        <f>SUM(J8:J33)</f>
        <v>429.57963168003243</v>
      </c>
      <c r="L35" s="231" t="str">
        <f>name!D3</f>
        <v>All occupations</v>
      </c>
      <c r="M35" s="34">
        <f>SUM(M8:M33)</f>
        <v>338.72212743488114</v>
      </c>
      <c r="N35" s="34">
        <f>SUM(N8:N33)</f>
        <v>361.17164907102938</v>
      </c>
      <c r="O35" s="34">
        <f>SUM(O8:O33)</f>
        <v>352.94046486149472</v>
      </c>
      <c r="P35" s="34">
        <f>SUM(P8:P33)</f>
        <v>366.1157695792694</v>
      </c>
      <c r="Q35" s="34">
        <f>SUM(Q8:Q33)</f>
        <v>384.17191238552005</v>
      </c>
      <c r="R35" s="11"/>
      <c r="S35" s="34">
        <f>Q35-O35</f>
        <v>31.231447524025327</v>
      </c>
      <c r="T35" s="34">
        <f>SUM(T8:T33)</f>
        <v>148.15119195882426</v>
      </c>
      <c r="U35" s="34">
        <f>SUM(U8:U33)</f>
        <v>179.38263948284956</v>
      </c>
      <c r="W35" s="231" t="str">
        <f>name!D3</f>
        <v>All occupations</v>
      </c>
      <c r="X35" s="34">
        <f>SUM(X8:X33)</f>
        <v>313.33887256511861</v>
      </c>
      <c r="Y35" s="34">
        <f>SUM(Y8:Y33)</f>
        <v>345.43635092897068</v>
      </c>
      <c r="Z35" s="34">
        <f>SUM(Z8:Z33)</f>
        <v>345.97753513850495</v>
      </c>
      <c r="AA35" s="34">
        <f>SUM(AA8:AA33)</f>
        <v>362.38823042073011</v>
      </c>
      <c r="AB35" s="34">
        <f>SUM(AB8:AB33)</f>
        <v>387.67908761448001</v>
      </c>
      <c r="AC35" s="11"/>
      <c r="AD35" s="34">
        <f t="shared" ref="AD35" si="13">AB35-Z35</f>
        <v>41.701552475975063</v>
      </c>
      <c r="AE35" s="34">
        <f>SUM(AE8:AE33)</f>
        <v>208.49543972120759</v>
      </c>
      <c r="AF35" s="34">
        <f>SUM(AF8:AF33)</f>
        <v>250.19699219718257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West of England and North Somerset (Continued)</v>
      </c>
      <c r="L38" s="19" t="str">
        <f>CONCATENATE(L$1," (Continued)")</f>
        <v>Occupation Table 2.1  Males: Employment Change by Occupation (SOC 2020) and Replacement Demand, 2015-2035, West of England and North Somerset (Continued)</v>
      </c>
      <c r="W38" s="19" t="str">
        <f>CONCATENATE(W$1," (Continued)")</f>
        <v>Occupation Table 2.2  Females: Employment Change by Occupation (SOC 2020) and Replacement Demand, 2015-2035, West of England and North Somerset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6.584989647333285</v>
      </c>
      <c r="C45" s="173">
        <f t="shared" si="20"/>
        <v>7.4820491096667734</v>
      </c>
      <c r="D45" s="173">
        <f t="shared" si="20"/>
        <v>7.7739825902328832</v>
      </c>
      <c r="E45" s="173">
        <f t="shared" si="20"/>
        <v>6.8427907682052478</v>
      </c>
      <c r="F45" s="173">
        <f t="shared" si="20"/>
        <v>7.063110782031794</v>
      </c>
      <c r="H45" s="68">
        <f t="shared" ref="H45:H70" si="21">IF(D8&gt;0,(H8/D8)*100,0)</f>
        <v>0.33667382850266897</v>
      </c>
      <c r="I45" s="69">
        <f t="shared" ref="I45:I70" si="22">IF(D8&gt;0,I8/D8*100,0)</f>
        <v>48.855761358604163</v>
      </c>
      <c r="J45" s="69">
        <f t="shared" ref="J45:J70" si="23">IF(D8&gt;0,(J8/D8)*100,0)</f>
        <v>49.192435187106831</v>
      </c>
      <c r="L45" t="str">
        <f t="shared" ref="L45:L70" si="24">L8</f>
        <v>11 Corporate managers and directors</v>
      </c>
      <c r="M45" s="173">
        <f t="shared" ref="M45:Q45" si="25">M8/M$35*100</f>
        <v>9.0365278617307805</v>
      </c>
      <c r="N45" s="173">
        <f t="shared" si="25"/>
        <v>9.9396643461704581</v>
      </c>
      <c r="O45" s="173">
        <f t="shared" si="25"/>
        <v>10.196583244123845</v>
      </c>
      <c r="P45" s="173">
        <f t="shared" si="25"/>
        <v>8.6200148534696854</v>
      </c>
      <c r="Q45" s="173">
        <f t="shared" si="25"/>
        <v>8.6113428648619728</v>
      </c>
      <c r="S45" s="68">
        <f t="shared" ref="S45:S70" si="26">IF(O8&gt;0,(S8/O8)*100,0)</f>
        <v>-8.0735755489034666</v>
      </c>
      <c r="T45" s="69">
        <f t="shared" ref="T45:T70" si="27">IF(O8&gt;0,T8/O8*100,0)</f>
        <v>41.986115566964152</v>
      </c>
      <c r="U45" s="69">
        <f t="shared" ref="U45:U70" si="28">IF(O8&gt;0,(U8/O8)*100,0)</f>
        <v>33.912540018060682</v>
      </c>
      <c r="W45" t="str">
        <f t="shared" ref="W45:W70" si="29">W8</f>
        <v>11 Corporate managers and directors</v>
      </c>
      <c r="X45" s="173">
        <f t="shared" ref="X45:AB45" si="30">X8/X$35*100</f>
        <v>3.934854882148489</v>
      </c>
      <c r="Y45" s="173">
        <f t="shared" si="30"/>
        <v>4.9124847156385494</v>
      </c>
      <c r="Z45" s="173">
        <f t="shared" si="30"/>
        <v>5.3026261750952974</v>
      </c>
      <c r="AA45" s="173">
        <f t="shared" si="30"/>
        <v>5.0472860882216173</v>
      </c>
      <c r="AB45" s="173">
        <f t="shared" si="30"/>
        <v>5.5288849259573256</v>
      </c>
      <c r="AD45" s="68">
        <f t="shared" ref="AD45:AD70" si="31">IF(Z8&gt;0,(AD8/Z8)*100,0)</f>
        <v>16.834475729132485</v>
      </c>
      <c r="AE45" s="69">
        <f t="shared" ref="AE45:AE70" si="32">IF(Z8&gt;0,AE8/Z8*100,0)</f>
        <v>62.331468238645492</v>
      </c>
      <c r="AF45" s="69">
        <f t="shared" ref="AF45:AF70" si="33">IF(Z8&gt;0,(AF8/Z8)*100,0)</f>
        <v>79.165943967777977</v>
      </c>
    </row>
    <row r="46" spans="1:32" x14ac:dyDescent="0.2">
      <c r="A46" t="str">
        <f t="shared" si="19"/>
        <v>12 Other managers and proprietors</v>
      </c>
      <c r="B46" s="173">
        <f t="shared" si="20"/>
        <v>3.4451986958813965</v>
      </c>
      <c r="C46" s="173">
        <f t="shared" si="20"/>
        <v>3.6019011438368302</v>
      </c>
      <c r="D46" s="173">
        <f t="shared" si="20"/>
        <v>3.7058507930485209</v>
      </c>
      <c r="E46" s="173">
        <f t="shared" si="20"/>
        <v>3.749286336800532</v>
      </c>
      <c r="F46" s="173">
        <f t="shared" si="20"/>
        <v>3.9656135070889964</v>
      </c>
      <c r="H46" s="68">
        <f t="shared" si="21"/>
        <v>18.176113008199351</v>
      </c>
      <c r="I46" s="69">
        <f t="shared" si="22"/>
        <v>61.282231722908655</v>
      </c>
      <c r="J46" s="69">
        <f t="shared" si="23"/>
        <v>79.458344731107999</v>
      </c>
      <c r="L46" t="str">
        <f t="shared" si="24"/>
        <v>12 Other managers and proprietors</v>
      </c>
      <c r="M46" s="173">
        <f t="shared" ref="M46:Q46" si="34">M9/M$35*100</f>
        <v>4.0789064504733927</v>
      </c>
      <c r="N46" s="173">
        <f t="shared" si="34"/>
        <v>4.327595593584018</v>
      </c>
      <c r="O46" s="173">
        <f t="shared" si="34"/>
        <v>4.2874146969001048</v>
      </c>
      <c r="P46" s="173">
        <f t="shared" si="34"/>
        <v>4.6976463619097482</v>
      </c>
      <c r="Q46" s="173">
        <f t="shared" si="34"/>
        <v>5.122480084087222</v>
      </c>
      <c r="S46" s="68">
        <f t="shared" si="26"/>
        <v>30.049576524595501</v>
      </c>
      <c r="T46" s="69">
        <f t="shared" si="27"/>
        <v>60.18007354864676</v>
      </c>
      <c r="U46" s="69">
        <f t="shared" si="28"/>
        <v>90.229650073242269</v>
      </c>
      <c r="W46" t="str">
        <f t="shared" si="29"/>
        <v>12 Other managers and proprietors</v>
      </c>
      <c r="X46" s="173">
        <f t="shared" ref="X46:AB46" si="35">X9/X$35*100</f>
        <v>2.7601549378242995</v>
      </c>
      <c r="Y46" s="173">
        <f t="shared" si="35"/>
        <v>2.8431498994121238</v>
      </c>
      <c r="Z46" s="173">
        <f t="shared" si="35"/>
        <v>3.1125826940377919</v>
      </c>
      <c r="AA46" s="173">
        <f t="shared" si="35"/>
        <v>2.7911714443053399</v>
      </c>
      <c r="AB46" s="173">
        <f t="shared" si="35"/>
        <v>2.8192126320893518</v>
      </c>
      <c r="AD46" s="68">
        <f t="shared" si="31"/>
        <v>1.4919060224187315</v>
      </c>
      <c r="AE46" s="69">
        <f t="shared" si="32"/>
        <v>62.83094874933132</v>
      </c>
      <c r="AF46" s="69">
        <f t="shared" si="33"/>
        <v>64.322854771750045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5.6240625679018352</v>
      </c>
      <c r="C47" s="173">
        <f t="shared" si="20"/>
        <v>6.2525865712351996</v>
      </c>
      <c r="D47" s="173">
        <f t="shared" si="20"/>
        <v>6.4448857642954342</v>
      </c>
      <c r="E47" s="173">
        <f t="shared" si="20"/>
        <v>7.674047488862505</v>
      </c>
      <c r="F47" s="173">
        <f t="shared" si="20"/>
        <v>8.3397747856508992</v>
      </c>
      <c r="H47" s="68">
        <f t="shared" si="21"/>
        <v>42.904644713354919</v>
      </c>
      <c r="I47" s="69">
        <f t="shared" si="22"/>
        <v>47.807654223247539</v>
      </c>
      <c r="J47" s="69">
        <f t="shared" si="23"/>
        <v>90.712298936602451</v>
      </c>
      <c r="L47" t="str">
        <f t="shared" si="24"/>
        <v>21 Science, research, engineering and technology professionals</v>
      </c>
      <c r="M47" s="173">
        <f t="shared" ref="M47:Q47" si="36">M10/M$35*100</f>
        <v>8.8401859360384005</v>
      </c>
      <c r="N47" s="173">
        <f t="shared" si="36"/>
        <v>9.9835358486860528</v>
      </c>
      <c r="O47" s="173">
        <f t="shared" si="36"/>
        <v>9.9832767435931782</v>
      </c>
      <c r="P47" s="173">
        <f t="shared" si="36"/>
        <v>11.539632272918315</v>
      </c>
      <c r="Q47" s="173">
        <f t="shared" si="36"/>
        <v>12.419486927369968</v>
      </c>
      <c r="S47" s="68">
        <f t="shared" si="26"/>
        <v>35.411235483328824</v>
      </c>
      <c r="T47" s="69">
        <f t="shared" si="27"/>
        <v>40.371162514813328</v>
      </c>
      <c r="U47" s="69">
        <f t="shared" si="28"/>
        <v>75.782397998142145</v>
      </c>
      <c r="W47" t="str">
        <f t="shared" si="29"/>
        <v>21 Science, research, engineering and technology professionals</v>
      </c>
      <c r="X47" s="173">
        <f t="shared" ref="X47:AB47" si="37">X10/X$35*100</f>
        <v>2.1474044040735945</v>
      </c>
      <c r="Y47" s="173">
        <f t="shared" si="37"/>
        <v>2.3516852922775509</v>
      </c>
      <c r="Z47" s="173">
        <f t="shared" si="37"/>
        <v>2.8352833183010477</v>
      </c>
      <c r="AA47" s="173">
        <f t="shared" si="37"/>
        <v>3.7687011522957414</v>
      </c>
      <c r="AB47" s="173">
        <f t="shared" si="37"/>
        <v>4.2969701424836932</v>
      </c>
      <c r="AD47" s="68">
        <f t="shared" si="31"/>
        <v>69.8205909143703</v>
      </c>
      <c r="AE47" s="69">
        <f t="shared" si="32"/>
        <v>74.519155571189614</v>
      </c>
      <c r="AF47" s="69">
        <f t="shared" si="33"/>
        <v>144.33974648555991</v>
      </c>
    </row>
    <row r="48" spans="1:32" x14ac:dyDescent="0.2">
      <c r="A48" t="str">
        <f t="shared" si="19"/>
        <v>22 Health professionals</v>
      </c>
      <c r="B48" s="173">
        <f t="shared" si="20"/>
        <v>4.3306380436702536</v>
      </c>
      <c r="C48" s="173">
        <f t="shared" si="20"/>
        <v>4.5484880075405076</v>
      </c>
      <c r="D48" s="173">
        <f t="shared" si="20"/>
        <v>4.5880798844130846</v>
      </c>
      <c r="E48" s="173">
        <f t="shared" si="20"/>
        <v>4.5254317765367489</v>
      </c>
      <c r="F48" s="173">
        <f t="shared" si="20"/>
        <v>4.8933318710192442</v>
      </c>
      <c r="H48" s="68">
        <f t="shared" si="21"/>
        <v>17.782548167784768</v>
      </c>
      <c r="I48" s="69">
        <f t="shared" si="22"/>
        <v>56.517944602577174</v>
      </c>
      <c r="J48" s="69">
        <f t="shared" si="23"/>
        <v>74.300492770361942</v>
      </c>
      <c r="L48" t="str">
        <f t="shared" si="24"/>
        <v>22 Health professionals</v>
      </c>
      <c r="M48" s="173">
        <f t="shared" ref="M48:Q48" si="38">M11/M$35*100</f>
        <v>2.2379068616972879</v>
      </c>
      <c r="N48" s="173">
        <f t="shared" si="38"/>
        <v>2.2950196006289416</v>
      </c>
      <c r="O48" s="173">
        <f t="shared" si="38"/>
        <v>2.6365063077322217</v>
      </c>
      <c r="P48" s="173">
        <f t="shared" si="38"/>
        <v>2.6438001134521434</v>
      </c>
      <c r="Q48" s="173">
        <f t="shared" si="38"/>
        <v>2.9287847253186077</v>
      </c>
      <c r="S48" s="68">
        <f t="shared" si="26"/>
        <v>20.915727256329468</v>
      </c>
      <c r="T48" s="69">
        <f t="shared" si="27"/>
        <v>41.786187660722071</v>
      </c>
      <c r="U48" s="69">
        <f t="shared" si="28"/>
        <v>62.701914917051539</v>
      </c>
      <c r="W48" t="str">
        <f t="shared" si="29"/>
        <v>22 Health professionals</v>
      </c>
      <c r="X48" s="173">
        <f t="shared" ref="X48:AB48" si="39">X11/X$35*100</f>
        <v>6.5928991934096102</v>
      </c>
      <c r="Y48" s="173">
        <f t="shared" si="39"/>
        <v>6.9046062865373532</v>
      </c>
      <c r="Z48" s="173">
        <f t="shared" si="39"/>
        <v>6.5789296229355783</v>
      </c>
      <c r="AA48" s="173">
        <f t="shared" si="39"/>
        <v>6.4264179746677863</v>
      </c>
      <c r="AB48" s="173">
        <f t="shared" si="39"/>
        <v>6.8401065566991006</v>
      </c>
      <c r="AD48" s="68">
        <f t="shared" si="31"/>
        <v>16.501656659567914</v>
      </c>
      <c r="AE48" s="69">
        <f t="shared" si="32"/>
        <v>62.540512044359446</v>
      </c>
      <c r="AF48" s="69">
        <f t="shared" si="33"/>
        <v>79.042168703927359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4.9295186004050038</v>
      </c>
      <c r="C49" s="173">
        <f t="shared" si="20"/>
        <v>5.1819243869182259</v>
      </c>
      <c r="D49" s="173">
        <f t="shared" si="20"/>
        <v>5.3013409237169036</v>
      </c>
      <c r="E49" s="173">
        <f t="shared" si="20"/>
        <v>5.0532664624292547</v>
      </c>
      <c r="F49" s="173">
        <f t="shared" si="20"/>
        <v>5.2160864237533051</v>
      </c>
      <c r="H49" s="68">
        <f t="shared" si="21"/>
        <v>8.6591466525595777</v>
      </c>
      <c r="I49" s="69">
        <f t="shared" si="22"/>
        <v>52.223475728117648</v>
      </c>
      <c r="J49" s="69">
        <f t="shared" si="23"/>
        <v>60.882622380677233</v>
      </c>
      <c r="L49" t="str">
        <f t="shared" si="24"/>
        <v>23 Teaching and other educational professionals</v>
      </c>
      <c r="M49" s="173">
        <f t="shared" ref="M49:Q49" si="40">M12/M$35*100</f>
        <v>3.3584115335622187</v>
      </c>
      <c r="N49" s="173">
        <f t="shared" si="40"/>
        <v>3.4061233169513647</v>
      </c>
      <c r="O49" s="173">
        <f t="shared" si="40"/>
        <v>3.2694198156224736</v>
      </c>
      <c r="P49" s="173">
        <f t="shared" si="40"/>
        <v>3.2722987298634916</v>
      </c>
      <c r="Q49" s="173">
        <f t="shared" si="40"/>
        <v>3.3864333234947406</v>
      </c>
      <c r="S49" s="68">
        <f t="shared" si="26"/>
        <v>12.74466348858623</v>
      </c>
      <c r="T49" s="69">
        <f t="shared" si="27"/>
        <v>44.970217309433714</v>
      </c>
      <c r="U49" s="69">
        <f t="shared" si="28"/>
        <v>57.714880798019941</v>
      </c>
      <c r="W49" t="str">
        <f t="shared" si="29"/>
        <v>23 Teaching and other educational professionals</v>
      </c>
      <c r="X49" s="173">
        <f t="shared" ref="X49:AB49" si="41">X12/X$35*100</f>
        <v>6.6278994101411719</v>
      </c>
      <c r="Y49" s="173">
        <f t="shared" si="41"/>
        <v>7.0386166520409219</v>
      </c>
      <c r="Z49" s="173">
        <f t="shared" si="41"/>
        <v>7.3741552183376049</v>
      </c>
      <c r="AA49" s="173">
        <f t="shared" si="41"/>
        <v>6.8525532970131104</v>
      </c>
      <c r="AB49" s="173">
        <f t="shared" si="41"/>
        <v>7.0291873956257325</v>
      </c>
      <c r="AD49" s="68">
        <f t="shared" si="31"/>
        <v>6.8113295888304028</v>
      </c>
      <c r="AE49" s="69">
        <f t="shared" si="32"/>
        <v>55.504014081428451</v>
      </c>
      <c r="AF49" s="69">
        <f t="shared" si="33"/>
        <v>62.315343670258862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5.9316732130559409</v>
      </c>
      <c r="C50" s="173">
        <f t="shared" si="20"/>
        <v>6.6708550135784668</v>
      </c>
      <c r="D50" s="173">
        <f t="shared" si="20"/>
        <v>7.3248661148925471</v>
      </c>
      <c r="E50" s="173">
        <f t="shared" si="20"/>
        <v>7.4549670506648207</v>
      </c>
      <c r="F50" s="173">
        <f t="shared" si="20"/>
        <v>7.8433899587843428</v>
      </c>
      <c r="H50" s="68">
        <f t="shared" si="21"/>
        <v>18.252780873789614</v>
      </c>
      <c r="I50" s="69">
        <f t="shared" si="22"/>
        <v>51.930461980051632</v>
      </c>
      <c r="J50" s="69">
        <f t="shared" si="23"/>
        <v>70.18324285384125</v>
      </c>
      <c r="L50" t="str">
        <f t="shared" si="24"/>
        <v>24 Business, media and public service professionals</v>
      </c>
      <c r="M50" s="173">
        <f t="shared" ref="M50:Q50" si="42">M13/M$35*100</f>
        <v>7.0135294645905875</v>
      </c>
      <c r="N50" s="173">
        <f t="shared" si="42"/>
        <v>7.5940456384474917</v>
      </c>
      <c r="O50" s="173">
        <f t="shared" si="42"/>
        <v>8.1569514509794381</v>
      </c>
      <c r="P50" s="173">
        <f t="shared" si="42"/>
        <v>8.362016751253817</v>
      </c>
      <c r="Q50" s="173">
        <f t="shared" si="42"/>
        <v>8.6716746089704611</v>
      </c>
      <c r="S50" s="68">
        <f t="shared" si="26"/>
        <v>15.717555828519004</v>
      </c>
      <c r="T50" s="69">
        <f t="shared" si="27"/>
        <v>45.346140834380257</v>
      </c>
      <c r="U50" s="69">
        <f t="shared" si="28"/>
        <v>61.063696662899268</v>
      </c>
      <c r="W50" t="str">
        <f t="shared" si="29"/>
        <v>24 Business, media and public service professionals</v>
      </c>
      <c r="X50" s="173">
        <f t="shared" ref="X50:AB50" si="43">X13/X$35*100</f>
        <v>4.7621769162873759</v>
      </c>
      <c r="Y50" s="173">
        <f t="shared" si="43"/>
        <v>5.7056112588486023</v>
      </c>
      <c r="Z50" s="173">
        <f t="shared" si="43"/>
        <v>6.4760347443662116</v>
      </c>
      <c r="AA50" s="173">
        <f t="shared" si="43"/>
        <v>6.5385874022633166</v>
      </c>
      <c r="AB50" s="173">
        <f t="shared" si="43"/>
        <v>7.0225984633761565</v>
      </c>
      <c r="AD50" s="68">
        <f t="shared" si="31"/>
        <v>21.510313521407678</v>
      </c>
      <c r="AE50" s="69">
        <f t="shared" si="32"/>
        <v>60.390713323196934</v>
      </c>
      <c r="AF50" s="69">
        <f t="shared" si="33"/>
        <v>81.901026844604601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1.6728172361621594</v>
      </c>
      <c r="C51" s="173">
        <f t="shared" si="20"/>
        <v>1.9248492815040301</v>
      </c>
      <c r="D51" s="173">
        <f t="shared" si="20"/>
        <v>2.0878495670251827</v>
      </c>
      <c r="E51" s="173">
        <f t="shared" si="20"/>
        <v>1.9054030039668794</v>
      </c>
      <c r="F51" s="173">
        <f t="shared" si="20"/>
        <v>1.9542693681820358</v>
      </c>
      <c r="H51" s="68">
        <f t="shared" si="21"/>
        <v>3.3695121570881517</v>
      </c>
      <c r="I51" s="69">
        <f t="shared" si="22"/>
        <v>40.607287959887763</v>
      </c>
      <c r="J51" s="69">
        <f t="shared" si="23"/>
        <v>43.976800116975916</v>
      </c>
      <c r="L51" t="str">
        <f t="shared" si="24"/>
        <v>31 Science, engineering and technology associate professionals</v>
      </c>
      <c r="M51" s="173">
        <f t="shared" ref="M51:Q51" si="44">M14/M$35*100</f>
        <v>2.3486399368269741</v>
      </c>
      <c r="N51" s="173">
        <f t="shared" si="44"/>
        <v>2.8154043964713935</v>
      </c>
      <c r="O51" s="173">
        <f t="shared" si="44"/>
        <v>2.9358816970767148</v>
      </c>
      <c r="P51" s="173">
        <f t="shared" si="44"/>
        <v>2.5458799122991076</v>
      </c>
      <c r="Q51" s="173">
        <f t="shared" si="44"/>
        <v>2.5210154483004628</v>
      </c>
      <c r="S51" s="68">
        <f t="shared" si="26"/>
        <v>-6.5323956259121934</v>
      </c>
      <c r="T51" s="69">
        <f t="shared" si="27"/>
        <v>33.772419075849854</v>
      </c>
      <c r="U51" s="69">
        <f t="shared" si="28"/>
        <v>27.240023449937663</v>
      </c>
      <c r="W51" t="str">
        <f t="shared" si="29"/>
        <v>31 Science, engineering and technology associate professionals</v>
      </c>
      <c r="X51" s="173">
        <f t="shared" ref="X51:AB51" si="45">X14/X$35*100</f>
        <v>0.94224684422842608</v>
      </c>
      <c r="Y51" s="173">
        <f t="shared" si="45"/>
        <v>0.99372764767360255</v>
      </c>
      <c r="Z51" s="173">
        <f t="shared" si="45"/>
        <v>1.2227504672294389</v>
      </c>
      <c r="AA51" s="173">
        <f t="shared" si="45"/>
        <v>1.2583381257296258</v>
      </c>
      <c r="AB51" s="173">
        <f t="shared" si="45"/>
        <v>1.3926504096360732</v>
      </c>
      <c r="AD51" s="68">
        <f t="shared" si="31"/>
        <v>27.622940921341154</v>
      </c>
      <c r="AE51" s="69">
        <f t="shared" si="32"/>
        <v>57.348405856038667</v>
      </c>
      <c r="AF51" s="69">
        <f t="shared" si="33"/>
        <v>84.971346777379821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1.9434259062038355</v>
      </c>
      <c r="C52" s="173">
        <f t="shared" si="20"/>
        <v>1.9566680719501583</v>
      </c>
      <c r="D52" s="173">
        <f t="shared" si="20"/>
        <v>1.9987604973838151</v>
      </c>
      <c r="E52" s="173">
        <f t="shared" si="20"/>
        <v>3.0881977880980105</v>
      </c>
      <c r="F52" s="173">
        <f t="shared" si="20"/>
        <v>3.587490226420468</v>
      </c>
      <c r="H52" s="68">
        <f t="shared" si="21"/>
        <v>98.215318481216229</v>
      </c>
      <c r="I52" s="69">
        <f t="shared" si="22"/>
        <v>96.157122713780637</v>
      </c>
      <c r="J52" s="69">
        <f t="shared" si="23"/>
        <v>194.3724411949969</v>
      </c>
      <c r="L52" t="str">
        <f t="shared" si="24"/>
        <v>32 Health and social care associate professionals</v>
      </c>
      <c r="M52" s="173">
        <f t="shared" ref="M52:Q52" si="46">M15/M$35*100</f>
        <v>0.88461813701628278</v>
      </c>
      <c r="N52" s="173">
        <f t="shared" si="46"/>
        <v>0.79617847265312203</v>
      </c>
      <c r="O52" s="173">
        <f t="shared" si="46"/>
        <v>0.91008552392925701</v>
      </c>
      <c r="P52" s="173">
        <f t="shared" si="46"/>
        <v>1.2147510214907624</v>
      </c>
      <c r="Q52" s="173">
        <f t="shared" si="46"/>
        <v>1.3759093101580659</v>
      </c>
      <c r="S52" s="68">
        <f t="shared" si="26"/>
        <v>64.562834438351629</v>
      </c>
      <c r="T52" s="69">
        <f t="shared" si="27"/>
        <v>69.636553952512187</v>
      </c>
      <c r="U52" s="69">
        <f t="shared" si="28"/>
        <v>134.19938839086382</v>
      </c>
      <c r="W52" t="str">
        <f t="shared" si="29"/>
        <v>32 Health and social care associate professionals</v>
      </c>
      <c r="X52" s="173">
        <f t="shared" ref="X52:AB52" si="47">X15/X$35*100</f>
        <v>3.0880065871381999</v>
      </c>
      <c r="Y52" s="173">
        <f t="shared" si="47"/>
        <v>3.1700202312718972</v>
      </c>
      <c r="Z52" s="173">
        <f t="shared" si="47"/>
        <v>3.1093454694985647</v>
      </c>
      <c r="AA52" s="173">
        <f t="shared" si="47"/>
        <v>4.9809148995943842</v>
      </c>
      <c r="AB52" s="173">
        <f t="shared" si="47"/>
        <v>5.7790638684858395</v>
      </c>
      <c r="AD52" s="68">
        <f t="shared" si="31"/>
        <v>108.26341755837589</v>
      </c>
      <c r="AE52" s="69">
        <f t="shared" si="32"/>
        <v>104.07574477319305</v>
      </c>
      <c r="AF52" s="69">
        <f t="shared" si="33"/>
        <v>212.33916233156896</v>
      </c>
    </row>
    <row r="53" spans="1:32" x14ac:dyDescent="0.2">
      <c r="A53" t="str">
        <f t="shared" si="19"/>
        <v>33 Protective service occupations</v>
      </c>
      <c r="B53" s="173">
        <f t="shared" si="20"/>
        <v>0.95102272495285922</v>
      </c>
      <c r="C53" s="173">
        <f t="shared" si="20"/>
        <v>1.0121323037928087</v>
      </c>
      <c r="D53" s="173">
        <f t="shared" si="20"/>
        <v>1.0846935516019252</v>
      </c>
      <c r="E53" s="173">
        <f t="shared" si="20"/>
        <v>0.8455100989711708</v>
      </c>
      <c r="F53" s="173">
        <f t="shared" si="20"/>
        <v>0.82899007823402371</v>
      </c>
      <c r="H53" s="68">
        <f t="shared" si="21"/>
        <v>-15.598625345653749</v>
      </c>
      <c r="I53" s="69">
        <f t="shared" si="22"/>
        <v>28.390540048843061</v>
      </c>
      <c r="J53" s="69">
        <f t="shared" si="23"/>
        <v>12.791914703189311</v>
      </c>
      <c r="L53" t="str">
        <f t="shared" si="24"/>
        <v>33 Protective service occupations</v>
      </c>
      <c r="M53" s="173">
        <f t="shared" ref="M53:Q53" si="48">M16/M$35*100</f>
        <v>1.3912214679174162</v>
      </c>
      <c r="N53" s="173">
        <f t="shared" si="48"/>
        <v>1.443457430126168</v>
      </c>
      <c r="O53" s="173">
        <f t="shared" si="48"/>
        <v>1.5453896353994601</v>
      </c>
      <c r="P53" s="173">
        <f t="shared" si="48"/>
        <v>1.1679663278146319</v>
      </c>
      <c r="Q53" s="173">
        <f t="shared" si="48"/>
        <v>1.0601940638026977</v>
      </c>
      <c r="S53" s="68">
        <f t="shared" si="26"/>
        <v>-25.325636561105192</v>
      </c>
      <c r="T53" s="69">
        <f t="shared" si="27"/>
        <v>21.860876590217668</v>
      </c>
      <c r="U53" s="69">
        <f t="shared" si="28"/>
        <v>-3.464759970887525</v>
      </c>
      <c r="W53" t="str">
        <f t="shared" si="29"/>
        <v>33 Protective service occupations</v>
      </c>
      <c r="X53" s="173">
        <f t="shared" ref="X53:AB53" si="49">X16/X$35*100</f>
        <v>0.47516394148791263</v>
      </c>
      <c r="Y53" s="173">
        <f t="shared" si="49"/>
        <v>0.56115947842382607</v>
      </c>
      <c r="Z53" s="173">
        <f t="shared" si="49"/>
        <v>0.61472578357825669</v>
      </c>
      <c r="AA53" s="173">
        <f t="shared" si="49"/>
        <v>0.51973707306028127</v>
      </c>
      <c r="AB53" s="173">
        <f t="shared" si="49"/>
        <v>0.59987770120686679</v>
      </c>
      <c r="AD53" s="68">
        <f t="shared" si="31"/>
        <v>9.3467208594305138</v>
      </c>
      <c r="AE53" s="69">
        <f t="shared" si="32"/>
        <v>45.136147920596798</v>
      </c>
      <c r="AF53" s="69">
        <f t="shared" si="33"/>
        <v>54.482868780027303</v>
      </c>
    </row>
    <row r="54" spans="1:32" x14ac:dyDescent="0.2">
      <c r="A54" t="str">
        <f t="shared" si="19"/>
        <v>34 Culture, media and sports occupations</v>
      </c>
      <c r="B54" s="173">
        <f t="shared" si="20"/>
        <v>2.0716912822014311</v>
      </c>
      <c r="C54" s="173">
        <f t="shared" si="20"/>
        <v>2.1784462978171204</v>
      </c>
      <c r="D54" s="173">
        <f t="shared" si="20"/>
        <v>2.1983373957012131</v>
      </c>
      <c r="E54" s="173">
        <f t="shared" si="20"/>
        <v>2.044248098976575</v>
      </c>
      <c r="F54" s="173">
        <f t="shared" si="20"/>
        <v>2.1899669687888661</v>
      </c>
      <c r="H54" s="68">
        <f t="shared" si="21"/>
        <v>10.014635048087822</v>
      </c>
      <c r="I54" s="69">
        <f t="shared" si="22"/>
        <v>48.884446989180041</v>
      </c>
      <c r="J54" s="69">
        <f t="shared" si="23"/>
        <v>58.89908203726786</v>
      </c>
      <c r="L54" t="str">
        <f t="shared" si="24"/>
        <v>34 Culture, media and sports occupations</v>
      </c>
      <c r="M54" s="173">
        <f t="shared" ref="M54:Q54" si="50">M17/M$35*100</f>
        <v>1.9734118730656354</v>
      </c>
      <c r="N54" s="173">
        <f t="shared" si="50"/>
        <v>2.0061039232712496</v>
      </c>
      <c r="O54" s="173">
        <f t="shared" si="50"/>
        <v>1.866314171981442</v>
      </c>
      <c r="P54" s="173">
        <f t="shared" si="50"/>
        <v>1.7042078329253338</v>
      </c>
      <c r="Q54" s="173">
        <f t="shared" si="50"/>
        <v>1.8357065953346505</v>
      </c>
      <c r="S54" s="68">
        <f t="shared" si="26"/>
        <v>7.0638041415337565</v>
      </c>
      <c r="T54" s="69">
        <f t="shared" si="27"/>
        <v>39.977405423586099</v>
      </c>
      <c r="U54" s="69">
        <f t="shared" si="28"/>
        <v>47.041209565119857</v>
      </c>
      <c r="W54" t="str">
        <f t="shared" si="29"/>
        <v>34 Culture, media and sports occupations</v>
      </c>
      <c r="X54" s="173">
        <f t="shared" ref="X54:AB54" si="51">X17/X$35*100</f>
        <v>2.1779322036453559</v>
      </c>
      <c r="Y54" s="173">
        <f t="shared" si="51"/>
        <v>2.3586392029707168</v>
      </c>
      <c r="Z54" s="173">
        <f t="shared" si="51"/>
        <v>2.5370427133096407</v>
      </c>
      <c r="AA54" s="173">
        <f t="shared" si="51"/>
        <v>2.3877860321725652</v>
      </c>
      <c r="AB54" s="173">
        <f t="shared" si="51"/>
        <v>2.5410224925463218</v>
      </c>
      <c r="AD54" s="68">
        <f t="shared" si="31"/>
        <v>12.229028821180549</v>
      </c>
      <c r="AE54" s="69">
        <f t="shared" si="32"/>
        <v>55.568563431000719</v>
      </c>
      <c r="AF54" s="69">
        <f t="shared" si="33"/>
        <v>67.797592252181275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6.0529464703467308</v>
      </c>
      <c r="C55" s="173">
        <f t="shared" si="52"/>
        <v>6.1664602984329164</v>
      </c>
      <c r="D55" s="173">
        <f t="shared" si="52"/>
        <v>6.4704872798602651</v>
      </c>
      <c r="E55" s="173">
        <f t="shared" si="52"/>
        <v>6.3341146606473098</v>
      </c>
      <c r="F55" s="173">
        <f t="shared" si="52"/>
        <v>6.3120353574369261</v>
      </c>
      <c r="H55" s="68">
        <f t="shared" si="21"/>
        <v>7.7307493861944883</v>
      </c>
      <c r="I55" s="69">
        <f t="shared" si="22"/>
        <v>47.717678761118506</v>
      </c>
      <c r="J55" s="69">
        <f t="shared" si="23"/>
        <v>55.448428147312988</v>
      </c>
      <c r="L55" t="str">
        <f t="shared" si="24"/>
        <v>35 Business and public service associate professionals</v>
      </c>
      <c r="M55" s="173">
        <f t="shared" ref="M55:Q55" si="53">M18/M$35*100</f>
        <v>6.4069555791657757</v>
      </c>
      <c r="N55" s="173">
        <f t="shared" si="53"/>
        <v>6.403184864572169</v>
      </c>
      <c r="O55" s="173">
        <f t="shared" si="53"/>
        <v>6.7258837224592183</v>
      </c>
      <c r="P55" s="173">
        <f t="shared" si="53"/>
        <v>6.516352054728447</v>
      </c>
      <c r="Q55" s="173">
        <f t="shared" si="53"/>
        <v>6.312380152857286</v>
      </c>
      <c r="S55" s="68">
        <f t="shared" si="26"/>
        <v>2.1569567585194269</v>
      </c>
      <c r="T55" s="69">
        <f t="shared" si="27"/>
        <v>38.716439236357097</v>
      </c>
      <c r="U55" s="69">
        <f t="shared" si="28"/>
        <v>40.873395994876525</v>
      </c>
      <c r="W55" t="str">
        <f t="shared" si="29"/>
        <v>35 Business and public service associate professionals</v>
      </c>
      <c r="X55" s="173">
        <f t="shared" ref="X55:AB55" si="54">X18/X$35*100</f>
        <v>5.6702594532879464</v>
      </c>
      <c r="Y55" s="173">
        <f t="shared" si="54"/>
        <v>5.9189524675453828</v>
      </c>
      <c r="Z55" s="173">
        <f t="shared" si="54"/>
        <v>6.2099508865399233</v>
      </c>
      <c r="AA55" s="173">
        <f t="shared" si="54"/>
        <v>6.1500027657806795</v>
      </c>
      <c r="AB55" s="173">
        <f t="shared" si="54"/>
        <v>6.3116936812406763</v>
      </c>
      <c r="AD55" s="68">
        <f t="shared" si="31"/>
        <v>13.889116142584976</v>
      </c>
      <c r="AE55" s="69">
        <f t="shared" si="32"/>
        <v>57.662959821695225</v>
      </c>
      <c r="AF55" s="69">
        <f t="shared" si="33"/>
        <v>71.552075964280206</v>
      </c>
    </row>
    <row r="56" spans="1:32" x14ac:dyDescent="0.2">
      <c r="A56" t="str">
        <f t="shared" si="19"/>
        <v>41 Administrative occupations</v>
      </c>
      <c r="B56" s="173">
        <f t="shared" si="52"/>
        <v>9.0356816950687797</v>
      </c>
      <c r="C56" s="173">
        <f t="shared" si="52"/>
        <v>8.4966851114940383</v>
      </c>
      <c r="D56" s="173">
        <f t="shared" si="52"/>
        <v>8.9664658574210296</v>
      </c>
      <c r="E56" s="173">
        <f t="shared" si="52"/>
        <v>8.7794513027171988</v>
      </c>
      <c r="F56" s="173">
        <f t="shared" si="52"/>
        <v>7.9956279895088604</v>
      </c>
      <c r="H56" s="68">
        <f t="shared" si="21"/>
        <v>-1.5221572994456765</v>
      </c>
      <c r="I56" s="69">
        <f t="shared" si="22"/>
        <v>51.367005859060853</v>
      </c>
      <c r="J56" s="69">
        <f t="shared" si="23"/>
        <v>49.84484855961518</v>
      </c>
      <c r="L56" t="str">
        <f t="shared" si="24"/>
        <v>41 Administrative occupations</v>
      </c>
      <c r="M56" s="173">
        <f t="shared" ref="M56:Q56" si="55">M19/M$35*100</f>
        <v>4.5708989274621308</v>
      </c>
      <c r="N56" s="173">
        <f t="shared" si="55"/>
        <v>4.035472019839121</v>
      </c>
      <c r="O56" s="173">
        <f t="shared" si="55"/>
        <v>4.8643814697489569</v>
      </c>
      <c r="P56" s="173">
        <f t="shared" si="55"/>
        <v>4.9356654260769499</v>
      </c>
      <c r="Q56" s="173">
        <f t="shared" si="55"/>
        <v>4.9711958121096407</v>
      </c>
      <c r="S56" s="68">
        <f t="shared" si="26"/>
        <v>11.239083171891734</v>
      </c>
      <c r="T56" s="69">
        <f t="shared" si="27"/>
        <v>39.550688430785243</v>
      </c>
      <c r="U56" s="69">
        <f t="shared" si="28"/>
        <v>50.789771602676971</v>
      </c>
      <c r="W56" t="str">
        <f t="shared" si="29"/>
        <v>41 Administrative occupations</v>
      </c>
      <c r="X56" s="173">
        <f t="shared" ref="X56:AB56" si="56">X19/X$35*100</f>
        <v>13.862151852434975</v>
      </c>
      <c r="Y56" s="173">
        <f t="shared" si="56"/>
        <v>13.161115142778101</v>
      </c>
      <c r="Z56" s="173">
        <f t="shared" si="56"/>
        <v>13.151106256418213</v>
      </c>
      <c r="AA56" s="173">
        <f t="shared" si="56"/>
        <v>12.662774507475355</v>
      </c>
      <c r="AB56" s="173">
        <f t="shared" si="56"/>
        <v>10.992699357534748</v>
      </c>
      <c r="AD56" s="68">
        <f t="shared" si="31"/>
        <v>-6.3373290708637233</v>
      </c>
      <c r="AE56" s="69">
        <f t="shared" si="32"/>
        <v>55.825631824972554</v>
      </c>
      <c r="AF56" s="69">
        <f t="shared" si="33"/>
        <v>49.488302754108837</v>
      </c>
    </row>
    <row r="57" spans="1:32" x14ac:dyDescent="0.2">
      <c r="A57" t="str">
        <f t="shared" si="19"/>
        <v>42 Secretarial and related occupations</v>
      </c>
      <c r="B57" s="173">
        <f t="shared" si="52"/>
        <v>2.1914760093487269</v>
      </c>
      <c r="C57" s="173">
        <f t="shared" si="52"/>
        <v>1.9352549985587733</v>
      </c>
      <c r="D57" s="173">
        <f t="shared" si="52"/>
        <v>1.9146330634464006</v>
      </c>
      <c r="E57" s="173">
        <f t="shared" si="52"/>
        <v>1.6663746022415573</v>
      </c>
      <c r="F57" s="173">
        <f t="shared" si="52"/>
        <v>1.3011141376484989</v>
      </c>
      <c r="H57" s="68">
        <f t="shared" si="21"/>
        <v>-24.95235179688785</v>
      </c>
      <c r="I57" s="69">
        <f t="shared" si="22"/>
        <v>45.70818106751566</v>
      </c>
      <c r="J57" s="69">
        <f t="shared" si="23"/>
        <v>20.755829270627807</v>
      </c>
      <c r="L57" t="str">
        <f t="shared" si="24"/>
        <v>42 Secretarial and related occupations</v>
      </c>
      <c r="M57" s="173">
        <f t="shared" ref="M57:Q57" si="57">M20/M$35*100</f>
        <v>0.43297103879898785</v>
      </c>
      <c r="N57" s="173">
        <f t="shared" si="57"/>
        <v>0.30792783376472771</v>
      </c>
      <c r="O57" s="173">
        <f t="shared" si="57"/>
        <v>0.30201182436181462</v>
      </c>
      <c r="P57" s="173">
        <f t="shared" si="57"/>
        <v>0.2829483864129716</v>
      </c>
      <c r="Q57" s="173">
        <f t="shared" si="57"/>
        <v>0.32216095768012348</v>
      </c>
      <c r="S57" s="68">
        <f t="shared" si="26"/>
        <v>16.110933578230878</v>
      </c>
      <c r="T57" s="69">
        <f t="shared" si="27"/>
        <v>34.309252257160715</v>
      </c>
      <c r="U57" s="69">
        <f t="shared" si="28"/>
        <v>50.420185835391592</v>
      </c>
      <c r="W57" t="str">
        <f t="shared" si="29"/>
        <v>42 Secretarial and related occupations</v>
      </c>
      <c r="X57" s="173">
        <f t="shared" ref="X57:AB57" si="58">X20/X$35*100</f>
        <v>4.0924356312853023</v>
      </c>
      <c r="Y57" s="173">
        <f t="shared" si="58"/>
        <v>3.6367100831384529</v>
      </c>
      <c r="Z57" s="173">
        <f t="shared" si="58"/>
        <v>3.5597089194269951</v>
      </c>
      <c r="AA57" s="173">
        <f t="shared" si="58"/>
        <v>3.0640307928859989</v>
      </c>
      <c r="AB57" s="173">
        <f t="shared" si="58"/>
        <v>2.2712111258521235</v>
      </c>
      <c r="AD57" s="68">
        <f t="shared" si="31"/>
        <v>-28.506345928573719</v>
      </c>
      <c r="AE57" s="69">
        <f t="shared" si="32"/>
        <v>46.694749135058878</v>
      </c>
      <c r="AF57" s="69">
        <f t="shared" si="33"/>
        <v>18.188403206485159</v>
      </c>
    </row>
    <row r="58" spans="1:32" x14ac:dyDescent="0.2">
      <c r="A58" t="str">
        <f t="shared" si="19"/>
        <v>51 Skilled agricultural and related trades</v>
      </c>
      <c r="B58" s="173">
        <f t="shared" si="52"/>
        <v>0.99717748912398785</v>
      </c>
      <c r="C58" s="173">
        <f t="shared" si="52"/>
        <v>0.97971456360236264</v>
      </c>
      <c r="D58" s="173">
        <f t="shared" si="52"/>
        <v>1.0594988210667142</v>
      </c>
      <c r="E58" s="173">
        <f t="shared" si="52"/>
        <v>1.0099101362092497</v>
      </c>
      <c r="F58" s="173">
        <f t="shared" si="52"/>
        <v>1.0626100998687165</v>
      </c>
      <c r="H58" s="68">
        <f t="shared" si="21"/>
        <v>10.759428795116829</v>
      </c>
      <c r="I58" s="69">
        <f t="shared" si="22"/>
        <v>54.814266144369341</v>
      </c>
      <c r="J58" s="69">
        <f t="shared" si="23"/>
        <v>65.573694939486174</v>
      </c>
      <c r="L58" t="str">
        <f t="shared" si="24"/>
        <v>51 Skilled agricultural and related trades</v>
      </c>
      <c r="M58" s="173">
        <f t="shared" ref="M58:Q58" si="59">M21/M$35*100</f>
        <v>1.7113833991261957</v>
      </c>
      <c r="N58" s="173">
        <f t="shared" si="59"/>
        <v>1.6891393117176967</v>
      </c>
      <c r="O58" s="173">
        <f t="shared" si="59"/>
        <v>1.8126778275540885</v>
      </c>
      <c r="P58" s="173">
        <f t="shared" si="59"/>
        <v>1.7379238238515984</v>
      </c>
      <c r="Q58" s="173">
        <f t="shared" si="59"/>
        <v>1.7976387056091039</v>
      </c>
      <c r="S58" s="68">
        <f t="shared" si="26"/>
        <v>7.9458484096903597</v>
      </c>
      <c r="T58" s="69">
        <f t="shared" si="27"/>
        <v>51.285029046419574</v>
      </c>
      <c r="U58" s="69">
        <f t="shared" si="28"/>
        <v>59.23087745610993</v>
      </c>
      <c r="W58" t="str">
        <f t="shared" si="29"/>
        <v>51 Skilled agricultural and related trades</v>
      </c>
      <c r="X58" s="173">
        <f t="shared" ref="X58:AB58" si="60">X21/X$35*100</f>
        <v>0.22511450414520193</v>
      </c>
      <c r="Y58" s="173">
        <f t="shared" si="60"/>
        <v>0.23797413738618611</v>
      </c>
      <c r="Z58" s="173">
        <f t="shared" si="60"/>
        <v>0.29116180008888221</v>
      </c>
      <c r="AA58" s="173">
        <f t="shared" si="60"/>
        <v>0.27440807201149059</v>
      </c>
      <c r="AB58" s="173">
        <f t="shared" si="60"/>
        <v>0.3342309993531048</v>
      </c>
      <c r="AD58" s="68">
        <f t="shared" si="31"/>
        <v>28.628381839028588</v>
      </c>
      <c r="AE58" s="69">
        <f t="shared" si="32"/>
        <v>77.228330555236042</v>
      </c>
      <c r="AF58" s="69">
        <f t="shared" si="33"/>
        <v>105.85671239426462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3.8593356353046095</v>
      </c>
      <c r="C59" s="173">
        <f t="shared" si="52"/>
        <v>3.6006758146100779</v>
      </c>
      <c r="D59" s="173">
        <f t="shared" si="52"/>
        <v>3.2260258882479542</v>
      </c>
      <c r="E59" s="173">
        <f t="shared" si="52"/>
        <v>3.0965682327751534</v>
      </c>
      <c r="F59" s="173">
        <f t="shared" si="52"/>
        <v>2.8257737063743877</v>
      </c>
      <c r="H59" s="68">
        <f t="shared" si="21"/>
        <v>-3.266527715930895</v>
      </c>
      <c r="I59" s="69">
        <f t="shared" si="22"/>
        <v>37.912560780896023</v>
      </c>
      <c r="J59" s="69">
        <f t="shared" si="23"/>
        <v>34.646033064965124</v>
      </c>
      <c r="L59" t="str">
        <f t="shared" si="24"/>
        <v>52 Skilled metal, electrical and electronic trades</v>
      </c>
      <c r="M59" s="173">
        <f t="shared" ref="M59:Q59" si="61">M22/M$35*100</f>
        <v>7.2979741268235125</v>
      </c>
      <c r="N59" s="173">
        <f t="shared" si="61"/>
        <v>6.824449058325273</v>
      </c>
      <c r="O59" s="173">
        <f t="shared" si="61"/>
        <v>6.2179037929708718</v>
      </c>
      <c r="P59" s="173">
        <f t="shared" si="61"/>
        <v>5.8671282508456279</v>
      </c>
      <c r="Q59" s="173">
        <f t="shared" si="61"/>
        <v>5.2810302440778498</v>
      </c>
      <c r="S59" s="68">
        <f t="shared" si="26"/>
        <v>-7.5517248575022178</v>
      </c>
      <c r="T59" s="69">
        <f t="shared" si="27"/>
        <v>35.875359885598421</v>
      </c>
      <c r="U59" s="69">
        <f t="shared" si="28"/>
        <v>28.323635028096199</v>
      </c>
      <c r="W59" t="str">
        <f t="shared" si="29"/>
        <v>52 Skilled metal, electrical and electronic trades</v>
      </c>
      <c r="X59" s="173">
        <f t="shared" ref="X59:AB59" si="62">X22/X$35*100</f>
        <v>0.14213663030501014</v>
      </c>
      <c r="Y59" s="173">
        <f t="shared" si="62"/>
        <v>0.23005342489205707</v>
      </c>
      <c r="Z59" s="173">
        <f t="shared" si="62"/>
        <v>0.17393530069286262</v>
      </c>
      <c r="AA59" s="173">
        <f t="shared" si="62"/>
        <v>0.29751012869770854</v>
      </c>
      <c r="AB59" s="173">
        <f t="shared" si="62"/>
        <v>0.39272887723317923</v>
      </c>
      <c r="AD59" s="68">
        <f t="shared" si="31"/>
        <v>153.0052761883928</v>
      </c>
      <c r="AE59" s="69">
        <f t="shared" si="32"/>
        <v>112.20483913029584</v>
      </c>
      <c r="AF59" s="69">
        <f t="shared" si="33"/>
        <v>265.21011531868862</v>
      </c>
    </row>
    <row r="60" spans="1:32" x14ac:dyDescent="0.2">
      <c r="A60" t="str">
        <f t="shared" si="19"/>
        <v>53 Skilled construction and building trades</v>
      </c>
      <c r="B60" s="173">
        <f t="shared" si="52"/>
        <v>3.5010628867663431</v>
      </c>
      <c r="C60" s="173">
        <f t="shared" si="52"/>
        <v>3.5655946043687976</v>
      </c>
      <c r="D60" s="173">
        <f t="shared" si="52"/>
        <v>2.9127583088008335</v>
      </c>
      <c r="E60" s="173">
        <f t="shared" si="52"/>
        <v>2.9573908277196859</v>
      </c>
      <c r="F60" s="173">
        <f t="shared" si="52"/>
        <v>2.7892179834681814</v>
      </c>
      <c r="H60" s="68">
        <f t="shared" si="21"/>
        <v>5.7511874281970181</v>
      </c>
      <c r="I60" s="69">
        <f t="shared" si="22"/>
        <v>44.543036009202638</v>
      </c>
      <c r="J60" s="69">
        <f t="shared" si="23"/>
        <v>50.294223437399651</v>
      </c>
      <c r="L60" t="str">
        <f t="shared" si="24"/>
        <v>53 Skilled construction and building trades</v>
      </c>
      <c r="M60" s="173">
        <f t="shared" ref="M60:Q60" si="63">M23/M$35*100</f>
        <v>6.6438357389098197</v>
      </c>
      <c r="N60" s="173">
        <f t="shared" si="63"/>
        <v>6.860031063019087</v>
      </c>
      <c r="O60" s="173">
        <f t="shared" si="63"/>
        <v>5.6244624340539664</v>
      </c>
      <c r="P60" s="173">
        <f t="shared" si="63"/>
        <v>5.7950765922518013</v>
      </c>
      <c r="Q60" s="173">
        <f t="shared" si="63"/>
        <v>5.5100888780361235</v>
      </c>
      <c r="S60" s="68">
        <f t="shared" si="26"/>
        <v>6.6354828472431935</v>
      </c>
      <c r="T60" s="69">
        <f t="shared" si="27"/>
        <v>44.755712975067432</v>
      </c>
      <c r="U60" s="69">
        <f t="shared" si="28"/>
        <v>51.391195822310621</v>
      </c>
      <c r="W60" t="str">
        <f t="shared" si="29"/>
        <v>53 Skilled construction and building trades</v>
      </c>
      <c r="X60" s="173">
        <f t="shared" ref="X60:AB60" si="64">X23/X$35*100</f>
        <v>0.1036972876372565</v>
      </c>
      <c r="Y60" s="173">
        <f t="shared" si="64"/>
        <v>0.12109015273652521</v>
      </c>
      <c r="Z60" s="173">
        <f t="shared" si="64"/>
        <v>0.14648010478237963</v>
      </c>
      <c r="AA60" s="173">
        <f t="shared" si="64"/>
        <v>9.0516519192522391E-2</v>
      </c>
      <c r="AB60" s="173">
        <f t="shared" si="64"/>
        <v>9.2961702655506726E-2</v>
      </c>
      <c r="AD60" s="68">
        <f t="shared" si="31"/>
        <v>-28.886852364283389</v>
      </c>
      <c r="AE60" s="69">
        <f t="shared" si="32"/>
        <v>36.212433986506312</v>
      </c>
      <c r="AF60" s="69">
        <f t="shared" si="33"/>
        <v>7.3255816222229289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1.8369355235310236</v>
      </c>
      <c r="C61" s="173">
        <f t="shared" si="52"/>
        <v>1.664589545372875</v>
      </c>
      <c r="D61" s="173">
        <f t="shared" si="52"/>
        <v>1.6291220172750378</v>
      </c>
      <c r="E61" s="173">
        <f t="shared" si="52"/>
        <v>1.6883004224135265</v>
      </c>
      <c r="F61" s="173">
        <f t="shared" si="52"/>
        <v>1.5821276989230286</v>
      </c>
      <c r="H61" s="68">
        <f t="shared" si="21"/>
        <v>7.2494729221148013</v>
      </c>
      <c r="I61" s="69">
        <f t="shared" si="22"/>
        <v>47.101492314879415</v>
      </c>
      <c r="J61" s="69">
        <f t="shared" si="23"/>
        <v>54.35096523699422</v>
      </c>
      <c r="L61" t="str">
        <f t="shared" si="24"/>
        <v>54 Textiles, printing and other skilled trades</v>
      </c>
      <c r="M61" s="173">
        <f t="shared" ref="M61:Q61" si="65">M24/M$35*100</f>
        <v>2.1017309174049084</v>
      </c>
      <c r="N61" s="173">
        <f t="shared" si="65"/>
        <v>1.9105427935846859</v>
      </c>
      <c r="O61" s="173">
        <f t="shared" si="65"/>
        <v>1.7393051750692303</v>
      </c>
      <c r="P61" s="173">
        <f t="shared" si="65"/>
        <v>1.8287488683819024</v>
      </c>
      <c r="Q61" s="173">
        <f t="shared" si="65"/>
        <v>1.6989431840645262</v>
      </c>
      <c r="S61" s="68">
        <f t="shared" si="26"/>
        <v>6.3230000827843265</v>
      </c>
      <c r="T61" s="69">
        <f t="shared" si="27"/>
        <v>34.04606308394996</v>
      </c>
      <c r="U61" s="69">
        <f t="shared" si="28"/>
        <v>40.369063166734279</v>
      </c>
      <c r="W61" t="str">
        <f t="shared" si="29"/>
        <v>54 Textiles, printing and other skilled trades</v>
      </c>
      <c r="X61" s="173">
        <f t="shared" ref="X61:AB61" si="66">X24/X$35*100</f>
        <v>1.5506893313057724</v>
      </c>
      <c r="Y61" s="173">
        <f t="shared" si="66"/>
        <v>1.4074326479816626</v>
      </c>
      <c r="Z61" s="173">
        <f t="shared" si="66"/>
        <v>1.5167213814469909</v>
      </c>
      <c r="AA61" s="173">
        <f t="shared" si="66"/>
        <v>1.5464073183736211</v>
      </c>
      <c r="AB61" s="173">
        <f t="shared" si="66"/>
        <v>1.466368996024719</v>
      </c>
      <c r="AD61" s="68">
        <f t="shared" si="31"/>
        <v>8.3332905866990306</v>
      </c>
      <c r="AE61" s="69">
        <f t="shared" si="32"/>
        <v>62.374152471266122</v>
      </c>
      <c r="AF61" s="69">
        <f t="shared" si="33"/>
        <v>70.707443057965165</v>
      </c>
    </row>
    <row r="62" spans="1:32" x14ac:dyDescent="0.2">
      <c r="A62" t="str">
        <f t="shared" si="19"/>
        <v>61 Caring personal service occupations</v>
      </c>
      <c r="B62" s="173">
        <f t="shared" si="52"/>
        <v>8.0381217421879487</v>
      </c>
      <c r="C62" s="173">
        <f t="shared" si="52"/>
        <v>7.4663582747886492</v>
      </c>
      <c r="D62" s="173">
        <f t="shared" si="52"/>
        <v>7.2119417527535301</v>
      </c>
      <c r="E62" s="173">
        <f t="shared" si="52"/>
        <v>7.305717199019365</v>
      </c>
      <c r="F62" s="173">
        <f t="shared" si="52"/>
        <v>7.6038766180490676</v>
      </c>
      <c r="H62" s="68">
        <f t="shared" si="21"/>
        <v>16.436755806808002</v>
      </c>
      <c r="I62" s="69">
        <f t="shared" si="22"/>
        <v>61.043806414845015</v>
      </c>
      <c r="J62" s="69">
        <f t="shared" si="23"/>
        <v>77.480562221653017</v>
      </c>
      <c r="L62" t="str">
        <f t="shared" si="24"/>
        <v>61 Caring personal service occupations</v>
      </c>
      <c r="M62" s="173">
        <f t="shared" ref="M62:Q62" si="67">M25/M$35*100</f>
        <v>1.579134129498043</v>
      </c>
      <c r="N62" s="173">
        <f t="shared" si="67"/>
        <v>1.4377535623573159</v>
      </c>
      <c r="O62" s="173">
        <f t="shared" si="67"/>
        <v>1.4532475180014943</v>
      </c>
      <c r="P62" s="173">
        <f t="shared" si="67"/>
        <v>1.7444044268852625</v>
      </c>
      <c r="Q62" s="173">
        <f t="shared" si="67"/>
        <v>2.0131820263812434</v>
      </c>
      <c r="S62" s="68">
        <f t="shared" si="26"/>
        <v>50.78828807356377</v>
      </c>
      <c r="T62" s="69">
        <f t="shared" si="27"/>
        <v>57.566554454448408</v>
      </c>
      <c r="U62" s="69">
        <f t="shared" si="28"/>
        <v>108.35484252801217</v>
      </c>
      <c r="W62" t="str">
        <f t="shared" si="29"/>
        <v>61 Caring personal service occupations</v>
      </c>
      <c r="X62" s="173">
        <f t="shared" ref="X62:AB62" si="68">X25/X$35*100</f>
        <v>15.020345196736178</v>
      </c>
      <c r="Y62" s="173">
        <f t="shared" si="68"/>
        <v>13.769577665946226</v>
      </c>
      <c r="Z62" s="173">
        <f t="shared" si="68"/>
        <v>13.086531903223655</v>
      </c>
      <c r="AA62" s="173">
        <f t="shared" si="68"/>
        <v>12.924233846419906</v>
      </c>
      <c r="AB62" s="173">
        <f t="shared" si="68"/>
        <v>13.143994466707024</v>
      </c>
      <c r="AD62" s="68">
        <f t="shared" si="31"/>
        <v>12.545276830988254</v>
      </c>
      <c r="AE62" s="69">
        <f t="shared" si="32"/>
        <v>61.437723425371082</v>
      </c>
      <c r="AF62" s="69">
        <f t="shared" si="33"/>
        <v>73.983000256359347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2.0778620689274505</v>
      </c>
      <c r="C63" s="173">
        <f t="shared" si="52"/>
        <v>2.1524931175653488</v>
      </c>
      <c r="D63" s="173">
        <f t="shared" si="52"/>
        <v>1.9441232296064033</v>
      </c>
      <c r="E63" s="173">
        <f t="shared" si="52"/>
        <v>1.8871675325936925</v>
      </c>
      <c r="F63" s="173">
        <f t="shared" si="52"/>
        <v>1.9304076543282236</v>
      </c>
      <c r="H63" s="68">
        <f t="shared" si="21"/>
        <v>9.6560220511005497</v>
      </c>
      <c r="I63" s="69">
        <f t="shared" si="22"/>
        <v>53.010563187556855</v>
      </c>
      <c r="J63" s="69">
        <f t="shared" si="23"/>
        <v>62.666585238657412</v>
      </c>
      <c r="L63" t="str">
        <f t="shared" si="24"/>
        <v>62 Leisure, travel and related personal service occupations</v>
      </c>
      <c r="M63" s="173">
        <f t="shared" ref="M63:Q63" si="69">M26/M$35*100</f>
        <v>1.1216472001972502</v>
      </c>
      <c r="N63" s="173">
        <f t="shared" si="69"/>
        <v>1.2357341686008778</v>
      </c>
      <c r="O63" s="173">
        <f t="shared" si="69"/>
        <v>1.2538951437475785</v>
      </c>
      <c r="P63" s="173">
        <f t="shared" si="69"/>
        <v>1.227081196603075</v>
      </c>
      <c r="Q63" s="173">
        <f t="shared" si="69"/>
        <v>1.3072393011693773</v>
      </c>
      <c r="S63" s="68">
        <f t="shared" si="26"/>
        <v>13.479661554079481</v>
      </c>
      <c r="T63" s="69">
        <f t="shared" si="27"/>
        <v>45.7529695589797</v>
      </c>
      <c r="U63" s="69">
        <f t="shared" si="28"/>
        <v>59.232631113059185</v>
      </c>
      <c r="W63" t="str">
        <f t="shared" si="29"/>
        <v>62 Leisure, travel and related personal service occupations</v>
      </c>
      <c r="X63" s="173">
        <f t="shared" ref="X63:AB63" si="70">X26/X$35*100</f>
        <v>3.1115389056686338</v>
      </c>
      <c r="Y63" s="173">
        <f t="shared" si="70"/>
        <v>3.1110122210345845</v>
      </c>
      <c r="Z63" s="173">
        <f t="shared" si="70"/>
        <v>2.6482424186917553</v>
      </c>
      <c r="AA63" s="173">
        <f t="shared" si="70"/>
        <v>2.5540435418100786</v>
      </c>
      <c r="AB63" s="173">
        <f t="shared" si="70"/>
        <v>2.5479384565293475</v>
      </c>
      <c r="AD63" s="68">
        <f t="shared" si="31"/>
        <v>7.8091620499166821</v>
      </c>
      <c r="AE63" s="69">
        <f t="shared" si="32"/>
        <v>56.516060859872411</v>
      </c>
      <c r="AF63" s="69">
        <f t="shared" si="33"/>
        <v>64.32522290978909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9.6970903441964615E-2</v>
      </c>
      <c r="C64" s="173">
        <f t="shared" si="52"/>
        <v>8.1586018311223515E-2</v>
      </c>
      <c r="D64" s="173">
        <f t="shared" si="52"/>
        <v>0.10123467227327899</v>
      </c>
      <c r="E64" s="173">
        <f t="shared" si="52"/>
        <v>7.1652217940521234E-2</v>
      </c>
      <c r="F64" s="173">
        <f t="shared" si="52"/>
        <v>6.9612499244952053E-2</v>
      </c>
      <c r="H64" s="68">
        <f t="shared" si="21"/>
        <v>-24.060944612629314</v>
      </c>
      <c r="I64" s="69">
        <f t="shared" si="22"/>
        <v>36.905961134239135</v>
      </c>
      <c r="J64" s="69">
        <f t="shared" si="23"/>
        <v>12.845016521609818</v>
      </c>
      <c r="L64" t="str">
        <f t="shared" si="24"/>
        <v>63 Community and civil enforcement occupations</v>
      </c>
      <c r="M64" s="173">
        <f t="shared" ref="M64:Q64" si="71">M27/M$35*100</f>
        <v>0.14253256075216042</v>
      </c>
      <c r="N64" s="173">
        <f t="shared" si="71"/>
        <v>0.10120857928233845</v>
      </c>
      <c r="O64" s="173">
        <f t="shared" si="71"/>
        <v>0.15320819312484779</v>
      </c>
      <c r="P64" s="173">
        <f t="shared" si="71"/>
        <v>8.0186836206392303E-2</v>
      </c>
      <c r="Q64" s="173">
        <f t="shared" si="71"/>
        <v>8.4433692258645582E-2</v>
      </c>
      <c r="S64" s="68">
        <f t="shared" si="26"/>
        <v>-40.01288899943436</v>
      </c>
      <c r="T64" s="69">
        <f t="shared" si="27"/>
        <v>23.681638320451722</v>
      </c>
      <c r="U64" s="69">
        <f t="shared" si="28"/>
        <v>-16.331250678982638</v>
      </c>
      <c r="W64" t="str">
        <f t="shared" si="29"/>
        <v>63 Community and civil enforcement occupations</v>
      </c>
      <c r="X64" s="173">
        <f t="shared" ref="X64:AB64" si="72">X27/X$35*100</f>
        <v>4.7718343849757351E-2</v>
      </c>
      <c r="Y64" s="173">
        <f t="shared" si="72"/>
        <v>6.1069611494525673E-2</v>
      </c>
      <c r="Z64" s="173">
        <f t="shared" si="72"/>
        <v>4.8215164511025546E-2</v>
      </c>
      <c r="AA64" s="173">
        <f t="shared" si="72"/>
        <v>6.3029812265681801E-2</v>
      </c>
      <c r="AB64" s="173">
        <f t="shared" si="72"/>
        <v>5.4925387544029522E-2</v>
      </c>
      <c r="AD64" s="68">
        <f t="shared" si="31"/>
        <v>27.647981415983519</v>
      </c>
      <c r="AE64" s="69">
        <f t="shared" si="32"/>
        <v>79.77318243186761</v>
      </c>
      <c r="AF64" s="69">
        <f t="shared" si="33"/>
        <v>107.42116384785115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7.0686389956581639</v>
      </c>
      <c r="C65" s="173">
        <f t="shared" si="73"/>
        <v>6.2087506099042935</v>
      </c>
      <c r="D65" s="173">
        <f t="shared" si="73"/>
        <v>6.2797903471277685</v>
      </c>
      <c r="E65" s="173">
        <f t="shared" si="73"/>
        <v>5.9880199245912191</v>
      </c>
      <c r="F65" s="173">
        <f t="shared" si="73"/>
        <v>5.4682405407407808</v>
      </c>
      <c r="H65" s="68">
        <f t="shared" si="21"/>
        <v>-3.8366219052501123</v>
      </c>
      <c r="I65" s="69">
        <f t="shared" si="22"/>
        <v>45.835236738346545</v>
      </c>
      <c r="J65" s="69">
        <f t="shared" si="23"/>
        <v>41.998614833096433</v>
      </c>
      <c r="L65" t="str">
        <f t="shared" si="24"/>
        <v>71 Sales occupations</v>
      </c>
      <c r="M65" s="173">
        <f t="shared" ref="M65:Q65" si="74">M28/M$35*100</f>
        <v>5.1130842598878115</v>
      </c>
      <c r="N65" s="173">
        <f t="shared" si="74"/>
        <v>4.6973160353431975</v>
      </c>
      <c r="O65" s="173">
        <f t="shared" si="74"/>
        <v>4.8249160391837842</v>
      </c>
      <c r="P65" s="173">
        <f t="shared" si="74"/>
        <v>4.6606912416957718</v>
      </c>
      <c r="Q65" s="173">
        <f t="shared" si="74"/>
        <v>4.4659150105726715</v>
      </c>
      <c r="S65" s="68">
        <f t="shared" si="26"/>
        <v>0.74995240801878404</v>
      </c>
      <c r="T65" s="69">
        <f t="shared" si="27"/>
        <v>33.617542954076335</v>
      </c>
      <c r="U65" s="69">
        <f t="shared" si="28"/>
        <v>34.367495362095127</v>
      </c>
      <c r="W65" t="str">
        <f t="shared" si="29"/>
        <v>71 Sales occupations</v>
      </c>
      <c r="X65" s="173">
        <f t="shared" ref="X65:AB65" si="75">X28/X$35*100</f>
        <v>9.1826111785313032</v>
      </c>
      <c r="Y65" s="173">
        <f t="shared" si="75"/>
        <v>7.7890339711926178</v>
      </c>
      <c r="Z65" s="173">
        <f t="shared" si="75"/>
        <v>7.7639445548720225</v>
      </c>
      <c r="AA65" s="173">
        <f t="shared" si="75"/>
        <v>7.3290015609393855</v>
      </c>
      <c r="AB65" s="173">
        <f t="shared" si="75"/>
        <v>6.4614984389858225</v>
      </c>
      <c r="AD65" s="68">
        <f t="shared" si="31"/>
        <v>-6.7443200721405372</v>
      </c>
      <c r="AE65" s="69">
        <f t="shared" si="32"/>
        <v>53.580748615778653</v>
      </c>
      <c r="AF65" s="69">
        <f t="shared" si="33"/>
        <v>46.836428543638114</v>
      </c>
    </row>
    <row r="66" spans="1:32" x14ac:dyDescent="0.2">
      <c r="A66" t="str">
        <f t="shared" si="19"/>
        <v>72 Customer service occupations</v>
      </c>
      <c r="B66" s="173">
        <f t="shared" si="73"/>
        <v>1.5695583825124579</v>
      </c>
      <c r="C66" s="173">
        <f t="shared" si="73"/>
        <v>1.6042246992000124</v>
      </c>
      <c r="D66" s="173">
        <f t="shared" si="73"/>
        <v>1.6737199025601157</v>
      </c>
      <c r="E66" s="173">
        <f t="shared" si="73"/>
        <v>1.7857622799644295</v>
      </c>
      <c r="F66" s="173">
        <f t="shared" si="73"/>
        <v>1.8588269861710069</v>
      </c>
      <c r="H66" s="68">
        <f t="shared" si="21"/>
        <v>22.648836909774321</v>
      </c>
      <c r="I66" s="69">
        <f t="shared" si="22"/>
        <v>52.100800319991158</v>
      </c>
      <c r="J66" s="69">
        <f t="shared" si="23"/>
        <v>74.749637229765469</v>
      </c>
      <c r="L66" t="str">
        <f t="shared" si="24"/>
        <v>72 Customer service occupations</v>
      </c>
      <c r="M66" s="173">
        <f t="shared" ref="M66:Q66" si="76">M29/M$35*100</f>
        <v>1.1564211766561072</v>
      </c>
      <c r="N66" s="173">
        <f t="shared" si="76"/>
        <v>0.99385412516037142</v>
      </c>
      <c r="O66" s="173">
        <f t="shared" si="76"/>
        <v>1.2012187346083516</v>
      </c>
      <c r="P66" s="173">
        <f t="shared" si="76"/>
        <v>1.437259410881063</v>
      </c>
      <c r="Q66" s="173">
        <f t="shared" si="76"/>
        <v>1.5935394852057905</v>
      </c>
      <c r="S66" s="68">
        <f t="shared" si="26"/>
        <v>44.399233586911016</v>
      </c>
      <c r="T66" s="69">
        <f t="shared" si="27"/>
        <v>44.071135767010475</v>
      </c>
      <c r="U66" s="69">
        <f t="shared" si="28"/>
        <v>88.470369353921498</v>
      </c>
      <c r="W66" t="str">
        <f t="shared" si="29"/>
        <v>72 Customer service occupations</v>
      </c>
      <c r="X66" s="173">
        <f t="shared" ref="X66:AB66" si="77">X29/X$35*100</f>
        <v>2.0161634020064354</v>
      </c>
      <c r="Y66" s="173">
        <f t="shared" si="77"/>
        <v>2.2423988409123194</v>
      </c>
      <c r="Z66" s="173">
        <f t="shared" si="77"/>
        <v>2.1557303365547189</v>
      </c>
      <c r="AA66" s="173">
        <f t="shared" si="77"/>
        <v>2.1378498628500711</v>
      </c>
      <c r="AB66" s="173">
        <f t="shared" si="77"/>
        <v>2.121714538875759</v>
      </c>
      <c r="AD66" s="68">
        <f t="shared" si="31"/>
        <v>10.285138617152619</v>
      </c>
      <c r="AE66" s="69">
        <f t="shared" si="32"/>
        <v>56.66514695686736</v>
      </c>
      <c r="AF66" s="69">
        <f t="shared" si="33"/>
        <v>66.950285574019972</v>
      </c>
    </row>
    <row r="67" spans="1:32" x14ac:dyDescent="0.2">
      <c r="A67" t="str">
        <f t="shared" si="19"/>
        <v>81 Process, plant and machine operatives</v>
      </c>
      <c r="B67" s="173">
        <f t="shared" si="73"/>
        <v>2.2041771658224194</v>
      </c>
      <c r="C67" s="173">
        <f t="shared" si="73"/>
        <v>2.0391135162669864</v>
      </c>
      <c r="D67" s="173">
        <f t="shared" si="73"/>
        <v>1.8091123657957855</v>
      </c>
      <c r="E67" s="173">
        <f t="shared" si="73"/>
        <v>1.8573617869033974</v>
      </c>
      <c r="F67" s="173">
        <f t="shared" si="73"/>
        <v>1.6748402447105306</v>
      </c>
      <c r="H67" s="68">
        <f t="shared" si="21"/>
        <v>2.2386465302599894</v>
      </c>
      <c r="I67" s="69">
        <f t="shared" si="22"/>
        <v>40.38019863951569</v>
      </c>
      <c r="J67" s="69">
        <f t="shared" si="23"/>
        <v>42.618845169775682</v>
      </c>
      <c r="L67" t="str">
        <f t="shared" si="24"/>
        <v>81 Process, plant and machine operatives</v>
      </c>
      <c r="M67" s="173">
        <f t="shared" ref="M67:Q67" si="78">M30/M$35*100</f>
        <v>3.3742598775862871</v>
      </c>
      <c r="N67" s="173">
        <f t="shared" si="78"/>
        <v>3.1136224601590947</v>
      </c>
      <c r="O67" s="173">
        <f t="shared" si="78"/>
        <v>2.7983095624339742</v>
      </c>
      <c r="P67" s="173">
        <f t="shared" si="78"/>
        <v>2.750513580735392</v>
      </c>
      <c r="Q67" s="173">
        <f t="shared" si="78"/>
        <v>2.4058154251658763</v>
      </c>
      <c r="S67" s="68">
        <f t="shared" si="26"/>
        <v>-6.4183486179334848</v>
      </c>
      <c r="T67" s="69">
        <f t="shared" si="27"/>
        <v>34.709906145166883</v>
      </c>
      <c r="U67" s="69">
        <f t="shared" si="28"/>
        <v>28.291557527233397</v>
      </c>
      <c r="W67" t="str">
        <f t="shared" si="29"/>
        <v>81 Process, plant and machine operatives</v>
      </c>
      <c r="X67" s="173">
        <f t="shared" ref="X67:AB67" si="79">X30/X$35*100</f>
        <v>0.9393072754098668</v>
      </c>
      <c r="Y67" s="173">
        <f t="shared" si="79"/>
        <v>0.91565859855659881</v>
      </c>
      <c r="Z67" s="173">
        <f t="shared" si="79"/>
        <v>0.8000071986599987</v>
      </c>
      <c r="AA67" s="173">
        <f t="shared" si="79"/>
        <v>0.95502299965783588</v>
      </c>
      <c r="AB67" s="173">
        <f t="shared" si="79"/>
        <v>0.95047789978792929</v>
      </c>
      <c r="AD67" s="68">
        <f t="shared" si="31"/>
        <v>33.128979444935396</v>
      </c>
      <c r="AE67" s="69">
        <f t="shared" si="32"/>
        <v>60.613226367453102</v>
      </c>
      <c r="AF67" s="69">
        <f t="shared" si="33"/>
        <v>93.742205812388491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3.1250469934358343</v>
      </c>
      <c r="C68" s="173">
        <f t="shared" si="73"/>
        <v>3.1824773612103527</v>
      </c>
      <c r="D68" s="173">
        <f t="shared" si="73"/>
        <v>2.875608591474339</v>
      </c>
      <c r="E68" s="173">
        <f t="shared" si="73"/>
        <v>2.8359776350392942</v>
      </c>
      <c r="F68" s="173">
        <f t="shared" si="73"/>
        <v>2.703686671263303</v>
      </c>
      <c r="H68" s="68">
        <f t="shared" si="21"/>
        <v>3.832624917393606</v>
      </c>
      <c r="I68" s="69">
        <f t="shared" si="22"/>
        <v>54.384594701729746</v>
      </c>
      <c r="J68" s="69">
        <f t="shared" si="23"/>
        <v>58.217219619123362</v>
      </c>
      <c r="L68" t="str">
        <f t="shared" si="24"/>
        <v>82 Transport and mobile machine drivers and operatives</v>
      </c>
      <c r="M68" s="173">
        <f t="shared" ref="M68:Q68" si="80">M31/M$35*100</f>
        <v>5.5598693491733933</v>
      </c>
      <c r="N68" s="173">
        <f t="shared" si="80"/>
        <v>5.7279453550237935</v>
      </c>
      <c r="O68" s="173">
        <f t="shared" si="80"/>
        <v>5.239815507740782</v>
      </c>
      <c r="P68" s="173">
        <f t="shared" si="80"/>
        <v>5.1026947592258125</v>
      </c>
      <c r="Q68" s="173">
        <f t="shared" si="80"/>
        <v>4.8503427935082737</v>
      </c>
      <c r="S68" s="68">
        <f t="shared" si="26"/>
        <v>0.75824475044518935</v>
      </c>
      <c r="T68" s="69">
        <f t="shared" si="27"/>
        <v>52.21574642632023</v>
      </c>
      <c r="U68" s="69">
        <f t="shared" si="28"/>
        <v>52.973991176765409</v>
      </c>
      <c r="W68" t="str">
        <f t="shared" si="29"/>
        <v>82 Transport and mobile machine drivers and operatives</v>
      </c>
      <c r="X68" s="173">
        <f t="shared" ref="X68:AB68" si="81">X31/X$35*100</f>
        <v>0.49298222116587498</v>
      </c>
      <c r="Y68" s="173">
        <f t="shared" si="81"/>
        <v>0.52105834578032151</v>
      </c>
      <c r="Z68" s="173">
        <f t="shared" si="81"/>
        <v>0.4638211101808033</v>
      </c>
      <c r="AA68" s="173">
        <f t="shared" si="81"/>
        <v>0.54594497206740111</v>
      </c>
      <c r="AB68" s="173">
        <f t="shared" si="81"/>
        <v>0.57645047497657875</v>
      </c>
      <c r="AD68" s="68">
        <f t="shared" si="31"/>
        <v>39.263069971493692</v>
      </c>
      <c r="AE68" s="69">
        <f t="shared" si="32"/>
        <v>79.379310865556747</v>
      </c>
      <c r="AF68" s="69">
        <f t="shared" si="33"/>
        <v>118.64238083705044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1.6031111469999686</v>
      </c>
      <c r="C69" s="173">
        <f t="shared" si="73"/>
        <v>1.3574483836402653</v>
      </c>
      <c r="D69" s="173">
        <f t="shared" si="73"/>
        <v>1.2234140074616575</v>
      </c>
      <c r="E69" s="173">
        <f t="shared" si="73"/>
        <v>2.346803077114088</v>
      </c>
      <c r="F69" s="173">
        <f t="shared" si="73"/>
        <v>2.5840124699997435</v>
      </c>
      <c r="H69" s="68">
        <f t="shared" si="21"/>
        <v>133.25362518784638</v>
      </c>
      <c r="I69" s="69">
        <f t="shared" si="22"/>
        <v>92.825237207177736</v>
      </c>
      <c r="J69" s="69">
        <f t="shared" si="23"/>
        <v>226.07886239502415</v>
      </c>
      <c r="L69" t="str">
        <f t="shared" si="24"/>
        <v>91 Elementary trades and related occupations</v>
      </c>
      <c r="M69" s="173">
        <f t="shared" ref="M69:Q70" si="82">M32/M$35*100</f>
        <v>2.3163658263886377</v>
      </c>
      <c r="N69" s="173">
        <f t="shared" si="82"/>
        <v>2.0003357212107691</v>
      </c>
      <c r="O69" s="173">
        <f t="shared" si="82"/>
        <v>1.8431466655275917</v>
      </c>
      <c r="P69" s="173">
        <f t="shared" si="82"/>
        <v>2.4649190033633541</v>
      </c>
      <c r="Q69" s="173">
        <f t="shared" si="82"/>
        <v>2.5821668711099202</v>
      </c>
      <c r="S69" s="68">
        <f t="shared" si="26"/>
        <v>52.492528687556202</v>
      </c>
      <c r="T69" s="69">
        <f t="shared" si="27"/>
        <v>45.205347532602744</v>
      </c>
      <c r="U69" s="69">
        <f t="shared" si="28"/>
        <v>97.697876220158946</v>
      </c>
      <c r="W69" t="str">
        <f t="shared" si="29"/>
        <v>91 Elementary trades and related occupations</v>
      </c>
      <c r="X69" s="173">
        <f t="shared" ref="X69:AB70" si="83">X32/X$35*100</f>
        <v>0.83207645083342496</v>
      </c>
      <c r="Y69" s="173">
        <f t="shared" si="83"/>
        <v>0.68527627652763867</v>
      </c>
      <c r="Z69" s="173">
        <f t="shared" si="83"/>
        <v>0.59120899351450129</v>
      </c>
      <c r="AA69" s="173">
        <f t="shared" si="83"/>
        <v>2.2274722059428198</v>
      </c>
      <c r="AB69" s="173">
        <f t="shared" si="83"/>
        <v>2.5858413725060982</v>
      </c>
      <c r="AD69" s="68">
        <f t="shared" si="31"/>
        <v>390.10069929446701</v>
      </c>
      <c r="AE69" s="69">
        <f t="shared" si="32"/>
        <v>244.27228117036512</v>
      </c>
      <c r="AF69" s="69">
        <f t="shared" si="33"/>
        <v>634.37298046483215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9.256858973755584</v>
      </c>
      <c r="C70" s="173">
        <f t="shared" si="73"/>
        <v>8.6886728948328944</v>
      </c>
      <c r="D70" s="173">
        <f t="shared" si="73"/>
        <v>8.1934168125173823</v>
      </c>
      <c r="E70" s="173">
        <f t="shared" si="73"/>
        <v>7.2062792885986076</v>
      </c>
      <c r="F70" s="173">
        <f t="shared" si="73"/>
        <v>6.3559653723098366</v>
      </c>
      <c r="H70" s="68">
        <f t="shared" si="21"/>
        <v>-14.330995663210407</v>
      </c>
      <c r="I70" s="69">
        <f t="shared" si="22"/>
        <v>42.380475451659763</v>
      </c>
      <c r="J70" s="69">
        <f t="shared" si="23"/>
        <v>28.049479788449354</v>
      </c>
      <c r="L70" t="str">
        <f t="shared" si="24"/>
        <v>92 Elementary administration and service occupations</v>
      </c>
      <c r="M70" s="173">
        <f t="shared" si="82"/>
        <v>9.3075763692499986</v>
      </c>
      <c r="N70" s="173">
        <f t="shared" si="82"/>
        <v>8.0543544810492094</v>
      </c>
      <c r="O70" s="173">
        <f t="shared" si="82"/>
        <v>8.1577931020753258</v>
      </c>
      <c r="P70" s="173">
        <f t="shared" si="82"/>
        <v>7.8001919644575413</v>
      </c>
      <c r="Q70" s="173">
        <f t="shared" si="82"/>
        <v>6.8708995084946984</v>
      </c>
      <c r="S70" s="68">
        <f t="shared" si="26"/>
        <v>-8.322013520878123</v>
      </c>
      <c r="T70" s="69">
        <f t="shared" si="27"/>
        <v>37.568623322238508</v>
      </c>
      <c r="U70" s="69">
        <f t="shared" si="28"/>
        <v>29.246609801360389</v>
      </c>
      <c r="W70" t="str">
        <f t="shared" si="29"/>
        <v>92 Elementary administration and service occupations</v>
      </c>
      <c r="X70" s="173">
        <f t="shared" si="83"/>
        <v>9.2020330150126206</v>
      </c>
      <c r="Y70" s="173">
        <f t="shared" si="83"/>
        <v>9.3518857470016563</v>
      </c>
      <c r="Z70" s="173">
        <f t="shared" si="83"/>
        <v>8.2297574637058375</v>
      </c>
      <c r="AA70" s="173">
        <f t="shared" si="83"/>
        <v>6.6062576043056751</v>
      </c>
      <c r="AB70" s="173">
        <f t="shared" si="83"/>
        <v>5.8456896360868758</v>
      </c>
      <c r="AD70" s="68">
        <f t="shared" si="31"/>
        <v>-20.407308377829285</v>
      </c>
      <c r="AE70" s="69">
        <f t="shared" si="32"/>
        <v>47.246244326040149</v>
      </c>
      <c r="AF70" s="69">
        <f t="shared" si="33"/>
        <v>26.838935948210867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10.435129729095635</v>
      </c>
      <c r="I72" s="67">
        <f>IF(D35&gt;0,I35/D35*100,0)</f>
        <v>51.028394129215748</v>
      </c>
      <c r="J72" s="67">
        <f>IF(D35&gt;0,(J35/D35)*100,0)</f>
        <v>61.463523858311397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8.8489279732437467</v>
      </c>
      <c r="T72" s="67">
        <f t="shared" ref="T72" si="85">IF(O35&gt;0,T35/O35*100,0)</f>
        <v>41.976255688608447</v>
      </c>
      <c r="U72" s="67">
        <f t="shared" ref="U72" si="86">IF(O35&gt;0,(U35/O35)*100,0)</f>
        <v>50.825183661852179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12.053254399676762</v>
      </c>
      <c r="AE72" s="67">
        <f t="shared" ref="AE72" si="88">IF(Z35&gt;0,AE35/Z35*100,0)</f>
        <v>60.262710305089826</v>
      </c>
      <c r="AF72" s="67">
        <f t="shared" ref="AF72" si="89">IF(Z35&gt;0,(AF35/Z35)*100,0)</f>
        <v>72.315964704766571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West of England and North Somerset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West of England and North Somerset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West of England and North Somerset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5.3389404208289415</v>
      </c>
      <c r="C82" s="18">
        <f t="shared" ref="B82:E107" si="96">IF(AND(D$6-C$6 &lt;&gt; 0,C8&lt;&gt;0,D8&lt;&gt;0),(EXP(LN(D8/C8)/(D$6-C$6))-1)*100,0)</f>
        <v>2.7710242011104391</v>
      </c>
      <c r="D82" s="18">
        <f t="shared" si="96"/>
        <v>-1.7077939343919324</v>
      </c>
      <c r="E82" s="18">
        <f t="shared" si="96"/>
        <v>0.89889934663938131</v>
      </c>
      <c r="F82" s="18">
        <f t="shared" ref="F82:F107" si="97">IF(AND(F$6-D$6 &lt;&gt; 0,D8&lt;&gt;0,F8&lt;&gt;0),(EXP(LN(F8/D8)/(F$6-D$6))-1)*100,0)</f>
        <v>2.2409734007355908E-2</v>
      </c>
      <c r="H82" s="18">
        <f t="shared" ref="H82:H107" si="98">IF($F$6-$D$6 &lt;&gt; 0,(EXP(LN(1+(H45/100))/($F$6-$D$6))-1)*100,0)</f>
        <v>2.2409734007355908E-2</v>
      </c>
      <c r="I82" s="18">
        <f t="shared" ref="I82:I107" si="99">IF(D8&gt;0,((1+(I8/D8))^(1/($F$6-$D$6))-1)*100,0)</f>
        <v>2.6875305282147988</v>
      </c>
      <c r="J82" s="18">
        <f t="shared" ref="J82:J107" si="100">IF($F$6-$D$6 &lt;&gt; 0,(EXP(LN(1+(J45/100))/($F$6-$D$6))-1)*100,0)</f>
        <v>2.7029977458380428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4.0662853467830384</v>
      </c>
      <c r="N82" s="18">
        <f t="shared" si="102"/>
        <v>0.24685382430387204</v>
      </c>
      <c r="O82" s="18">
        <f t="shared" si="102"/>
        <v>-2.5921258230469313</v>
      </c>
      <c r="P82" s="18">
        <f t="shared" si="102"/>
        <v>0.4724526686270103</v>
      </c>
      <c r="Q82" s="18">
        <f t="shared" ref="Q82:Q107" si="103">IF(AND(Q$6-O$6 &lt;&gt; 0,O8&lt;&gt;0,Q8&lt;&gt;0),(EXP(LN(Q8/O8)/(Q$6-O$6))-1)*100,0)</f>
        <v>-0.55963923990720588</v>
      </c>
      <c r="S82" s="18">
        <f t="shared" ref="S82:S107" si="104">IF($F$6-$D$6 &lt;&gt; 0,(EXP(LN(1+(S45/100))/($F$6-$D$6))-1)*100,0)</f>
        <v>-0.55963923990720588</v>
      </c>
      <c r="T82" s="18">
        <f t="shared" ref="T82:T107" si="105">IF(O8&gt;0,((1+(T8/O8))^(1/($F$6-$D$6))-1)*100,0)</f>
        <v>2.3645838488256521</v>
      </c>
      <c r="U82" s="18">
        <f t="shared" ref="U82:U107" si="106">IF($F$6-$D$6 &lt;&gt; 0,(EXP(LN(1+(U45/100))/($F$6-$D$6))-1)*100,0)</f>
        <v>1.9658513915547626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8.3132439956723694</v>
      </c>
      <c r="Y82" s="18">
        <f t="shared" si="108"/>
        <v>8.1109446502031446</v>
      </c>
      <c r="Z82" s="18">
        <f t="shared" si="108"/>
        <v>-6.0167107120590035E-2</v>
      </c>
      <c r="AA82" s="18">
        <f t="shared" si="108"/>
        <v>1.598616003483011</v>
      </c>
      <c r="AB82" s="18">
        <f t="shared" ref="AB82:AB107" si="109">IF(AND(AB$6-Z$6 &lt;&gt; 0,Z8&lt;&gt;0,AB8&lt;&gt;0),(EXP(LN(AB8/Z8)/(AB$6-Z$6))-1)*100,0)</f>
        <v>1.0426515194238206</v>
      </c>
      <c r="AD82" s="18">
        <f t="shared" ref="AD82:AD107" si="110">IF($F$6-$D$6 &lt;&gt; 0,(EXP(LN(1+(AD45/100))/($F$6-$D$6))-1)*100,0)</f>
        <v>1.0426515194238206</v>
      </c>
      <c r="AE82" s="18">
        <f t="shared" ref="AE82:AE107" si="111">IF(Z8&gt;0,((1+(AE8/Z8))^(1/($F$6-$D$6))-1)*100,0)</f>
        <v>3.2825252324913512</v>
      </c>
      <c r="AF82" s="18">
        <f t="shared" ref="AF82:AF107" si="112">IF($F$6-$D$6 &lt;&gt; 0,(EXP(LN(1+(AF45/100))/($F$6-$D$6))-1)*100,0)</f>
        <v>3.9641716165551788</v>
      </c>
    </row>
    <row r="83" spans="1:32" x14ac:dyDescent="0.2">
      <c r="A83" t="str">
        <f t="shared" si="95"/>
        <v>12 Other managers and proprietors</v>
      </c>
      <c r="B83" s="18">
        <f t="shared" si="96"/>
        <v>3.1696506291237769</v>
      </c>
      <c r="C83" s="18">
        <f t="shared" si="96"/>
        <v>1.7662603843249691</v>
      </c>
      <c r="D83" s="18">
        <f t="shared" si="96"/>
        <v>1.0679086104539826</v>
      </c>
      <c r="E83" s="18">
        <f t="shared" si="96"/>
        <v>1.1454452745836674</v>
      </c>
      <c r="F83" s="18">
        <f t="shared" si="97"/>
        <v>1.1195931127811143</v>
      </c>
      <c r="H83" s="18">
        <f t="shared" si="98"/>
        <v>1.1195931127811143</v>
      </c>
      <c r="I83" s="18">
        <f t="shared" si="99"/>
        <v>3.2378856900715736</v>
      </c>
      <c r="J83" s="18">
        <f t="shared" si="100"/>
        <v>3.975474387830058</v>
      </c>
      <c r="L83" t="str">
        <f t="shared" si="101"/>
        <v>12 Other managers and proprietors</v>
      </c>
      <c r="M83" s="18">
        <f t="shared" si="102"/>
        <v>3.1319554138132588</v>
      </c>
      <c r="N83" s="18">
        <f t="shared" si="102"/>
        <v>-3.18634336176572</v>
      </c>
      <c r="O83" s="18">
        <f t="shared" si="102"/>
        <v>2.5936218587273574</v>
      </c>
      <c r="P83" s="18">
        <f t="shared" si="102"/>
        <v>1.3562918215520137</v>
      </c>
      <c r="Q83" s="18">
        <f t="shared" si="103"/>
        <v>1.7670681259751353</v>
      </c>
      <c r="S83" s="18">
        <f t="shared" si="104"/>
        <v>1.7670681259751353</v>
      </c>
      <c r="T83" s="18">
        <f t="shared" si="105"/>
        <v>3.1907017561409123</v>
      </c>
      <c r="U83" s="18">
        <f t="shared" si="106"/>
        <v>4.3803015715799809</v>
      </c>
      <c r="W83" t="str">
        <f t="shared" si="107"/>
        <v>12 Other managers and proprietors</v>
      </c>
      <c r="X83" s="18">
        <f t="shared" si="108"/>
        <v>3.2297829691778634</v>
      </c>
      <c r="Y83" s="18">
        <f t="shared" si="108"/>
        <v>9.648073060810658</v>
      </c>
      <c r="Z83" s="18">
        <f t="shared" si="108"/>
        <v>-1.2451668053847786</v>
      </c>
      <c r="AA83" s="18">
        <f t="shared" si="108"/>
        <v>0.77758827635425742</v>
      </c>
      <c r="AB83" s="18">
        <f t="shared" si="109"/>
        <v>9.8774521214961553E-2</v>
      </c>
      <c r="AD83" s="18">
        <f t="shared" si="110"/>
        <v>9.8774521214961553E-2</v>
      </c>
      <c r="AE83" s="18">
        <f t="shared" si="111"/>
        <v>3.3036809912122322</v>
      </c>
      <c r="AF83" s="18">
        <f t="shared" si="112"/>
        <v>3.3665127299301156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4.7671122975593949</v>
      </c>
      <c r="C84" s="18">
        <f t="shared" si="96"/>
        <v>1.9537456294029143</v>
      </c>
      <c r="D84" s="18">
        <f t="shared" si="96"/>
        <v>4.4150245061245652</v>
      </c>
      <c r="E84" s="18">
        <f t="shared" si="96"/>
        <v>1.4198904449047811</v>
      </c>
      <c r="F84" s="18">
        <f t="shared" si="97"/>
        <v>2.4085985640582619</v>
      </c>
      <c r="H84" s="18">
        <f t="shared" si="98"/>
        <v>2.4085985640582619</v>
      </c>
      <c r="I84" s="18">
        <f t="shared" si="99"/>
        <v>2.6391692632825592</v>
      </c>
      <c r="J84" s="18">
        <f t="shared" si="100"/>
        <v>4.397936215231657</v>
      </c>
      <c r="L84" t="str">
        <f t="shared" si="101"/>
        <v>21 Science, research, engineering and technology professionals</v>
      </c>
      <c r="M84" s="18">
        <f t="shared" si="102"/>
        <v>4.75463945936625</v>
      </c>
      <c r="N84" s="18">
        <f t="shared" si="102"/>
        <v>-2.2815589703676475</v>
      </c>
      <c r="O84" s="18">
        <f t="shared" si="102"/>
        <v>3.6972330561312328</v>
      </c>
      <c r="P84" s="18">
        <f t="shared" si="102"/>
        <v>1.2236249508395858</v>
      </c>
      <c r="Q84" s="18">
        <f t="shared" si="103"/>
        <v>2.0415342965435679</v>
      </c>
      <c r="S84" s="18">
        <f t="shared" si="104"/>
        <v>2.0415342965435679</v>
      </c>
      <c r="T84" s="18">
        <f t="shared" si="105"/>
        <v>2.2865490125230981</v>
      </c>
      <c r="U84" s="18">
        <f t="shared" si="106"/>
        <v>3.8321130602126274</v>
      </c>
      <c r="W84" t="str">
        <f t="shared" si="107"/>
        <v>21 Science, research, engineering and technology professionals</v>
      </c>
      <c r="X84" s="18">
        <f t="shared" si="108"/>
        <v>4.8225646272155975</v>
      </c>
      <c r="Y84" s="18">
        <f t="shared" si="108"/>
        <v>20.752775737440253</v>
      </c>
      <c r="Z84" s="18">
        <f t="shared" si="108"/>
        <v>6.8425597476289957</v>
      </c>
      <c r="AA84" s="18">
        <f t="shared" si="108"/>
        <v>2.0062759463287172</v>
      </c>
      <c r="AB84" s="18">
        <f t="shared" si="109"/>
        <v>3.5935437709206486</v>
      </c>
      <c r="AD84" s="18">
        <f t="shared" si="110"/>
        <v>3.5935437709206486</v>
      </c>
      <c r="AE84" s="18">
        <f t="shared" si="111"/>
        <v>3.7822001897924729</v>
      </c>
      <c r="AF84" s="18">
        <f t="shared" si="112"/>
        <v>6.1368696468623085</v>
      </c>
    </row>
    <row r="85" spans="1:32" x14ac:dyDescent="0.2">
      <c r="A85" t="str">
        <f t="shared" si="95"/>
        <v>22 Health professionals</v>
      </c>
      <c r="B85" s="18">
        <f t="shared" si="96"/>
        <v>3.2883578847767048</v>
      </c>
      <c r="C85" s="18">
        <f t="shared" si="96"/>
        <v>-0.22733048825984703</v>
      </c>
      <c r="D85" s="18">
        <f t="shared" si="96"/>
        <v>0.55576011960067895</v>
      </c>
      <c r="E85" s="18">
        <f t="shared" si="96"/>
        <v>1.3688729609223182</v>
      </c>
      <c r="F85" s="18">
        <f t="shared" si="97"/>
        <v>1.0971074065851294</v>
      </c>
      <c r="H85" s="18">
        <f t="shared" si="98"/>
        <v>1.0971074065851294</v>
      </c>
      <c r="I85" s="18">
        <f t="shared" si="99"/>
        <v>3.0317182104896645</v>
      </c>
      <c r="J85" s="18">
        <f t="shared" si="100"/>
        <v>3.7735262284104953</v>
      </c>
      <c r="L85" t="str">
        <f t="shared" si="101"/>
        <v>22 Health professionals</v>
      </c>
      <c r="M85" s="18">
        <f t="shared" si="102"/>
        <v>2.2594891225409919</v>
      </c>
      <c r="N85" s="18">
        <f t="shared" si="102"/>
        <v>12.261338739546934</v>
      </c>
      <c r="O85" s="18">
        <f t="shared" si="102"/>
        <v>0.79137197325649389</v>
      </c>
      <c r="P85" s="18">
        <f t="shared" si="102"/>
        <v>1.5164917468119876</v>
      </c>
      <c r="Q85" s="18">
        <f t="shared" si="103"/>
        <v>1.2742073675327648</v>
      </c>
      <c r="S85" s="18">
        <f t="shared" si="104"/>
        <v>1.2742073675327648</v>
      </c>
      <c r="T85" s="18">
        <f t="shared" si="105"/>
        <v>2.3549683560013968</v>
      </c>
      <c r="U85" s="18">
        <f t="shared" si="106"/>
        <v>3.2982215041986285</v>
      </c>
      <c r="W85" t="str">
        <f t="shared" si="107"/>
        <v>22 Health professionals</v>
      </c>
      <c r="X85" s="18">
        <f t="shared" si="108"/>
        <v>3.658295008956669</v>
      </c>
      <c r="Y85" s="18">
        <f t="shared" si="108"/>
        <v>-4.5675256412336722</v>
      </c>
      <c r="Z85" s="18">
        <f t="shared" si="108"/>
        <v>0.45879914175530612</v>
      </c>
      <c r="AA85" s="18">
        <f t="shared" si="108"/>
        <v>1.3069449727360238</v>
      </c>
      <c r="AB85" s="18">
        <f t="shared" si="109"/>
        <v>1.0234370376373647</v>
      </c>
      <c r="AD85" s="18">
        <f t="shared" si="110"/>
        <v>1.0234370376373647</v>
      </c>
      <c r="AE85" s="18">
        <f t="shared" si="111"/>
        <v>3.2913867749412073</v>
      </c>
      <c r="AF85" s="18">
        <f t="shared" si="112"/>
        <v>3.959381888125435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3.3104424672229182</v>
      </c>
      <c r="C86" s="18">
        <f t="shared" si="96"/>
        <v>1.1911048952999881</v>
      </c>
      <c r="D86" s="18">
        <f t="shared" si="96"/>
        <v>-0.12922130042305469</v>
      </c>
      <c r="E86" s="18">
        <f t="shared" si="96"/>
        <v>0.89912753332168638</v>
      </c>
      <c r="F86" s="18">
        <f t="shared" si="97"/>
        <v>0.55517341901176742</v>
      </c>
      <c r="H86" s="18">
        <f t="shared" si="98"/>
        <v>0.55517341901176742</v>
      </c>
      <c r="I86" s="18">
        <f t="shared" si="99"/>
        <v>2.8407990289754936</v>
      </c>
      <c r="J86" s="18">
        <f t="shared" si="100"/>
        <v>3.2208130918057742</v>
      </c>
      <c r="L86" t="str">
        <f t="shared" si="101"/>
        <v>23 Teaching and other educational professionals</v>
      </c>
      <c r="M86" s="18">
        <f t="shared" si="102"/>
        <v>1.9762727973080985</v>
      </c>
      <c r="N86" s="18">
        <f t="shared" si="102"/>
        <v>-6.2010181229515737</v>
      </c>
      <c r="O86" s="18">
        <f t="shared" si="102"/>
        <v>0.75343164920111949</v>
      </c>
      <c r="P86" s="18">
        <f t="shared" si="102"/>
        <v>0.82765714296901827</v>
      </c>
      <c r="Q86" s="18">
        <f t="shared" si="103"/>
        <v>0.80290923789645419</v>
      </c>
      <c r="S86" s="18">
        <f t="shared" si="104"/>
        <v>0.80290923789645419</v>
      </c>
      <c r="T86" s="18">
        <f t="shared" si="105"/>
        <v>2.5066213627180645</v>
      </c>
      <c r="U86" s="18">
        <f t="shared" si="106"/>
        <v>3.0840591505620241</v>
      </c>
      <c r="W86" t="str">
        <f t="shared" si="107"/>
        <v>23 Teaching and other educational professionals</v>
      </c>
      <c r="X86" s="18">
        <f t="shared" si="108"/>
        <v>4.0198662960186038</v>
      </c>
      <c r="Y86" s="18">
        <f t="shared" si="108"/>
        <v>4.9312448637490069</v>
      </c>
      <c r="Z86" s="18">
        <f t="shared" si="108"/>
        <v>-0.53889812243832491</v>
      </c>
      <c r="AA86" s="18">
        <f t="shared" si="108"/>
        <v>0.93344556063625905</v>
      </c>
      <c r="AB86" s="18">
        <f t="shared" si="109"/>
        <v>0.44025841694919077</v>
      </c>
      <c r="AD86" s="18">
        <f t="shared" si="110"/>
        <v>0.44025841694919077</v>
      </c>
      <c r="AE86" s="18">
        <f t="shared" si="111"/>
        <v>2.9870868460277089</v>
      </c>
      <c r="AF86" s="18">
        <f t="shared" si="112"/>
        <v>3.2818412561137045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5.0687709962613958</v>
      </c>
      <c r="C87" s="18">
        <f t="shared" si="96"/>
        <v>8.6090124324464732</v>
      </c>
      <c r="D87" s="18">
        <f t="shared" si="96"/>
        <v>1.1883118454396158</v>
      </c>
      <c r="E87" s="18">
        <f t="shared" si="96"/>
        <v>1.0918073360117075</v>
      </c>
      <c r="F87" s="18">
        <f t="shared" si="97"/>
        <v>1.1239652750938411</v>
      </c>
      <c r="H87" s="18">
        <f t="shared" si="98"/>
        <v>1.1239652750938411</v>
      </c>
      <c r="I87" s="18">
        <f t="shared" si="99"/>
        <v>2.827589997491442</v>
      </c>
      <c r="J87" s="18">
        <f t="shared" si="100"/>
        <v>3.6082773637417187</v>
      </c>
      <c r="L87" t="str">
        <f t="shared" si="101"/>
        <v>24 Business, media and public service professionals</v>
      </c>
      <c r="M87" s="18">
        <f t="shared" si="102"/>
        <v>3.6577231214945716</v>
      </c>
      <c r="N87" s="18">
        <f t="shared" si="102"/>
        <v>4.9645083474423757</v>
      </c>
      <c r="O87" s="18">
        <f t="shared" si="102"/>
        <v>1.2371772870382491</v>
      </c>
      <c r="P87" s="18">
        <f t="shared" si="102"/>
        <v>0.84860877224341991</v>
      </c>
      <c r="Q87" s="18">
        <f t="shared" si="103"/>
        <v>0.97796561568095353</v>
      </c>
      <c r="S87" s="18">
        <f t="shared" si="104"/>
        <v>0.97796561568095353</v>
      </c>
      <c r="T87" s="18">
        <f t="shared" si="105"/>
        <v>2.5243206747910474</v>
      </c>
      <c r="U87" s="18">
        <f t="shared" si="106"/>
        <v>3.2285540665556001</v>
      </c>
      <c r="W87" t="str">
        <f t="shared" si="107"/>
        <v>24 Business, media and public service professionals</v>
      </c>
      <c r="X87" s="18">
        <f t="shared" si="108"/>
        <v>7.2043982559905961</v>
      </c>
      <c r="Y87" s="18">
        <f t="shared" si="108"/>
        <v>13.680730231873373</v>
      </c>
      <c r="Z87" s="18">
        <f t="shared" si="108"/>
        <v>1.1253853279169057</v>
      </c>
      <c r="AA87" s="18">
        <f t="shared" si="108"/>
        <v>1.3984273739737985</v>
      </c>
      <c r="AB87" s="18">
        <f t="shared" si="109"/>
        <v>1.3073315430990995</v>
      </c>
      <c r="AD87" s="18">
        <f t="shared" si="110"/>
        <v>1.3073315430990995</v>
      </c>
      <c r="AE87" s="18">
        <f t="shared" si="111"/>
        <v>3.1997427219646601</v>
      </c>
      <c r="AF87" s="18">
        <f t="shared" si="112"/>
        <v>4.0692305071829304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5.6719300665751815</v>
      </c>
      <c r="C88" s="18">
        <f t="shared" si="96"/>
        <v>7.2877530698404192</v>
      </c>
      <c r="D88" s="18">
        <f t="shared" si="96"/>
        <v>-0.99464818114625153</v>
      </c>
      <c r="E88" s="18">
        <f t="shared" si="96"/>
        <v>0.83467688332947709</v>
      </c>
      <c r="F88" s="18">
        <f t="shared" si="97"/>
        <v>0.22117676371085082</v>
      </c>
      <c r="H88" s="18">
        <f t="shared" si="98"/>
        <v>0.22117676371085082</v>
      </c>
      <c r="I88" s="18">
        <f t="shared" si="99"/>
        <v>2.2980107768150848</v>
      </c>
      <c r="J88" s="18">
        <f t="shared" si="100"/>
        <v>2.4596420905293792</v>
      </c>
      <c r="L88" t="str">
        <f t="shared" si="101"/>
        <v>31 Science, engineering and technology associate professionals</v>
      </c>
      <c r="M88" s="18">
        <f t="shared" si="102"/>
        <v>6.3282354498461091</v>
      </c>
      <c r="N88" s="18">
        <f t="shared" si="102"/>
        <v>1.9026711607419644</v>
      </c>
      <c r="O88" s="18">
        <f t="shared" si="102"/>
        <v>-2.0953613130509585</v>
      </c>
      <c r="P88" s="18">
        <f t="shared" si="102"/>
        <v>0.38399529409789412</v>
      </c>
      <c r="Q88" s="18">
        <f t="shared" si="103"/>
        <v>-0.44935594156966241</v>
      </c>
      <c r="S88" s="18">
        <f t="shared" si="104"/>
        <v>-0.44935594156966241</v>
      </c>
      <c r="T88" s="18">
        <f t="shared" si="105"/>
        <v>1.9587350390869229</v>
      </c>
      <c r="U88" s="18">
        <f t="shared" si="106"/>
        <v>1.61899981025726</v>
      </c>
      <c r="W88" t="str">
        <f t="shared" si="107"/>
        <v>31 Science, engineering and technology associate professionals</v>
      </c>
      <c r="X88" s="18">
        <f t="shared" si="108"/>
        <v>3.8398639777321941</v>
      </c>
      <c r="Y88" s="18">
        <f t="shared" si="108"/>
        <v>23.239613448863871</v>
      </c>
      <c r="Z88" s="18">
        <f t="shared" si="108"/>
        <v>1.5119429653353222</v>
      </c>
      <c r="AA88" s="18">
        <f t="shared" si="108"/>
        <v>1.703126658032672</v>
      </c>
      <c r="AB88" s="18">
        <f t="shared" si="109"/>
        <v>1.639358786360634</v>
      </c>
      <c r="AD88" s="18">
        <f t="shared" si="110"/>
        <v>1.639358786360634</v>
      </c>
      <c r="AE88" s="18">
        <f t="shared" si="111"/>
        <v>3.0680730237954812</v>
      </c>
      <c r="AF88" s="18">
        <f t="shared" si="112"/>
        <v>4.1854240984024349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2.2021127619260339</v>
      </c>
      <c r="C89" s="18">
        <f t="shared" si="96"/>
        <v>1.0395200533782178</v>
      </c>
      <c r="D89" s="18">
        <f t="shared" si="96"/>
        <v>9.9993231931727156</v>
      </c>
      <c r="E89" s="18">
        <f t="shared" si="96"/>
        <v>2.0983479752665346</v>
      </c>
      <c r="F89" s="18">
        <f t="shared" si="97"/>
        <v>4.666848452857697</v>
      </c>
      <c r="H89" s="18">
        <f t="shared" si="98"/>
        <v>4.666848452857697</v>
      </c>
      <c r="I89" s="18">
        <f t="shared" si="99"/>
        <v>4.5940401590964353</v>
      </c>
      <c r="J89" s="18">
        <f t="shared" si="100"/>
        <v>7.4632102128859845</v>
      </c>
      <c r="L89" t="str">
        <f t="shared" si="101"/>
        <v>32 Health and social care associate professionals</v>
      </c>
      <c r="M89" s="18">
        <f t="shared" si="102"/>
        <v>-1.023710455678073</v>
      </c>
      <c r="N89" s="18">
        <f t="shared" si="102"/>
        <v>11.701647047306984</v>
      </c>
      <c r="O89" s="18">
        <f t="shared" si="102"/>
        <v>6.7245690295882898</v>
      </c>
      <c r="P89" s="18">
        <f t="shared" si="102"/>
        <v>1.7421641034864876</v>
      </c>
      <c r="Q89" s="18">
        <f>IF(AND(Q$6-O$6 &lt;&gt; 0,O15&lt;&gt;0,Q15&lt;&gt;0),(EXP(LN(Q15/O15)/(Q$6-O$6))-1)*100,0)</f>
        <v>3.3765697490098612</v>
      </c>
      <c r="S89" s="18">
        <f t="shared" si="104"/>
        <v>3.3765697490098612</v>
      </c>
      <c r="T89" s="18">
        <f t="shared" si="105"/>
        <v>3.5860555978532549</v>
      </c>
      <c r="U89" s="18">
        <f t="shared" si="106"/>
        <v>5.8373727056838742</v>
      </c>
      <c r="W89" t="str">
        <f t="shared" si="107"/>
        <v>32 Health and social care associate professionals</v>
      </c>
      <c r="X89" s="18">
        <f t="shared" si="108"/>
        <v>3.1417258679297566</v>
      </c>
      <c r="Y89" s="18">
        <f t="shared" si="108"/>
        <v>-1.7603499177133108</v>
      </c>
      <c r="Z89" s="18">
        <f t="shared" si="108"/>
        <v>10.905546343057981</v>
      </c>
      <c r="AA89" s="18">
        <f t="shared" si="108"/>
        <v>2.184415781111726</v>
      </c>
      <c r="AB89" s="18">
        <f t="shared" si="109"/>
        <v>5.0124681636623647</v>
      </c>
      <c r="AD89" s="18">
        <f t="shared" si="110"/>
        <v>5.0124681636623647</v>
      </c>
      <c r="AE89" s="18">
        <f t="shared" si="111"/>
        <v>4.8703601170432931</v>
      </c>
      <c r="AF89" s="18">
        <f t="shared" si="112"/>
        <v>7.8884853539162414</v>
      </c>
    </row>
    <row r="90" spans="1:32" x14ac:dyDescent="0.2">
      <c r="A90" t="str">
        <f t="shared" si="95"/>
        <v>33 Protective service occupations</v>
      </c>
      <c r="B90" s="18">
        <f t="shared" si="96"/>
        <v>3.629685229150259</v>
      </c>
      <c r="C90" s="18">
        <f t="shared" si="96"/>
        <v>6.0028269502567788</v>
      </c>
      <c r="D90" s="18">
        <f t="shared" si="96"/>
        <v>-4.0680016667112291</v>
      </c>
      <c r="E90" s="18">
        <f t="shared" si="96"/>
        <v>0.38139028806891684</v>
      </c>
      <c r="F90" s="18">
        <f t="shared" si="97"/>
        <v>-1.1242096470494234</v>
      </c>
      <c r="H90" s="18">
        <f t="shared" si="98"/>
        <v>-1.1242096470494234</v>
      </c>
      <c r="I90" s="18">
        <f t="shared" si="99"/>
        <v>1.679999413814226</v>
      </c>
      <c r="J90" s="18">
        <f t="shared" si="100"/>
        <v>0.8057251160902501</v>
      </c>
      <c r="L90" t="str">
        <f t="shared" si="101"/>
        <v>33 Protective service occupations</v>
      </c>
      <c r="M90" s="18">
        <f t="shared" si="102"/>
        <v>2.5579776495082918</v>
      </c>
      <c r="N90" s="18">
        <f t="shared" si="102"/>
        <v>4.6217104728296432</v>
      </c>
      <c r="O90" s="18">
        <f t="shared" si="102"/>
        <v>-4.750684825899909</v>
      </c>
      <c r="P90" s="18">
        <f t="shared" si="102"/>
        <v>-0.4855328344444132</v>
      </c>
      <c r="Q90" s="18">
        <f t="shared" si="103"/>
        <v>-1.9280594866116552</v>
      </c>
      <c r="S90" s="18">
        <f t="shared" si="104"/>
        <v>-1.9280594866116552</v>
      </c>
      <c r="T90" s="18">
        <f t="shared" si="105"/>
        <v>1.326790457835858</v>
      </c>
      <c r="U90" s="18">
        <f t="shared" si="106"/>
        <v>-0.23480432009160834</v>
      </c>
      <c r="W90" t="str">
        <f t="shared" si="107"/>
        <v>33 Protective service occupations</v>
      </c>
      <c r="X90" s="18">
        <f t="shared" si="108"/>
        <v>6.819157155064115</v>
      </c>
      <c r="Y90" s="18">
        <f t="shared" si="108"/>
        <v>9.717269100984538</v>
      </c>
      <c r="Z90" s="18">
        <f t="shared" si="108"/>
        <v>-2.4009275649426565</v>
      </c>
      <c r="AA90" s="18">
        <f t="shared" si="108"/>
        <v>2.1310345705448874</v>
      </c>
      <c r="AB90" s="18">
        <f t="shared" si="109"/>
        <v>0.59746825146800298</v>
      </c>
      <c r="AD90" s="18">
        <f t="shared" si="110"/>
        <v>0.59746825146800298</v>
      </c>
      <c r="AE90" s="18">
        <f t="shared" si="111"/>
        <v>2.5144390180382725</v>
      </c>
      <c r="AF90" s="18">
        <f t="shared" si="112"/>
        <v>2.9418625375243979</v>
      </c>
    </row>
    <row r="91" spans="1:32" x14ac:dyDescent="0.2">
      <c r="A91" t="str">
        <f t="shared" si="95"/>
        <v>34 Culture, media and sports occupations</v>
      </c>
      <c r="B91" s="18">
        <f t="shared" si="96"/>
        <v>3.3184866043699301</v>
      </c>
      <c r="C91" s="18">
        <f t="shared" si="96"/>
        <v>-0.18514855077134129</v>
      </c>
      <c r="D91" s="18">
        <f t="shared" si="96"/>
        <v>-0.62228791577249032</v>
      </c>
      <c r="E91" s="18">
        <f t="shared" si="96"/>
        <v>1.2746029592455299</v>
      </c>
      <c r="F91" s="18">
        <f t="shared" si="97"/>
        <v>0.63831672544309992</v>
      </c>
      <c r="H91" s="18">
        <f t="shared" si="98"/>
        <v>0.63831672544309992</v>
      </c>
      <c r="I91" s="18">
        <f t="shared" si="99"/>
        <v>2.6888496538202578</v>
      </c>
      <c r="J91" s="18">
        <f t="shared" si="100"/>
        <v>3.1354796174862143</v>
      </c>
      <c r="L91" t="str">
        <f t="shared" si="101"/>
        <v>34 Culture, media and sports occupations</v>
      </c>
      <c r="M91" s="18">
        <f t="shared" si="102"/>
        <v>2.0355344355222238</v>
      </c>
      <c r="N91" s="18">
        <f t="shared" si="102"/>
        <v>-9.0884362754549475</v>
      </c>
      <c r="O91" s="18">
        <f t="shared" si="102"/>
        <v>-1.0784398945377749</v>
      </c>
      <c r="P91" s="18">
        <f t="shared" si="102"/>
        <v>1.2322264294052809</v>
      </c>
      <c r="Q91" s="18">
        <f t="shared" si="103"/>
        <v>0.45606864942357994</v>
      </c>
      <c r="S91" s="18">
        <f t="shared" si="104"/>
        <v>0.45606864942357994</v>
      </c>
      <c r="T91" s="18">
        <f t="shared" si="105"/>
        <v>2.2673955661458356</v>
      </c>
      <c r="U91" s="18">
        <f t="shared" si="106"/>
        <v>2.6036013057776142</v>
      </c>
      <c r="W91" t="str">
        <f t="shared" si="107"/>
        <v>34 Culture, media and sports occupations</v>
      </c>
      <c r="X91" s="18">
        <f t="shared" si="108"/>
        <v>4.5304281479436659</v>
      </c>
      <c r="Y91" s="18">
        <f t="shared" si="108"/>
        <v>7.732349005134509</v>
      </c>
      <c r="Z91" s="18">
        <f>IF(AND(AA$6-Z$6 &lt;&gt; 0,Z17&lt;&gt;0,AA17&lt;&gt;0),(EXP(LN(AA17/Z17)/(AA$6-Z$6))-1)*100,0)</f>
        <v>-0.28539746695960266</v>
      </c>
      <c r="AA91" s="18">
        <f t="shared" si="108"/>
        <v>1.3050602636942132</v>
      </c>
      <c r="AB91" s="18">
        <f t="shared" si="109"/>
        <v>0.77210882222054078</v>
      </c>
      <c r="AD91" s="18">
        <f t="shared" si="110"/>
        <v>0.77210882222054078</v>
      </c>
      <c r="AE91" s="18">
        <f t="shared" si="111"/>
        <v>2.9899362738933899</v>
      </c>
      <c r="AF91" s="18">
        <f t="shared" si="112"/>
        <v>3.5108118867277049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2.503774499971545</v>
      </c>
      <c r="C92" s="18">
        <f t="shared" si="96"/>
        <v>3.7883776618374831</v>
      </c>
      <c r="D92" s="18">
        <f t="shared" si="96"/>
        <v>0.40398025711267938</v>
      </c>
      <c r="E92" s="18">
        <f t="shared" si="96"/>
        <v>0.54454271988086944</v>
      </c>
      <c r="F92" s="18">
        <f t="shared" si="97"/>
        <v>0.49766671442987853</v>
      </c>
      <c r="H92" s="18">
        <f t="shared" si="98"/>
        <v>0.49766671442987853</v>
      </c>
      <c r="I92" s="18">
        <f t="shared" si="99"/>
        <v>2.6350027532303422</v>
      </c>
      <c r="J92" s="18">
        <f t="shared" si="100"/>
        <v>2.9846322090325339</v>
      </c>
      <c r="L92" t="str">
        <f t="shared" si="101"/>
        <v>35 Business and public service associate professionals</v>
      </c>
      <c r="M92" s="18">
        <f t="shared" si="102"/>
        <v>1.6023148537080756</v>
      </c>
      <c r="N92" s="18">
        <f t="shared" si="102"/>
        <v>2.6457839076176937</v>
      </c>
      <c r="O92" s="18">
        <f t="shared" si="102"/>
        <v>0.10008202742819439</v>
      </c>
      <c r="P92" s="18">
        <f t="shared" si="102"/>
        <v>0.16351992207532806</v>
      </c>
      <c r="Q92" s="18">
        <f t="shared" si="103"/>
        <v>0.14236949140311594</v>
      </c>
      <c r="S92" s="18">
        <f t="shared" si="104"/>
        <v>0.14236949140311594</v>
      </c>
      <c r="T92" s="18">
        <f t="shared" si="105"/>
        <v>2.2057184631037785</v>
      </c>
      <c r="U92" s="18">
        <f t="shared" si="106"/>
        <v>2.310906414336622</v>
      </c>
      <c r="W92" t="str">
        <f t="shared" si="107"/>
        <v>35 Business and public service associate professionals</v>
      </c>
      <c r="X92" s="18">
        <f t="shared" si="108"/>
        <v>3.5735639416487608</v>
      </c>
      <c r="Y92" s="18">
        <f t="shared" si="108"/>
        <v>5.080752960273105</v>
      </c>
      <c r="Z92" s="18">
        <f t="shared" si="108"/>
        <v>0.73552772723510795</v>
      </c>
      <c r="AA92" s="18">
        <f t="shared" si="108"/>
        <v>0.93850992196882199</v>
      </c>
      <c r="AB92" s="18">
        <f t="shared" si="109"/>
        <v>0.87080378556025906</v>
      </c>
      <c r="AD92" s="18">
        <f t="shared" si="110"/>
        <v>0.87080378556025906</v>
      </c>
      <c r="AE92" s="18">
        <f t="shared" si="111"/>
        <v>3.0817963975036333</v>
      </c>
      <c r="AF92" s="18">
        <f t="shared" si="112"/>
        <v>3.6636266628650604</v>
      </c>
    </row>
    <row r="93" spans="1:32" x14ac:dyDescent="0.2">
      <c r="A93" t="str">
        <f t="shared" si="95"/>
        <v>41 Administrative occupations</v>
      </c>
      <c r="B93" s="18">
        <f t="shared" si="96"/>
        <v>0.47192682659240592</v>
      </c>
      <c r="C93" s="18">
        <f t="shared" si="96"/>
        <v>4.380518775647424</v>
      </c>
      <c r="D93" s="18">
        <f t="shared" si="96"/>
        <v>0.40847199277167512</v>
      </c>
      <c r="E93" s="18">
        <f t="shared" si="96"/>
        <v>-0.35656888649087115</v>
      </c>
      <c r="F93" s="18">
        <f t="shared" si="97"/>
        <v>-0.10220513704810585</v>
      </c>
      <c r="H93" s="18">
        <f t="shared" si="98"/>
        <v>-0.10220513704810585</v>
      </c>
      <c r="I93" s="18">
        <f t="shared" si="99"/>
        <v>2.8021224911330522</v>
      </c>
      <c r="J93" s="18">
        <f t="shared" si="100"/>
        <v>2.7328779272236758</v>
      </c>
      <c r="L93" t="str">
        <f t="shared" si="101"/>
        <v>41 Administrative occupations</v>
      </c>
      <c r="M93" s="18">
        <f t="shared" si="102"/>
        <v>-1.4989859514839554</v>
      </c>
      <c r="N93" s="18">
        <f t="shared" si="102"/>
        <v>17.793434916006024</v>
      </c>
      <c r="O93" s="18">
        <f t="shared" si="102"/>
        <v>1.029223217197317</v>
      </c>
      <c r="P93" s="18">
        <f t="shared" si="102"/>
        <v>0.55466723923911498</v>
      </c>
      <c r="Q93" s="18">
        <f t="shared" si="103"/>
        <v>0.71260436991498199</v>
      </c>
      <c r="S93" s="18">
        <f t="shared" si="104"/>
        <v>0.71260436991498199</v>
      </c>
      <c r="T93" s="18">
        <f t="shared" si="105"/>
        <v>2.2465819976351664</v>
      </c>
      <c r="U93" s="18">
        <f t="shared" si="106"/>
        <v>2.7759403118183812</v>
      </c>
      <c r="W93" t="str">
        <f t="shared" si="107"/>
        <v>41 Administrative occupations</v>
      </c>
      <c r="X93" s="18">
        <f t="shared" si="108"/>
        <v>1.1472196625436748</v>
      </c>
      <c r="Y93" s="18">
        <f t="shared" si="108"/>
        <v>8.0498771616266396E-2</v>
      </c>
      <c r="Z93" s="18">
        <f t="shared" si="108"/>
        <v>0.17020304800314801</v>
      </c>
      <c r="AA93" s="18">
        <f t="shared" si="108"/>
        <v>-0.73700454014239414</v>
      </c>
      <c r="AB93" s="18">
        <f t="shared" si="109"/>
        <v>-0.43551862403977681</v>
      </c>
      <c r="AD93" s="18">
        <f t="shared" si="110"/>
        <v>-0.43551862403977681</v>
      </c>
      <c r="AE93" s="18">
        <f t="shared" si="111"/>
        <v>3.0012732099864436</v>
      </c>
      <c r="AF93" s="18">
        <f t="shared" si="112"/>
        <v>2.7165634025950292</v>
      </c>
    </row>
    <row r="94" spans="1:32" x14ac:dyDescent="0.2">
      <c r="A94" t="str">
        <f t="shared" si="95"/>
        <v>42 Secretarial and related occupations</v>
      </c>
      <c r="B94" s="18">
        <f t="shared" si="96"/>
        <v>-1.0939289209980663</v>
      </c>
      <c r="C94" s="18">
        <f t="shared" si="96"/>
        <v>-2.1422937285822008</v>
      </c>
      <c r="D94" s="18">
        <f t="shared" si="96"/>
        <v>-1.929461562360546</v>
      </c>
      <c r="E94" s="18">
        <f t="shared" si="96"/>
        <v>-1.8784434858351462</v>
      </c>
      <c r="F94" s="18">
        <f t="shared" si="97"/>
        <v>-1.8954524596098477</v>
      </c>
      <c r="H94" s="18">
        <f t="shared" si="98"/>
        <v>-1.8954524596098477</v>
      </c>
      <c r="I94" s="18">
        <f t="shared" si="99"/>
        <v>2.5413259889334849</v>
      </c>
      <c r="J94" s="18">
        <f t="shared" si="100"/>
        <v>1.2652735731997877</v>
      </c>
      <c r="L94" t="str">
        <f t="shared" si="101"/>
        <v>42 Secretarial and related occupations</v>
      </c>
      <c r="M94" s="18">
        <f t="shared" si="102"/>
        <v>-6.6820809318376639</v>
      </c>
      <c r="N94" s="18">
        <f t="shared" si="102"/>
        <v>-4.1564698993493021</v>
      </c>
      <c r="O94" s="18">
        <f t="shared" si="102"/>
        <v>-0.56940199664139435</v>
      </c>
      <c r="P94" s="18">
        <f t="shared" si="102"/>
        <v>1.795196724032766</v>
      </c>
      <c r="Q94" s="18">
        <f t="shared" si="103"/>
        <v>1.0008141257974668</v>
      </c>
      <c r="S94" s="18">
        <f t="shared" si="104"/>
        <v>1.0008141257974668</v>
      </c>
      <c r="T94" s="18">
        <f t="shared" si="105"/>
        <v>1.9859616737905261</v>
      </c>
      <c r="U94" s="18">
        <f t="shared" si="106"/>
        <v>2.759127482580559</v>
      </c>
      <c r="W94" t="str">
        <f t="shared" si="107"/>
        <v>42 Secretarial and related occupations</v>
      </c>
      <c r="X94" s="18">
        <f t="shared" si="108"/>
        <v>-0.51212697812815788</v>
      </c>
      <c r="Y94" s="18">
        <f t="shared" si="108"/>
        <v>-1.9639805939950072</v>
      </c>
      <c r="Z94" s="18">
        <f t="shared" si="108"/>
        <v>-2.0507839167507091</v>
      </c>
      <c r="AA94" s="18">
        <f t="shared" si="108"/>
        <v>-2.2928676471214549</v>
      </c>
      <c r="AB94" s="18">
        <f t="shared" si="109"/>
        <v>-2.2122396229594665</v>
      </c>
      <c r="AD94" s="18">
        <f t="shared" si="110"/>
        <v>-2.2122396229594665</v>
      </c>
      <c r="AE94" s="18">
        <f t="shared" si="111"/>
        <v>2.5874664934720792</v>
      </c>
      <c r="AF94" s="18">
        <f t="shared" si="112"/>
        <v>1.1202941679022471</v>
      </c>
    </row>
    <row r="95" spans="1:32" x14ac:dyDescent="0.2">
      <c r="A95" t="str">
        <f t="shared" si="95"/>
        <v>51 Skilled agricultural and related trades</v>
      </c>
      <c r="B95" s="18">
        <f t="shared" si="96"/>
        <v>1.5790988271103812</v>
      </c>
      <c r="C95" s="18">
        <f t="shared" si="96"/>
        <v>6.9666979156689068</v>
      </c>
      <c r="D95" s="18">
        <f t="shared" si="96"/>
        <v>-0.1294150206300082</v>
      </c>
      <c r="E95" s="18">
        <f t="shared" si="96"/>
        <v>1.0925784858936138</v>
      </c>
      <c r="F95" s="18">
        <f t="shared" si="97"/>
        <v>0.68359495080796417</v>
      </c>
      <c r="H95" s="18">
        <f t="shared" si="98"/>
        <v>0.68359495080796417</v>
      </c>
      <c r="I95" s="18">
        <f t="shared" si="99"/>
        <v>2.9565699102793497</v>
      </c>
      <c r="J95" s="18">
        <f t="shared" si="100"/>
        <v>3.4187829720599527</v>
      </c>
      <c r="L95" t="str">
        <f t="shared" si="101"/>
        <v>51 Skilled agricultural and related trades</v>
      </c>
      <c r="M95" s="18">
        <f t="shared" si="102"/>
        <v>1.2854494443192088</v>
      </c>
      <c r="N95" s="18">
        <f t="shared" si="102"/>
        <v>4.8679924968591637</v>
      </c>
      <c r="O95" s="18">
        <f t="shared" si="102"/>
        <v>-0.10921657113329708</v>
      </c>
      <c r="P95" s="18">
        <f t="shared" si="102"/>
        <v>0.82259814378471408</v>
      </c>
      <c r="Q95" s="18">
        <f t="shared" si="103"/>
        <v>0.51103141243746819</v>
      </c>
      <c r="S95" s="18">
        <f t="shared" si="104"/>
        <v>0.51103141243746819</v>
      </c>
      <c r="T95" s="18">
        <f t="shared" si="105"/>
        <v>2.7984098718460082</v>
      </c>
      <c r="U95" s="18">
        <f t="shared" si="106"/>
        <v>3.149822716577888</v>
      </c>
      <c r="W95" t="str">
        <f t="shared" si="107"/>
        <v>51 Skilled agricultural and related trades</v>
      </c>
      <c r="X95" s="18">
        <f t="shared" si="108"/>
        <v>3.9010678666595577</v>
      </c>
      <c r="Y95" s="18">
        <f t="shared" si="108"/>
        <v>22.541868321742676</v>
      </c>
      <c r="Z95" s="18">
        <f t="shared" si="108"/>
        <v>-0.25807766672238941</v>
      </c>
      <c r="AA95" s="18">
        <f t="shared" si="108"/>
        <v>2.6821169031964853</v>
      </c>
      <c r="AB95" s="18">
        <f t="shared" si="109"/>
        <v>1.6925459619197891</v>
      </c>
      <c r="AD95" s="18">
        <f t="shared" si="110"/>
        <v>1.6925459619197891</v>
      </c>
      <c r="AE95" s="18">
        <f t="shared" si="111"/>
        <v>3.8888350669634919</v>
      </c>
      <c r="AF95" s="18">
        <f t="shared" si="112"/>
        <v>4.9311265495831869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0.27448706576302939</v>
      </c>
      <c r="C96" s="18">
        <f t="shared" si="96"/>
        <v>-11.380049727874786</v>
      </c>
      <c r="D96" s="18">
        <f t="shared" si="96"/>
        <v>1.0063776444724226E-2</v>
      </c>
      <c r="E96" s="18">
        <f t="shared" si="96"/>
        <v>-0.33657093871167776</v>
      </c>
      <c r="F96" s="18">
        <f t="shared" si="97"/>
        <v>-0.2211597325308623</v>
      </c>
      <c r="H96" s="18">
        <f t="shared" si="98"/>
        <v>-0.2211597325308623</v>
      </c>
      <c r="I96" s="18">
        <f t="shared" si="99"/>
        <v>2.1661249805584593</v>
      </c>
      <c r="J96" s="18">
        <f t="shared" si="100"/>
        <v>2.0029904275320254</v>
      </c>
      <c r="L96" t="str">
        <f t="shared" si="101"/>
        <v>52 Skilled metal, electrical and electronic trades</v>
      </c>
      <c r="M96" s="18">
        <f t="shared" si="102"/>
        <v>-7.2771999915499652E-2</v>
      </c>
      <c r="N96" s="18">
        <f t="shared" si="102"/>
        <v>-10.964294754641756</v>
      </c>
      <c r="O96" s="18">
        <f t="shared" si="102"/>
        <v>-0.4274307829627122</v>
      </c>
      <c r="P96" s="18">
        <f t="shared" si="102"/>
        <v>-0.56940810710924827</v>
      </c>
      <c r="Q96" s="18">
        <f t="shared" si="103"/>
        <v>-0.52210484009350688</v>
      </c>
      <c r="S96" s="18">
        <f t="shared" si="104"/>
        <v>-0.52210484009350688</v>
      </c>
      <c r="T96" s="18">
        <f t="shared" si="105"/>
        <v>2.0648136943933304</v>
      </c>
      <c r="U96" s="18">
        <f t="shared" si="106"/>
        <v>1.6764661538243519</v>
      </c>
      <c r="W96" t="str">
        <f t="shared" si="107"/>
        <v>52 Skilled metal, electrical and electronic trades</v>
      </c>
      <c r="X96" s="18">
        <f t="shared" si="108"/>
        <v>15.576386521913177</v>
      </c>
      <c r="Y96" s="18">
        <f t="shared" si="108"/>
        <v>-24.275067971283804</v>
      </c>
      <c r="Z96" s="18">
        <f t="shared" si="108"/>
        <v>12.369394711522919</v>
      </c>
      <c r="AA96" s="18">
        <f t="shared" si="108"/>
        <v>3.5115798457727054</v>
      </c>
      <c r="AB96" s="18">
        <f t="shared" si="109"/>
        <v>6.3837524939504453</v>
      </c>
      <c r="AD96" s="18">
        <f t="shared" si="110"/>
        <v>6.3837524939504453</v>
      </c>
      <c r="AE96" s="18">
        <f t="shared" si="111"/>
        <v>5.1438040582408417</v>
      </c>
      <c r="AF96" s="18">
        <f t="shared" si="112"/>
        <v>9.019165459842915</v>
      </c>
    </row>
    <row r="97" spans="1:32" x14ac:dyDescent="0.2">
      <c r="A97" t="str">
        <f t="shared" si="95"/>
        <v>53 Skilled construction and building trades</v>
      </c>
      <c r="B97" s="18">
        <f t="shared" si="96"/>
        <v>2.495687802084956</v>
      </c>
      <c r="C97" s="18">
        <f t="shared" si="96"/>
        <v>-19.1983626554733</v>
      </c>
      <c r="D97" s="18">
        <f t="shared" si="96"/>
        <v>1.1397783202886203</v>
      </c>
      <c r="E97" s="18">
        <f t="shared" si="96"/>
        <v>-7.477007894407528E-3</v>
      </c>
      <c r="F97" s="18">
        <f t="shared" si="97"/>
        <v>0.37348813856539209</v>
      </c>
      <c r="H97" s="18">
        <f t="shared" si="98"/>
        <v>0.37348813856539209</v>
      </c>
      <c r="I97" s="18">
        <f t="shared" si="99"/>
        <v>2.4864566501949792</v>
      </c>
      <c r="J97" s="18">
        <f t="shared" si="100"/>
        <v>2.7533885156312721</v>
      </c>
      <c r="L97" t="str">
        <f t="shared" si="101"/>
        <v>53 Skilled construction and building trades</v>
      </c>
      <c r="M97" s="18">
        <f t="shared" si="102"/>
        <v>2.4340443016278135</v>
      </c>
      <c r="N97" s="18">
        <f t="shared" si="102"/>
        <v>-19.879668144011188</v>
      </c>
      <c r="O97" s="18">
        <f t="shared" si="102"/>
        <v>1.3395632843535177</v>
      </c>
      <c r="P97" s="18">
        <f t="shared" si="102"/>
        <v>-2.2871315233086165E-2</v>
      </c>
      <c r="Q97" s="18">
        <f t="shared" si="103"/>
        <v>0.42922608157534015</v>
      </c>
      <c r="S97" s="18">
        <f t="shared" si="104"/>
        <v>0.42922608157534015</v>
      </c>
      <c r="T97" s="18">
        <f t="shared" si="105"/>
        <v>2.4965028191571426</v>
      </c>
      <c r="U97" s="18">
        <f t="shared" si="106"/>
        <v>2.803217663365154</v>
      </c>
      <c r="W97" t="str">
        <f t="shared" si="107"/>
        <v>53 Skilled construction and building trades</v>
      </c>
      <c r="X97" s="18">
        <f t="shared" si="108"/>
        <v>6.5181948095605513</v>
      </c>
      <c r="Y97" s="18">
        <f t="shared" si="108"/>
        <v>21.157325526364133</v>
      </c>
      <c r="Z97" s="18">
        <f t="shared" si="108"/>
        <v>-8.3325654002749712</v>
      </c>
      <c r="AA97" s="18">
        <f t="shared" si="108"/>
        <v>0.94561342819006189</v>
      </c>
      <c r="AB97" s="18">
        <f t="shared" si="109"/>
        <v>-2.2470227628016981</v>
      </c>
      <c r="AD97" s="18">
        <f t="shared" si="110"/>
        <v>-2.2470227628016981</v>
      </c>
      <c r="AE97" s="18">
        <f t="shared" si="111"/>
        <v>2.0816740682413792</v>
      </c>
      <c r="AF97" s="18">
        <f t="shared" si="112"/>
        <v>0.47242473926598638</v>
      </c>
    </row>
    <row r="98" spans="1:32" x14ac:dyDescent="0.2">
      <c r="A98" t="str">
        <f t="shared" si="95"/>
        <v>54 Textiles, printing and other skilled trades</v>
      </c>
      <c r="B98" s="18">
        <f t="shared" si="96"/>
        <v>-0.45352326905933049</v>
      </c>
      <c r="C98" s="18">
        <f t="shared" si="96"/>
        <v>-3.1958165837326469</v>
      </c>
      <c r="D98" s="18">
        <f t="shared" si="96"/>
        <v>1.5547791968961278</v>
      </c>
      <c r="E98" s="18">
        <f t="shared" si="96"/>
        <v>-7.1508019088051267E-2</v>
      </c>
      <c r="F98" s="18">
        <f t="shared" si="97"/>
        <v>0.46767324245973185</v>
      </c>
      <c r="H98" s="18">
        <f t="shared" si="98"/>
        <v>0.46767324245973185</v>
      </c>
      <c r="I98" s="18">
        <f t="shared" si="99"/>
        <v>2.6064050749586176</v>
      </c>
      <c r="J98" s="18">
        <f t="shared" si="100"/>
        <v>2.9360004809280582</v>
      </c>
      <c r="L98" t="str">
        <f t="shared" si="101"/>
        <v>54 Textiles, printing and other skilled trades</v>
      </c>
      <c r="M98" s="18">
        <f t="shared" si="102"/>
        <v>-0.77698140868728283</v>
      </c>
      <c r="N98" s="18">
        <f t="shared" si="102"/>
        <v>-11.037532403303274</v>
      </c>
      <c r="O98" s="18">
        <f t="shared" si="102"/>
        <v>1.7510858791276895</v>
      </c>
      <c r="P98" s="18">
        <f t="shared" si="102"/>
        <v>-0.25452659078483153</v>
      </c>
      <c r="Q98" s="18">
        <f t="shared" si="103"/>
        <v>0.4095794634034311</v>
      </c>
      <c r="S98" s="18">
        <f t="shared" si="104"/>
        <v>0.4095794634034311</v>
      </c>
      <c r="T98" s="18">
        <f t="shared" si="105"/>
        <v>1.9726261925149036</v>
      </c>
      <c r="U98" s="18">
        <f t="shared" si="106"/>
        <v>2.2864470273930904</v>
      </c>
      <c r="W98" t="str">
        <f t="shared" si="107"/>
        <v>54 Textiles, printing and other skilled trades</v>
      </c>
      <c r="X98" s="18">
        <f t="shared" si="108"/>
        <v>1.4771191763873759E-2</v>
      </c>
      <c r="Y98" s="18">
        <f t="shared" si="108"/>
        <v>7.9339450495518271</v>
      </c>
      <c r="Z98" s="18">
        <f t="shared" si="108"/>
        <v>1.3231899614039033</v>
      </c>
      <c r="AA98" s="18">
        <f t="shared" si="108"/>
        <v>0.14326953002794518</v>
      </c>
      <c r="AB98" s="18">
        <f t="shared" si="109"/>
        <v>0.53504168347078274</v>
      </c>
      <c r="AD98" s="18">
        <f t="shared" si="110"/>
        <v>0.53504168347078274</v>
      </c>
      <c r="AE98" s="18">
        <f t="shared" si="111"/>
        <v>3.2843355179569489</v>
      </c>
      <c r="AF98" s="18">
        <f t="shared" si="112"/>
        <v>3.629522528588125</v>
      </c>
    </row>
    <row r="99" spans="1:32" x14ac:dyDescent="0.2">
      <c r="A99" t="str">
        <f t="shared" si="95"/>
        <v>61 Caring personal service occupations</v>
      </c>
      <c r="B99" s="18">
        <f t="shared" si="96"/>
        <v>0.1638807871397141</v>
      </c>
      <c r="C99" s="18">
        <f t="shared" si="96"/>
        <v>-4.4587189653909292</v>
      </c>
      <c r="D99" s="18">
        <f t="shared" si="96"/>
        <v>1.0935092235694777</v>
      </c>
      <c r="E99" s="18">
        <f t="shared" si="96"/>
        <v>0.98279187731808992</v>
      </c>
      <c r="F99" s="18">
        <f t="shared" si="97"/>
        <v>1.0196841798010281</v>
      </c>
      <c r="H99" s="18">
        <f t="shared" si="98"/>
        <v>1.0196841798010503</v>
      </c>
      <c r="I99" s="18">
        <f t="shared" si="99"/>
        <v>3.2277041502690063</v>
      </c>
      <c r="J99" s="18">
        <f t="shared" si="100"/>
        <v>3.8986855109826024</v>
      </c>
      <c r="L99" t="str">
        <f t="shared" si="101"/>
        <v>61 Caring personal service occupations</v>
      </c>
      <c r="M99" s="18">
        <f t="shared" si="102"/>
        <v>-0.73780398511766876</v>
      </c>
      <c r="N99" s="18">
        <f t="shared" si="102"/>
        <v>-1.225932385965911</v>
      </c>
      <c r="O99" s="18">
        <f t="shared" si="102"/>
        <v>4.4828269146403033</v>
      </c>
      <c r="P99" s="18">
        <f t="shared" si="102"/>
        <v>1.9328820963805615</v>
      </c>
      <c r="Q99" s="18">
        <f t="shared" si="103"/>
        <v>2.7758729014991435</v>
      </c>
      <c r="S99" s="18">
        <f t="shared" si="104"/>
        <v>2.7758729014991435</v>
      </c>
      <c r="T99" s="18">
        <f t="shared" si="105"/>
        <v>3.0775931378940857</v>
      </c>
      <c r="U99" s="18">
        <f t="shared" si="106"/>
        <v>5.0155408093734088</v>
      </c>
      <c r="W99" t="str">
        <f t="shared" si="107"/>
        <v>61 Caring personal service occupations</v>
      </c>
      <c r="X99" s="18">
        <f t="shared" si="108"/>
        <v>0.26482884018810271</v>
      </c>
      <c r="Y99" s="18">
        <f t="shared" si="108"/>
        <v>-4.8116472633567557</v>
      </c>
      <c r="Z99" s="18">
        <f t="shared" si="108"/>
        <v>0.67955437685636166</v>
      </c>
      <c r="AA99" s="18">
        <f t="shared" si="108"/>
        <v>0.84679141361323484</v>
      </c>
      <c r="AB99" s="18">
        <f t="shared" si="109"/>
        <v>0.79101489140380732</v>
      </c>
      <c r="AD99" s="18">
        <f t="shared" si="110"/>
        <v>0.79101489140380732</v>
      </c>
      <c r="AE99" s="18">
        <f t="shared" si="111"/>
        <v>3.2445181283945468</v>
      </c>
      <c r="AF99" s="18">
        <f t="shared" si="112"/>
        <v>3.7609137732146358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2.9328138594270081</v>
      </c>
      <c r="C100" s="18">
        <f t="shared" si="96"/>
        <v>-10.663343743015485</v>
      </c>
      <c r="D100" s="18">
        <f t="shared" si="96"/>
        <v>0.23478804957877131</v>
      </c>
      <c r="E100" s="18">
        <f t="shared" si="96"/>
        <v>0.80777065788841806</v>
      </c>
      <c r="F100" s="18">
        <f t="shared" si="97"/>
        <v>0.61641344328220438</v>
      </c>
      <c r="H100" s="18">
        <f t="shared" si="98"/>
        <v>0.61641344328220438</v>
      </c>
      <c r="I100" s="18">
        <f t="shared" si="99"/>
        <v>2.8761637170981347</v>
      </c>
      <c r="J100" s="18">
        <f t="shared" si="100"/>
        <v>3.2967259828482032</v>
      </c>
      <c r="L100" t="str">
        <f t="shared" si="101"/>
        <v>62 Leisure, travel and related personal service occupations</v>
      </c>
      <c r="M100" s="18">
        <f t="shared" si="102"/>
        <v>4.1081467538403249</v>
      </c>
      <c r="N100" s="18">
        <f t="shared" si="102"/>
        <v>-0.84286582526078568</v>
      </c>
      <c r="O100" s="18">
        <f t="shared" si="102"/>
        <v>0.30112693777366584</v>
      </c>
      <c r="P100" s="18">
        <f t="shared" si="102"/>
        <v>1.1204274804313297</v>
      </c>
      <c r="Q100" s="18">
        <f t="shared" si="103"/>
        <v>0.84658638839811839</v>
      </c>
      <c r="S100" s="18">
        <f t="shared" si="104"/>
        <v>0.84658638839811839</v>
      </c>
      <c r="T100" s="18">
        <f t="shared" si="105"/>
        <v>2.5434269977668178</v>
      </c>
      <c r="U100" s="18">
        <f t="shared" si="106"/>
        <v>3.1498984508310457</v>
      </c>
      <c r="W100" t="str">
        <f t="shared" si="107"/>
        <v>62 Leisure, travel and related personal service occupations</v>
      </c>
      <c r="X100" s="18">
        <f t="shared" si="108"/>
        <v>2.4637061910553149</v>
      </c>
      <c r="Y100" s="18">
        <f t="shared" si="108"/>
        <v>-14.741854164781587</v>
      </c>
      <c r="Z100" s="18">
        <f t="shared" si="108"/>
        <v>0.20268263385143648</v>
      </c>
      <c r="AA100" s="18">
        <f t="shared" si="108"/>
        <v>0.6528074051732613</v>
      </c>
      <c r="AB100" s="18">
        <f t="shared" si="109"/>
        <v>0.50254159269234044</v>
      </c>
      <c r="AD100" s="18">
        <f t="shared" si="110"/>
        <v>0.50254159269234044</v>
      </c>
      <c r="AE100" s="18">
        <f t="shared" si="111"/>
        <v>3.0316355420824781</v>
      </c>
      <c r="AF100" s="18">
        <f t="shared" si="112"/>
        <v>3.3666120403292865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-2.2838932504356757</v>
      </c>
      <c r="C101" s="18">
        <f t="shared" si="96"/>
        <v>22.732962751654394</v>
      </c>
      <c r="D101" s="18">
        <f t="shared" si="96"/>
        <v>-5.9018219868514521</v>
      </c>
      <c r="E101" s="18">
        <f t="shared" si="96"/>
        <v>0.28960293070063869</v>
      </c>
      <c r="F101" s="18">
        <f t="shared" si="97"/>
        <v>-1.8181948447652863</v>
      </c>
      <c r="H101" s="18">
        <f t="shared" si="98"/>
        <v>-1.8181948447652863</v>
      </c>
      <c r="I101" s="18">
        <f t="shared" si="99"/>
        <v>2.116242007486524</v>
      </c>
      <c r="J101" s="18">
        <f t="shared" si="100"/>
        <v>0.80888834022301292</v>
      </c>
      <c r="L101" t="str">
        <f t="shared" si="101"/>
        <v>63 Community and civil enforcement occupations</v>
      </c>
      <c r="M101" s="18">
        <f t="shared" si="102"/>
        <v>-6.7189703801291518</v>
      </c>
      <c r="N101" s="18">
        <f t="shared" si="102"/>
        <v>47.928707765829984</v>
      </c>
      <c r="O101" s="18">
        <f t="shared" si="102"/>
        <v>-11.499114921660103</v>
      </c>
      <c r="P101" s="18">
        <f t="shared" si="102"/>
        <v>1.0024684061672451</v>
      </c>
      <c r="Q101" s="18">
        <f t="shared" si="103"/>
        <v>-3.3495538528624968</v>
      </c>
      <c r="S101" s="18">
        <f t="shared" si="104"/>
        <v>-3.3495538528624968</v>
      </c>
      <c r="T101" s="18">
        <f t="shared" si="105"/>
        <v>1.4270237778486683</v>
      </c>
      <c r="U101" s="18">
        <f t="shared" si="106"/>
        <v>-1.1816605243479161</v>
      </c>
      <c r="W101" t="str">
        <f t="shared" si="107"/>
        <v>63 Community and civil enforcement occupations</v>
      </c>
      <c r="X101" s="18">
        <f t="shared" si="108"/>
        <v>8.9866714199009721</v>
      </c>
      <c r="Y101" s="18">
        <f t="shared" si="108"/>
        <v>-20.925153274960429</v>
      </c>
      <c r="Z101" s="18">
        <f t="shared" si="108"/>
        <v>6.4872738508455097</v>
      </c>
      <c r="AA101" s="18">
        <f t="shared" si="108"/>
        <v>-0.69924725150105616</v>
      </c>
      <c r="AB101" s="18">
        <f t="shared" si="109"/>
        <v>1.6406881538409968</v>
      </c>
      <c r="AD101" s="18">
        <f t="shared" si="110"/>
        <v>1.6406881538409968</v>
      </c>
      <c r="AE101" s="18">
        <f t="shared" si="111"/>
        <v>3.9876252591343642</v>
      </c>
      <c r="AF101" s="18">
        <f t="shared" si="112"/>
        <v>4.9841020034694816</v>
      </c>
    </row>
    <row r="102" spans="1:32" x14ac:dyDescent="0.2">
      <c r="A102" t="str">
        <f t="shared" si="95"/>
        <v>71 Sales occupations</v>
      </c>
      <c r="B102" s="18">
        <f t="shared" si="96"/>
        <v>-1.2266725414523005</v>
      </c>
      <c r="C102" s="18">
        <f t="shared" si="96"/>
        <v>4.3437257267453511E-2</v>
      </c>
      <c r="D102" s="18">
        <f t="shared" si="96"/>
        <v>-0.12224742268445166</v>
      </c>
      <c r="E102" s="18">
        <f t="shared" si="96"/>
        <v>-0.32951067395639022</v>
      </c>
      <c r="F102" s="18">
        <f t="shared" si="97"/>
        <v>-0.26047075725620372</v>
      </c>
      <c r="H102" s="18">
        <f t="shared" si="98"/>
        <v>-0.26047075725620372</v>
      </c>
      <c r="I102" s="18">
        <f t="shared" si="99"/>
        <v>2.5472845462854332</v>
      </c>
      <c r="J102" s="18">
        <f t="shared" si="100"/>
        <v>2.3651845787448833</v>
      </c>
      <c r="L102" t="str">
        <f t="shared" si="101"/>
        <v>71 Sales occupations</v>
      </c>
      <c r="M102" s="18">
        <f t="shared" si="102"/>
        <v>-0.51462790149270354</v>
      </c>
      <c r="N102" s="18">
        <f t="shared" si="102"/>
        <v>0.37551374785647074</v>
      </c>
      <c r="O102" s="18">
        <f t="shared" si="102"/>
        <v>4.0421059433848328E-2</v>
      </c>
      <c r="P102" s="18">
        <f t="shared" si="102"/>
        <v>5.4523837297204558E-2</v>
      </c>
      <c r="Q102" s="18">
        <f t="shared" si="103"/>
        <v>4.9822690458833918E-2</v>
      </c>
      <c r="S102" s="18">
        <f t="shared" si="104"/>
        <v>4.9822690458833918E-2</v>
      </c>
      <c r="T102" s="18">
        <f t="shared" si="105"/>
        <v>1.9508612129751413</v>
      </c>
      <c r="U102" s="18">
        <f t="shared" si="106"/>
        <v>1.988909486261714</v>
      </c>
      <c r="W102" t="str">
        <f t="shared" si="107"/>
        <v>71 Sales occupations</v>
      </c>
      <c r="X102" s="18">
        <f t="shared" si="108"/>
        <v>-1.662810728174946</v>
      </c>
      <c r="Y102" s="18">
        <f t="shared" si="108"/>
        <v>-0.16594984567452897</v>
      </c>
      <c r="Z102" s="18">
        <f t="shared" si="108"/>
        <v>-0.22592398220958598</v>
      </c>
      <c r="AA102" s="18">
        <f t="shared" si="108"/>
        <v>-0.58345365734278065</v>
      </c>
      <c r="AB102" s="18">
        <f t="shared" si="109"/>
        <v>-0.46441967828103614</v>
      </c>
      <c r="AD102" s="18">
        <f t="shared" si="110"/>
        <v>-0.46441967828103614</v>
      </c>
      <c r="AE102" s="18">
        <f t="shared" si="111"/>
        <v>2.9016768690383055</v>
      </c>
      <c r="AF102" s="18">
        <f t="shared" si="112"/>
        <v>2.594068858748888</v>
      </c>
    </row>
    <row r="103" spans="1:32" x14ac:dyDescent="0.2">
      <c r="A103" t="str">
        <f t="shared" si="95"/>
        <v>72 Customer service occupations</v>
      </c>
      <c r="B103" s="18">
        <f t="shared" si="96"/>
        <v>2.5875155068234346</v>
      </c>
      <c r="C103" s="18">
        <f t="shared" si="96"/>
        <v>3.1965687159658307</v>
      </c>
      <c r="D103" s="18">
        <f t="shared" si="96"/>
        <v>2.1478702134679173</v>
      </c>
      <c r="E103" s="18">
        <f t="shared" si="96"/>
        <v>0.98379449522736362</v>
      </c>
      <c r="F103" s="18">
        <f t="shared" si="97"/>
        <v>1.370338242356528</v>
      </c>
      <c r="H103" s="18">
        <f t="shared" si="98"/>
        <v>1.370338242356528</v>
      </c>
      <c r="I103" s="18">
        <f t="shared" si="99"/>
        <v>2.8352717237799308</v>
      </c>
      <c r="J103" s="18">
        <f t="shared" si="100"/>
        <v>3.791332010303905</v>
      </c>
      <c r="L103" t="str">
        <f t="shared" si="101"/>
        <v>72 Customer service occupations</v>
      </c>
      <c r="M103" s="18">
        <f t="shared" si="102"/>
        <v>-2.1593851775802531</v>
      </c>
      <c r="N103" s="18">
        <f t="shared" si="102"/>
        <v>18.110158837004995</v>
      </c>
      <c r="O103" s="18">
        <f t="shared" si="102"/>
        <v>4.4157492646439422</v>
      </c>
      <c r="P103" s="18">
        <f t="shared" si="102"/>
        <v>1.525113621792662</v>
      </c>
      <c r="Q103" s="18">
        <f t="shared" si="103"/>
        <v>2.4796560700512282</v>
      </c>
      <c r="S103" s="18">
        <f t="shared" si="104"/>
        <v>2.4796560700512282</v>
      </c>
      <c r="T103" s="18">
        <f t="shared" si="105"/>
        <v>2.4641162570901098</v>
      </c>
      <c r="U103" s="18">
        <f t="shared" si="106"/>
        <v>4.3156668731937131</v>
      </c>
      <c r="W103" t="str">
        <f t="shared" si="107"/>
        <v>72 Customer service occupations</v>
      </c>
      <c r="X103" s="18">
        <f t="shared" si="108"/>
        <v>5.2289467511830612</v>
      </c>
      <c r="Y103" s="18">
        <f t="shared" si="108"/>
        <v>-3.7143789176211972</v>
      </c>
      <c r="Z103" s="18">
        <f t="shared" si="108"/>
        <v>0.76316273147964964</v>
      </c>
      <c r="AA103" s="18">
        <f t="shared" si="108"/>
        <v>0.60065399850075529</v>
      </c>
      <c r="AB103" s="18">
        <f t="shared" si="109"/>
        <v>0.65479443407756577</v>
      </c>
      <c r="AD103" s="18">
        <f t="shared" si="110"/>
        <v>0.65479443407756577</v>
      </c>
      <c r="AE103" s="18">
        <f t="shared" si="111"/>
        <v>3.0381753440367643</v>
      </c>
      <c r="AF103" s="18">
        <f t="shared" si="112"/>
        <v>3.4758837922738595</v>
      </c>
    </row>
    <row r="104" spans="1:32" x14ac:dyDescent="0.2">
      <c r="A104" t="str">
        <f t="shared" si="95"/>
        <v>81 Process, plant and machine operatives</v>
      </c>
      <c r="B104" s="18">
        <f t="shared" si="96"/>
        <v>6.2490306716522781E-2</v>
      </c>
      <c r="C104" s="18">
        <f t="shared" si="96"/>
        <v>-12.24501138854227</v>
      </c>
      <c r="D104" s="18">
        <f t="shared" si="96"/>
        <v>1.364839217953473</v>
      </c>
      <c r="E104" s="18">
        <f t="shared" si="96"/>
        <v>-0.45536896140038197</v>
      </c>
      <c r="F104" s="18">
        <f t="shared" si="97"/>
        <v>0.14770608741592195</v>
      </c>
      <c r="H104" s="18">
        <f t="shared" si="98"/>
        <v>0.14770608741592195</v>
      </c>
      <c r="I104" s="18">
        <f t="shared" si="99"/>
        <v>2.2869879660474268</v>
      </c>
      <c r="J104" s="18">
        <f t="shared" si="100"/>
        <v>2.3949317900952671</v>
      </c>
      <c r="L104" t="str">
        <f t="shared" si="101"/>
        <v>81 Process, plant and machine operatives</v>
      </c>
      <c r="M104" s="18">
        <f t="shared" si="102"/>
        <v>-0.40457784100200733</v>
      </c>
      <c r="N104" s="18">
        <f t="shared" si="102"/>
        <v>-12.175111638094538</v>
      </c>
      <c r="O104" s="18">
        <f t="shared" si="102"/>
        <v>0.38920242307813879</v>
      </c>
      <c r="P104" s="18">
        <f t="shared" si="102"/>
        <v>-0.8539152891434143</v>
      </c>
      <c r="Q104" s="18">
        <f t="shared" si="103"/>
        <v>-0.44126258957114528</v>
      </c>
      <c r="S104" s="18">
        <f t="shared" si="104"/>
        <v>-0.44126258957114528</v>
      </c>
      <c r="T104" s="18">
        <f t="shared" si="105"/>
        <v>2.006215576791992</v>
      </c>
      <c r="U104" s="18">
        <f t="shared" si="106"/>
        <v>1.6747715283760067</v>
      </c>
      <c r="W104" t="str">
        <f t="shared" si="107"/>
        <v>81 Process, plant and machine operatives</v>
      </c>
      <c r="X104" s="18">
        <f t="shared" si="108"/>
        <v>1.8169101165544488</v>
      </c>
      <c r="Y104" s="18">
        <f t="shared" si="108"/>
        <v>-12.493526964325707</v>
      </c>
      <c r="Z104" s="18">
        <f t="shared" si="108"/>
        <v>4.5705094832333204</v>
      </c>
      <c r="AA104" s="18">
        <f t="shared" si="108"/>
        <v>0.62888214858425329</v>
      </c>
      <c r="AB104" s="18">
        <f t="shared" si="109"/>
        <v>1.9259669454164907</v>
      </c>
      <c r="AD104" s="18">
        <f t="shared" si="110"/>
        <v>1.9259669454164907</v>
      </c>
      <c r="AE104" s="18">
        <f t="shared" si="111"/>
        <v>3.2092812772982482</v>
      </c>
      <c r="AF104" s="18">
        <f t="shared" si="112"/>
        <v>4.5076982559742351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2.4943141602225438</v>
      </c>
      <c r="C105" s="18">
        <f t="shared" si="96"/>
        <v>-10.625808738446352</v>
      </c>
      <c r="D105" s="18">
        <f t="shared" si="96"/>
        <v>0.55316590680494215</v>
      </c>
      <c r="E105" s="18">
        <f t="shared" si="96"/>
        <v>0.10032992452970735</v>
      </c>
      <c r="F105" s="18">
        <f t="shared" si="97"/>
        <v>0.25104820573766951</v>
      </c>
      <c r="H105" s="18">
        <f t="shared" si="98"/>
        <v>0.25104820573766951</v>
      </c>
      <c r="I105" s="18">
        <f t="shared" si="99"/>
        <v>2.9374954853694346</v>
      </c>
      <c r="J105" s="18">
        <f t="shared" si="100"/>
        <v>3.105915601278797</v>
      </c>
      <c r="L105" t="str">
        <f t="shared" si="101"/>
        <v>82 Transport and mobile machine drivers and operatives</v>
      </c>
      <c r="M105" s="18">
        <f t="shared" si="102"/>
        <v>2.3766916227906609</v>
      </c>
      <c r="N105" s="18">
        <f t="shared" si="102"/>
        <v>-10.606707980556374</v>
      </c>
      <c r="O105" s="18">
        <f t="shared" si="102"/>
        <v>0.20285949934084613</v>
      </c>
      <c r="P105" s="18">
        <f t="shared" si="102"/>
        <v>-2.5785231271857612E-2</v>
      </c>
      <c r="Q105" s="18">
        <f t="shared" si="103"/>
        <v>5.0371650536029655E-2</v>
      </c>
      <c r="S105" s="18">
        <f t="shared" si="104"/>
        <v>5.0371650536029655E-2</v>
      </c>
      <c r="T105" s="18">
        <f t="shared" si="105"/>
        <v>2.8404508976487053</v>
      </c>
      <c r="U105" s="18">
        <f t="shared" si="106"/>
        <v>2.8745242625767498</v>
      </c>
      <c r="W105" t="str">
        <f t="shared" si="107"/>
        <v>82 Transport and mobile machine drivers and operatives</v>
      </c>
      <c r="X105" s="18">
        <f t="shared" si="108"/>
        <v>3.8968103853226133</v>
      </c>
      <c r="Y105" s="18">
        <f t="shared" si="108"/>
        <v>-10.845346243507469</v>
      </c>
      <c r="Z105" s="18">
        <f t="shared" si="108"/>
        <v>4.2761309356847077</v>
      </c>
      <c r="AA105" s="18">
        <f t="shared" si="108"/>
        <v>1.2257823728408557</v>
      </c>
      <c r="AB105" s="18">
        <f t="shared" si="109"/>
        <v>2.232519567513247</v>
      </c>
      <c r="AD105" s="18">
        <f t="shared" si="110"/>
        <v>2.232519567513247</v>
      </c>
      <c r="AE105" s="18">
        <f t="shared" si="111"/>
        <v>3.9724210244653335</v>
      </c>
      <c r="AF105" s="18">
        <f t="shared" si="112"/>
        <v>5.3534971930355058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-2.1270894017074937</v>
      </c>
      <c r="C106" s="18">
        <f t="shared" si="96"/>
        <v>-10.854833735282721</v>
      </c>
      <c r="D106" s="18">
        <f t="shared" si="96"/>
        <v>14.86343059993227</v>
      </c>
      <c r="E106" s="18">
        <f t="shared" si="96"/>
        <v>1.5528108613921843</v>
      </c>
      <c r="F106" s="18">
        <f t="shared" si="97"/>
        <v>5.8088254574574449</v>
      </c>
      <c r="H106" s="18">
        <f t="shared" si="98"/>
        <v>5.8088254574574449</v>
      </c>
      <c r="I106" s="18">
        <f t="shared" si="99"/>
        <v>4.4746500149853263</v>
      </c>
      <c r="J106" s="18">
        <f t="shared" si="100"/>
        <v>8.1985672174847544</v>
      </c>
      <c r="L106" t="str">
        <f t="shared" si="101"/>
        <v>91 Elementary trades and related occupations</v>
      </c>
      <c r="M106" s="18">
        <f t="shared" si="102"/>
        <v>-2.0416511343073318</v>
      </c>
      <c r="N106" s="18">
        <f t="shared" si="102"/>
        <v>-9.9580678490165617</v>
      </c>
      <c r="O106" s="18">
        <f t="shared" si="102"/>
        <v>6.7657482417989412</v>
      </c>
      <c r="P106" s="18">
        <f t="shared" si="102"/>
        <v>0.95059490184292716</v>
      </c>
      <c r="Q106" s="18">
        <f t="shared" si="103"/>
        <v>2.8529070276515744</v>
      </c>
      <c r="S106" s="18">
        <f t="shared" si="104"/>
        <v>2.8529070276515744</v>
      </c>
      <c r="T106" s="18">
        <f t="shared" si="105"/>
        <v>2.5176968241593878</v>
      </c>
      <c r="U106" s="18">
        <f t="shared" si="106"/>
        <v>4.6486106628095492</v>
      </c>
      <c r="W106" t="str">
        <f t="shared" si="107"/>
        <v>91 Elementary trades and related occupations</v>
      </c>
      <c r="X106" s="18">
        <f t="shared" si="108"/>
        <v>-2.3855623226097689</v>
      </c>
      <c r="Y106" s="18">
        <f t="shared" si="108"/>
        <v>-13.591752372761833</v>
      </c>
      <c r="Z106" s="18">
        <f t="shared" si="108"/>
        <v>31.595030522782498</v>
      </c>
      <c r="AA106" s="18">
        <f t="shared" si="108"/>
        <v>2.1900914128848425</v>
      </c>
      <c r="AB106" s="18">
        <f t="shared" si="109"/>
        <v>11.178042061158177</v>
      </c>
      <c r="AD106" s="18">
        <f t="shared" si="110"/>
        <v>11.178042061158177</v>
      </c>
      <c r="AE106" s="18">
        <f t="shared" si="111"/>
        <v>8.5909094792415921</v>
      </c>
      <c r="AF106" s="18">
        <f t="shared" si="112"/>
        <v>14.216219019691522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0.42573781664694277</v>
      </c>
      <c r="C107" s="18">
        <f t="shared" si="96"/>
        <v>-6.7262845800003639</v>
      </c>
      <c r="D107" s="18">
        <f t="shared" si="96"/>
        <v>-1.7233483741781908</v>
      </c>
      <c r="E107" s="18">
        <f t="shared" si="96"/>
        <v>-0.67531501863818955</v>
      </c>
      <c r="F107" s="18">
        <f t="shared" si="97"/>
        <v>-1.0258954374012474</v>
      </c>
      <c r="H107" s="18">
        <f t="shared" si="98"/>
        <v>-1.0258954374012474</v>
      </c>
      <c r="I107" s="18">
        <f t="shared" si="99"/>
        <v>2.3835135192236345</v>
      </c>
      <c r="J107" s="18">
        <f t="shared" si="100"/>
        <v>1.6619700111247138</v>
      </c>
      <c r="L107" t="str">
        <f t="shared" si="101"/>
        <v>92 Elementary administration and service occupations</v>
      </c>
      <c r="M107" s="18">
        <f t="shared" si="102"/>
        <v>-1.9909784089739091</v>
      </c>
      <c r="N107" s="18">
        <f t="shared" si="102"/>
        <v>-1.0240341853702595</v>
      </c>
      <c r="O107" s="18">
        <f t="shared" si="102"/>
        <v>-0.16336899162024965</v>
      </c>
      <c r="P107" s="18">
        <f t="shared" si="102"/>
        <v>-0.7840379276014886</v>
      </c>
      <c r="Q107" s="18">
        <f t="shared" si="103"/>
        <v>-0.57757820486896705</v>
      </c>
      <c r="S107" s="18">
        <f t="shared" si="104"/>
        <v>-0.57757820486896705</v>
      </c>
      <c r="T107" s="18">
        <f t="shared" si="105"/>
        <v>2.1491191724806402</v>
      </c>
      <c r="U107" s="18">
        <f t="shared" si="106"/>
        <v>1.7250575003084911</v>
      </c>
      <c r="W107" t="str">
        <f t="shared" si="107"/>
        <v>92 Elementary administration and service occupations</v>
      </c>
      <c r="X107" s="18">
        <f t="shared" si="108"/>
        <v>2.8826854068234153</v>
      </c>
      <c r="Y107" s="18">
        <f t="shared" si="108"/>
        <v>-11.861083555566998</v>
      </c>
      <c r="Z107" s="18">
        <f t="shared" si="108"/>
        <v>-3.4084955508068004</v>
      </c>
      <c r="AA107" s="18">
        <f t="shared" si="108"/>
        <v>-0.54700783044192569</v>
      </c>
      <c r="AB107" s="18">
        <f t="shared" si="109"/>
        <v>-1.5101341042047078</v>
      </c>
      <c r="AD107" s="18">
        <f t="shared" si="110"/>
        <v>-1.5101341042047078</v>
      </c>
      <c r="AE107" s="18">
        <f t="shared" si="111"/>
        <v>2.6131331586897621</v>
      </c>
      <c r="AF107" s="18">
        <f t="shared" si="112"/>
        <v>1.5976133585069663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2.0287535595143069</v>
      </c>
      <c r="C109" s="26">
        <f>IF(AND(D$6-C$6 &lt;&gt; 0,C35&lt;&gt;0,D35&lt;&gt;0),(EXP(LN(D35/C35)/(D$6-C$6))-1)*100,0)</f>
        <v>-1.0882978964292134</v>
      </c>
      <c r="D109" s="26">
        <f>IF(AND(E$6-D$6 &lt;&gt; 0,D35&lt;&gt;0,E35&lt;&gt;0),(EXP(LN(E35/D35)/(E$6-D$6))-1)*100,0)</f>
        <v>0.83264116271475341</v>
      </c>
      <c r="E109" s="26">
        <f>IF(AND(F$6-E$6 &lt;&gt; 0,E35&lt;&gt;0,F35&lt;&gt;0),(EXP(LN(F35/E35)/(F$6-E$6))-1)*100,0)</f>
        <v>0.57965764943315179</v>
      </c>
      <c r="F109" s="26">
        <f t="shared" ref="F109" si="113">IF(AND(F$6-D$6 &lt;&gt; 0,D35&lt;&gt;0,F35&lt;&gt;0),(EXP(LN(F35/D35)/(F$6-D$6))-1)*100,0)</f>
        <v>0.66391488381218888</v>
      </c>
      <c r="H109" s="26">
        <f t="shared" ref="H109" si="114">IF($F$6-$D$6 &lt;&gt; 0,(EXP(LN(1+(H72/100))/($F$6-$D$6))-1)*100,0)</f>
        <v>0.66391488381218888</v>
      </c>
      <c r="I109" s="26">
        <f>IF(D35&gt;0,((1+(I35/D35))^(1/($F$6-$D$6))-1)*100,0)</f>
        <v>2.7867750704580585</v>
      </c>
      <c r="J109" s="26">
        <f t="shared" ref="J109" si="115">IF($F$6-$D$6 &lt;&gt; 0,(EXP(LN(1+(J72/100))/($F$6-$D$6))-1)*100,0)</f>
        <v>3.2456180590942463</v>
      </c>
      <c r="L109" s="24" t="str">
        <f>L35</f>
        <v>All occupations</v>
      </c>
      <c r="M109" s="26">
        <f>IF(AND(N$6-M$6 &lt;&gt; 0,M35&lt;&gt;0,N35&lt;&gt;0),(EXP(LN(N35/M35)/(N$6-M$6))-1)*100,0)</f>
        <v>1.6172694725984593</v>
      </c>
      <c r="N109" s="26">
        <f>IF(AND(O$6-N$6 &lt;&gt; 0,N35&lt;&gt;0,O35&lt;&gt;0),(EXP(LN(O35/N35)/(O$6-N$6))-1)*100,0)</f>
        <v>-2.279022794481822</v>
      </c>
      <c r="O109" s="26">
        <f>IF(AND(P$6-O$6 &lt;&gt; 0,O35&lt;&gt;0,P35&lt;&gt;0),(EXP(LN(P35/O35)/(P$6-O$6))-1)*100,0)</f>
        <v>0.73569716691557208</v>
      </c>
      <c r="P109" s="26">
        <f>IF(AND(Q$6-P$6 &lt;&gt; 0,P35&lt;&gt;0,Q35&lt;&gt;0),(EXP(LN(Q35/P35)/(Q$6-P$6))-1)*100,0)</f>
        <v>0.48256608979486693</v>
      </c>
      <c r="Q109" s="26">
        <f t="shared" ref="Q109" si="116">IF(AND(Q$6-O$6 &lt;&gt; 0,O35&lt;&gt;0,Q35&lt;&gt;0),(EXP(LN(Q35/O35)/(Q$6-O$6))-1)*100,0)</f>
        <v>0.56687236158379228</v>
      </c>
      <c r="S109" s="26">
        <f t="shared" ref="S109" si="117">IF($F$6-$D$6 &lt;&gt; 0,(EXP(LN(1+(S72/100))/($F$6-$D$6))-1)*100,0)</f>
        <v>0.56687236158379228</v>
      </c>
      <c r="T109" s="26">
        <f t="shared" ref="T109" si="118">IF(O35&gt;0,((1+(T35/O35))^(1/($F$6-$D$6))-1)*100,0)</f>
        <v>2.3641099362649687</v>
      </c>
      <c r="U109" s="26">
        <f t="shared" ref="U109" si="119">IF($F$6-$D$6 &lt;&gt; 0,(EXP(LN(1+(U72/100))/($F$6-$D$6))-1)*100,0)</f>
        <v>2.7775492223937714</v>
      </c>
      <c r="W109" s="24" t="str">
        <f>W35</f>
        <v>All occupations</v>
      </c>
      <c r="X109" s="26">
        <f>IF(AND(Y$6-X$6 &lt;&gt; 0,X35&lt;&gt;0,Y35&lt;&gt;0),(EXP(LN(Y35/X35)/(Y$6-X$6))-1)*100,0)</f>
        <v>2.4680426119688237</v>
      </c>
      <c r="Y109" s="26">
        <f>IF(AND(Z$6-Y$6 &lt;&gt; 0,Y35&lt;&gt;0,Z35&lt;&gt;0),(EXP(LN(Z35/Y35)/(Z$6-Y$6))-1)*100,0)</f>
        <v>0.15666683835644513</v>
      </c>
      <c r="Z109" s="26">
        <f>IF(AND(AA$6-Z$6 &lt;&gt; 0,Z35&lt;&gt;0,AA35&lt;&gt;0),(EXP(LN(AA35/Z35)/(AA$6-Z$6))-1)*100,0)</f>
        <v>0.93115353474588769</v>
      </c>
      <c r="AA109" s="26">
        <f>IF(AND(AB$6-AA$6 &lt;&gt; 0,AA35&lt;&gt;0,AB35&lt;&gt;0),(EXP(LN(AB35/AA35)/(AB$6-AA$6))-1)*100,0)</f>
        <v>0.67689874079059908</v>
      </c>
      <c r="AB109" s="26">
        <f t="shared" ref="AB109" si="120">IF(AND(AB$6-Z$6 &lt;&gt; 0,Z35&lt;&gt;0,AB35&lt;&gt;0),(EXP(LN(AB35/Z35)/(AB$6-Z$6))-1)*100,0)</f>
        <v>0.76157909330967222</v>
      </c>
      <c r="AD109" s="26">
        <f t="shared" ref="AD109" si="121">IF($F$6-$D$6 &lt;&gt; 0,(EXP(LN(1+(AD72/100))/($F$6-$D$6))-1)*100,0)</f>
        <v>0.76157909330967222</v>
      </c>
      <c r="AE109" s="26">
        <f t="shared" ref="AE109" si="122">IF(Z35&gt;0,((1+(AE35/Z35))^(1/($F$6-$D$6))-1)*100,0)</f>
        <v>3.1942499680162495</v>
      </c>
      <c r="AF109" s="26">
        <f t="shared" ref="AF109" si="123">IF($F$6-$D$6 &lt;&gt; 0,(EXP(LN(1+(AF72/100))/($F$6-$D$6))-1)*100,0)</f>
        <v>3.6943358600937559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West of England and North Somerset (Continued)</v>
      </c>
      <c r="L112" s="19" t="str">
        <f>CONCATENATE(L$1," (Continued)")</f>
        <v>Occupation Table 2.1  Males: Employment Change by Occupation (SOC 2020) and Replacement Demand, 2015-2035, West of England and North Somerset (Continued)</v>
      </c>
      <c r="W112" s="19" t="str">
        <f>CONCATENATE(W$1," (Continued)")</f>
        <v>Occupation Table 2.2  Females: Employment Change by Occupation (SOC 2020) and Replacement Demand, 2015-2035, West of England and North Somerset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9.9306082285362933</v>
      </c>
      <c r="C119" s="27">
        <f t="shared" si="125"/>
        <v>1.4650060671696394</v>
      </c>
      <c r="D119" s="27">
        <f t="shared" si="125"/>
        <v>-4.4837591819979181</v>
      </c>
      <c r="E119" s="27">
        <f t="shared" si="125"/>
        <v>4.6666867442143101</v>
      </c>
      <c r="F119" s="27">
        <f t="shared" ref="F119:F144" si="126">F8-D8</f>
        <v>0.18292756221639195</v>
      </c>
      <c r="L119" t="str">
        <f t="shared" ref="L119:L144" si="127">L8</f>
        <v>11 Corporate managers and directors</v>
      </c>
      <c r="M119" s="27">
        <f t="shared" ref="M119:P144" si="128">N8-M8</f>
        <v>5.2905302116887185</v>
      </c>
      <c r="N119" s="27">
        <f t="shared" si="128"/>
        <v>8.8618670610983941E-2</v>
      </c>
      <c r="O119" s="27">
        <f t="shared" si="128"/>
        <v>-4.428634583172105</v>
      </c>
      <c r="P119" s="27">
        <f t="shared" si="128"/>
        <v>1.5231268473864006</v>
      </c>
      <c r="Q119" s="27">
        <f t="shared" ref="Q119:Q144" si="129">Q8-O8</f>
        <v>-2.9055077357857044</v>
      </c>
      <c r="W119" t="str">
        <f t="shared" ref="W119:W144" si="130">W8</f>
        <v>11 Corporate managers and directors</v>
      </c>
      <c r="X119" s="27">
        <f t="shared" ref="X119:AA144" si="131">Y8-X8</f>
        <v>4.6400780168476246</v>
      </c>
      <c r="Y119" s="27">
        <f t="shared" si="131"/>
        <v>1.3763873965586697</v>
      </c>
      <c r="Z119" s="27">
        <f t="shared" si="131"/>
        <v>-5.5124598825884163E-2</v>
      </c>
      <c r="AA119" s="27">
        <f t="shared" si="131"/>
        <v>3.1435598968278669</v>
      </c>
      <c r="AB119" s="27">
        <f t="shared" ref="AB119:AB144" si="132">AB8-Z8</f>
        <v>3.0884352980019827</v>
      </c>
    </row>
    <row r="120" spans="1:28" x14ac:dyDescent="0.2">
      <c r="A120" t="str">
        <f t="shared" si="124"/>
        <v>12 Other managers and proprietors</v>
      </c>
      <c r="B120" s="27">
        <f t="shared" si="125"/>
        <v>2.986524566091358</v>
      </c>
      <c r="C120" s="27">
        <f t="shared" si="125"/>
        <v>0.44953661131629019</v>
      </c>
      <c r="D120" s="27">
        <f t="shared" si="125"/>
        <v>1.412842689286478</v>
      </c>
      <c r="E120" s="27">
        <f t="shared" si="125"/>
        <v>3.2949265755561683</v>
      </c>
      <c r="F120" s="27">
        <f t="shared" si="126"/>
        <v>4.7077692648426464</v>
      </c>
      <c r="L120" t="str">
        <f t="shared" si="127"/>
        <v>12 Other managers and proprietors</v>
      </c>
      <c r="M120" s="27">
        <f t="shared" si="128"/>
        <v>1.8138896653505281</v>
      </c>
      <c r="N120" s="27">
        <f t="shared" si="128"/>
        <v>-0.49802700869332561</v>
      </c>
      <c r="O120" s="27">
        <f t="shared" si="128"/>
        <v>2.0668027682391479</v>
      </c>
      <c r="P120" s="27">
        <f t="shared" si="128"/>
        <v>2.4803055705868537</v>
      </c>
      <c r="Q120" s="27">
        <f t="shared" si="129"/>
        <v>4.5471083388260016</v>
      </c>
      <c r="W120" t="str">
        <f t="shared" si="130"/>
        <v>12 Other managers and proprietors</v>
      </c>
      <c r="X120" s="27">
        <f t="shared" si="131"/>
        <v>1.1726349007408299</v>
      </c>
      <c r="Y120" s="27">
        <f t="shared" si="131"/>
        <v>0.94756362000968331</v>
      </c>
      <c r="Z120" s="27">
        <f t="shared" si="131"/>
        <v>-0.65396007895276753</v>
      </c>
      <c r="AA120" s="27">
        <f t="shared" si="131"/>
        <v>0.81462100496930923</v>
      </c>
      <c r="AB120" s="27">
        <f t="shared" si="132"/>
        <v>0.16066092601654169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7.5089582983872276</v>
      </c>
      <c r="C121" s="27">
        <f t="shared" si="125"/>
        <v>0.8631897668247106</v>
      </c>
      <c r="D121" s="27">
        <f t="shared" si="125"/>
        <v>10.861276232164514</v>
      </c>
      <c r="E121" s="27">
        <f t="shared" si="125"/>
        <v>8.4648921625314841</v>
      </c>
      <c r="F121" s="27">
        <f t="shared" si="126"/>
        <v>19.326168394695998</v>
      </c>
      <c r="L121" t="str">
        <f t="shared" si="127"/>
        <v>21 Science, research, engineering and technology professionals</v>
      </c>
      <c r="M121" s="27">
        <f t="shared" si="128"/>
        <v>6.1140351885483781</v>
      </c>
      <c r="N121" s="27">
        <f t="shared" si="128"/>
        <v>-0.82267771304955062</v>
      </c>
      <c r="O121" s="27">
        <f t="shared" si="128"/>
        <v>7.0133901553653644</v>
      </c>
      <c r="P121" s="27">
        <f t="shared" si="128"/>
        <v>5.4637669347342523</v>
      </c>
      <c r="Q121" s="27">
        <f t="shared" si="129"/>
        <v>12.477157090099617</v>
      </c>
      <c r="W121" t="str">
        <f t="shared" si="130"/>
        <v>21 Science, research, engineering and technology professionals</v>
      </c>
      <c r="X121" s="27">
        <f t="shared" si="131"/>
        <v>1.3949231098389667</v>
      </c>
      <c r="Y121" s="27">
        <f t="shared" si="131"/>
        <v>1.6858674798743056</v>
      </c>
      <c r="Z121" s="27">
        <f t="shared" si="131"/>
        <v>3.8478860767990248</v>
      </c>
      <c r="AA121" s="27">
        <f t="shared" si="131"/>
        <v>3.0011252277972016</v>
      </c>
      <c r="AB121" s="27">
        <f t="shared" si="132"/>
        <v>6.8490113045962264</v>
      </c>
    </row>
    <row r="122" spans="1:28" x14ac:dyDescent="0.2">
      <c r="A122" t="str">
        <f t="shared" si="124"/>
        <v>22 Health professionals</v>
      </c>
      <c r="B122" s="27">
        <f t="shared" si="125"/>
        <v>3.9015784063851342</v>
      </c>
      <c r="C122" s="27">
        <f t="shared" si="125"/>
        <v>-7.3063973779611047E-2</v>
      </c>
      <c r="D122" s="27">
        <f t="shared" si="125"/>
        <v>0.90103534279901965</v>
      </c>
      <c r="E122" s="27">
        <f t="shared" si="125"/>
        <v>4.8012794704395105</v>
      </c>
      <c r="F122" s="27">
        <f t="shared" si="126"/>
        <v>5.7023148132385302</v>
      </c>
      <c r="L122" t="str">
        <f t="shared" si="127"/>
        <v>22 Health professionals</v>
      </c>
      <c r="M122" s="27">
        <f t="shared" si="128"/>
        <v>0.70867440614266286</v>
      </c>
      <c r="N122" s="27">
        <f t="shared" si="128"/>
        <v>1.0163374805178336</v>
      </c>
      <c r="O122" s="27">
        <f t="shared" si="128"/>
        <v>0.37407151289017904</v>
      </c>
      <c r="P122" s="27">
        <f t="shared" si="128"/>
        <v>1.5721991574085816</v>
      </c>
      <c r="Q122" s="27">
        <f t="shared" si="129"/>
        <v>1.9462706702987607</v>
      </c>
      <c r="W122" t="str">
        <f t="shared" si="130"/>
        <v>22 Health professionals</v>
      </c>
      <c r="X122" s="27">
        <f t="shared" si="131"/>
        <v>3.1929040002424678</v>
      </c>
      <c r="Y122" s="27">
        <f t="shared" si="131"/>
        <v>-1.0894014542974872</v>
      </c>
      <c r="Z122" s="27">
        <f t="shared" si="131"/>
        <v>0.52696382990886192</v>
      </c>
      <c r="AA122" s="27">
        <f t="shared" si="131"/>
        <v>3.229080313030984</v>
      </c>
      <c r="AB122" s="27">
        <f t="shared" si="132"/>
        <v>3.7560441429398459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4.472423990928263</v>
      </c>
      <c r="C123" s="27">
        <f t="shared" si="125"/>
        <v>0.43613368530854757</v>
      </c>
      <c r="D123" s="27">
        <f t="shared" si="125"/>
        <v>-0.23877764776810295</v>
      </c>
      <c r="E123" s="27">
        <f t="shared" si="125"/>
        <v>3.4471669131485427</v>
      </c>
      <c r="F123" s="27">
        <f t="shared" si="126"/>
        <v>3.2083892653804398</v>
      </c>
      <c r="L123" t="str">
        <f t="shared" si="127"/>
        <v>23 Teaching and other educational professionals</v>
      </c>
      <c r="M123" s="27">
        <f t="shared" si="128"/>
        <v>0.92626875872572434</v>
      </c>
      <c r="N123" s="27">
        <f t="shared" si="128"/>
        <v>-0.76284625769430825</v>
      </c>
      <c r="O123" s="27">
        <f t="shared" si="128"/>
        <v>0.44129618224059897</v>
      </c>
      <c r="P123" s="27">
        <f t="shared" si="128"/>
        <v>1.0293239827578873</v>
      </c>
      <c r="Q123" s="27">
        <f t="shared" si="129"/>
        <v>1.4706201649984862</v>
      </c>
      <c r="W123" t="str">
        <f t="shared" si="130"/>
        <v>23 Teaching and other educational professionals</v>
      </c>
      <c r="X123" s="27">
        <f t="shared" si="131"/>
        <v>3.5461552322025511</v>
      </c>
      <c r="Y123" s="27">
        <f t="shared" si="131"/>
        <v>1.1989799430028398</v>
      </c>
      <c r="Z123" s="27">
        <f t="shared" si="131"/>
        <v>-0.68007383000867705</v>
      </c>
      <c r="AA123" s="27">
        <f t="shared" si="131"/>
        <v>2.4178429303906626</v>
      </c>
      <c r="AB123" s="27">
        <f t="shared" si="132"/>
        <v>1.7377691003819855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8.4586675245618252</v>
      </c>
      <c r="C124" s="27">
        <f t="shared" si="125"/>
        <v>4.0580125585381239</v>
      </c>
      <c r="D124" s="27">
        <f t="shared" si="125"/>
        <v>3.1149254098905388</v>
      </c>
      <c r="E124" s="27">
        <f t="shared" si="125"/>
        <v>6.2295506680013517</v>
      </c>
      <c r="F124" s="27">
        <f t="shared" si="126"/>
        <v>9.3444760778918905</v>
      </c>
      <c r="L124" t="str">
        <f t="shared" si="127"/>
        <v>24 Business, media and public service professionals</v>
      </c>
      <c r="M124" s="27">
        <f t="shared" si="128"/>
        <v>3.6711636528539202</v>
      </c>
      <c r="N124" s="27">
        <f t="shared" si="128"/>
        <v>1.3616425060258806</v>
      </c>
      <c r="O124" s="27">
        <f t="shared" si="128"/>
        <v>1.8254796115870668</v>
      </c>
      <c r="P124" s="27">
        <f t="shared" si="128"/>
        <v>2.6994761999310484</v>
      </c>
      <c r="Q124" s="27">
        <f t="shared" si="129"/>
        <v>4.5249558115181152</v>
      </c>
      <c r="W124" t="str">
        <f t="shared" si="130"/>
        <v>24 Business, media and public service professionals</v>
      </c>
      <c r="X124" s="27">
        <f t="shared" si="131"/>
        <v>4.7875038717079246</v>
      </c>
      <c r="Y124" s="27">
        <f t="shared" si="131"/>
        <v>2.6963700525122789</v>
      </c>
      <c r="Z124" s="27">
        <f t="shared" si="131"/>
        <v>1.2894457983034222</v>
      </c>
      <c r="AA124" s="27">
        <f t="shared" si="131"/>
        <v>3.5300744680703566</v>
      </c>
      <c r="AB124" s="27">
        <f t="shared" si="132"/>
        <v>4.8195202663737788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2.6933502127586575</v>
      </c>
      <c r="C125" s="27">
        <f t="shared" si="125"/>
        <v>0.99121742581105821</v>
      </c>
      <c r="D125" s="27">
        <f t="shared" si="125"/>
        <v>-0.71141933684219261</v>
      </c>
      <c r="E125" s="27">
        <f t="shared" si="125"/>
        <v>1.2031105609878612</v>
      </c>
      <c r="F125" s="27">
        <f t="shared" si="126"/>
        <v>0.49169122414566857</v>
      </c>
      <c r="L125" t="str">
        <f t="shared" si="127"/>
        <v>31 Science, engineering and technology associate professionals</v>
      </c>
      <c r="M125" s="27">
        <f t="shared" si="128"/>
        <v>2.2130793269484181</v>
      </c>
      <c r="N125" s="27">
        <f t="shared" si="128"/>
        <v>0.19347202269210229</v>
      </c>
      <c r="O125" s="27">
        <f t="shared" si="128"/>
        <v>-1.0410466759681896</v>
      </c>
      <c r="P125" s="27">
        <f t="shared" si="128"/>
        <v>0.36416542579237188</v>
      </c>
      <c r="Q125" s="27">
        <f t="shared" si="129"/>
        <v>-0.67688125017581768</v>
      </c>
      <c r="W125" t="str">
        <f t="shared" si="130"/>
        <v>31 Science, engineering and technology associate professionals</v>
      </c>
      <c r="X125" s="27">
        <f t="shared" si="131"/>
        <v>0.48027088581023136</v>
      </c>
      <c r="Y125" s="27">
        <f t="shared" si="131"/>
        <v>0.79774540311897413</v>
      </c>
      <c r="Z125" s="27">
        <f t="shared" si="131"/>
        <v>0.32962733912600761</v>
      </c>
      <c r="AA125" s="27">
        <f t="shared" si="131"/>
        <v>0.8389451351954742</v>
      </c>
      <c r="AB125" s="27">
        <f t="shared" si="132"/>
        <v>1.1685724743214818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1.1536507315937801</v>
      </c>
      <c r="C126" s="27">
        <f t="shared" si="125"/>
        <v>0.14372376325942859</v>
      </c>
      <c r="D126" s="27">
        <f t="shared" si="125"/>
        <v>8.5279475211005042</v>
      </c>
      <c r="E126" s="27">
        <f t="shared" si="125"/>
        <v>5.1924347733231393</v>
      </c>
      <c r="F126" s="27">
        <f t="shared" si="126"/>
        <v>13.720382294423644</v>
      </c>
      <c r="L126" t="str">
        <f t="shared" si="127"/>
        <v>32 Health and social care associate professionals</v>
      </c>
      <c r="M126" s="27">
        <f t="shared" si="128"/>
        <v>-0.12082645414654891</v>
      </c>
      <c r="N126" s="27">
        <f t="shared" si="128"/>
        <v>0.33648915956327397</v>
      </c>
      <c r="O126" s="27">
        <f t="shared" si="128"/>
        <v>1.2353349720098512</v>
      </c>
      <c r="P126" s="27">
        <f t="shared" si="128"/>
        <v>0.83846205872171797</v>
      </c>
      <c r="Q126" s="27">
        <f t="shared" si="129"/>
        <v>2.0737970307315692</v>
      </c>
      <c r="W126" t="str">
        <f t="shared" si="130"/>
        <v>32 Health and social care associate professionals</v>
      </c>
      <c r="X126" s="27">
        <f t="shared" si="131"/>
        <v>1.2744771857403272</v>
      </c>
      <c r="Y126" s="27">
        <f t="shared" si="131"/>
        <v>-0.19276539630385159</v>
      </c>
      <c r="Z126" s="27">
        <f t="shared" si="131"/>
        <v>7.2926125490906664</v>
      </c>
      <c r="AA126" s="27">
        <f t="shared" si="131"/>
        <v>4.3539727146014009</v>
      </c>
      <c r="AB126" s="27">
        <f t="shared" si="132"/>
        <v>11.646585263692067</v>
      </c>
    </row>
    <row r="127" spans="1:28" x14ac:dyDescent="0.2">
      <c r="A127" t="str">
        <f t="shared" si="124"/>
        <v>33 Protective service occupations</v>
      </c>
      <c r="B127" s="27">
        <f t="shared" si="125"/>
        <v>0.95055953862942566</v>
      </c>
      <c r="C127" s="27">
        <f t="shared" si="125"/>
        <v>0.4293106478008486</v>
      </c>
      <c r="D127" s="27">
        <f t="shared" si="125"/>
        <v>-1.421543585576206</v>
      </c>
      <c r="E127" s="27">
        <f t="shared" si="125"/>
        <v>0.23899331734116291</v>
      </c>
      <c r="F127" s="27">
        <f t="shared" si="126"/>
        <v>-1.1825502682350431</v>
      </c>
      <c r="L127" t="str">
        <f t="shared" si="127"/>
        <v>33 Protective service occupations</v>
      </c>
      <c r="M127" s="27">
        <f t="shared" si="128"/>
        <v>0.50098405056432771</v>
      </c>
      <c r="N127" s="27">
        <f t="shared" si="128"/>
        <v>0.2409463590752301</v>
      </c>
      <c r="O127" s="27">
        <f t="shared" si="128"/>
        <v>-1.1781964535949401</v>
      </c>
      <c r="P127" s="27">
        <f t="shared" si="128"/>
        <v>-0.20314109959668869</v>
      </c>
      <c r="Q127" s="27">
        <f t="shared" si="129"/>
        <v>-1.3813375531916288</v>
      </c>
      <c r="W127" t="str">
        <f t="shared" si="130"/>
        <v>33 Protective service occupations</v>
      </c>
      <c r="X127" s="27">
        <f t="shared" si="131"/>
        <v>0.44957548806510417</v>
      </c>
      <c r="Y127" s="27">
        <f t="shared" si="131"/>
        <v>0.1883642887256034</v>
      </c>
      <c r="Z127" s="27">
        <f t="shared" si="131"/>
        <v>-0.24334713198126234</v>
      </c>
      <c r="AA127" s="27">
        <f t="shared" si="131"/>
        <v>0.44213441693784716</v>
      </c>
      <c r="AB127" s="27">
        <f t="shared" si="132"/>
        <v>0.19878728495658482</v>
      </c>
    </row>
    <row r="128" spans="1:28" x14ac:dyDescent="0.2">
      <c r="A128" t="str">
        <f t="shared" si="124"/>
        <v>34 Culture, media and sports occupations</v>
      </c>
      <c r="B128" s="27">
        <f t="shared" si="125"/>
        <v>1.884384924444122</v>
      </c>
      <c r="C128" s="27">
        <f t="shared" si="125"/>
        <v>-2.8500056792605477E-2</v>
      </c>
      <c r="D128" s="27">
        <f t="shared" si="125"/>
        <v>-0.47214658831869905</v>
      </c>
      <c r="E128" s="27">
        <f t="shared" si="125"/>
        <v>2.0108527772982594</v>
      </c>
      <c r="F128" s="27">
        <f t="shared" si="126"/>
        <v>1.5387061889795604</v>
      </c>
      <c r="L128" t="str">
        <f t="shared" si="127"/>
        <v>34 Culture, media and sports occupations</v>
      </c>
      <c r="M128" s="27">
        <f t="shared" si="128"/>
        <v>0.56109594225693282</v>
      </c>
      <c r="N128" s="27">
        <f t="shared" si="128"/>
        <v>-0.65850070739013145</v>
      </c>
      <c r="O128" s="27">
        <f t="shared" si="128"/>
        <v>-0.3476042916224813</v>
      </c>
      <c r="P128" s="27">
        <f t="shared" si="128"/>
        <v>0.8128955103394695</v>
      </c>
      <c r="Q128" s="27">
        <f t="shared" si="129"/>
        <v>0.4652912187169882</v>
      </c>
      <c r="W128" t="str">
        <f t="shared" si="130"/>
        <v>34 Culture, media and sports occupations</v>
      </c>
      <c r="X128" s="27">
        <f t="shared" si="131"/>
        <v>1.3232889821872007</v>
      </c>
      <c r="Y128" s="27">
        <f t="shared" si="131"/>
        <v>0.63000065059753929</v>
      </c>
      <c r="Z128" s="27">
        <f t="shared" si="131"/>
        <v>-0.12454229669621775</v>
      </c>
      <c r="AA128" s="27">
        <f t="shared" si="131"/>
        <v>1.1979572669587757</v>
      </c>
      <c r="AB128" s="27">
        <f t="shared" si="132"/>
        <v>1.0734149702625579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4.1037985015432596</v>
      </c>
      <c r="C129" s="27">
        <f t="shared" si="125"/>
        <v>1.6506985011028732</v>
      </c>
      <c r="D129" s="27">
        <f t="shared" si="125"/>
        <v>0.92087838074829165</v>
      </c>
      <c r="E129" s="27">
        <f t="shared" si="125"/>
        <v>2.5752293593284676</v>
      </c>
      <c r="F129" s="27">
        <f t="shared" si="126"/>
        <v>3.4961077400767593</v>
      </c>
      <c r="L129" t="str">
        <f t="shared" si="127"/>
        <v>35 Business and public service associate professionals</v>
      </c>
      <c r="M129" s="27">
        <f t="shared" si="128"/>
        <v>1.4247121268837333</v>
      </c>
      <c r="N129" s="27">
        <f t="shared" si="128"/>
        <v>0.61187690764931091</v>
      </c>
      <c r="O129" s="27">
        <f t="shared" si="128"/>
        <v>0.11902719757241798</v>
      </c>
      <c r="P129" s="27">
        <f t="shared" si="128"/>
        <v>0.3929990766122593</v>
      </c>
      <c r="Q129" s="27">
        <f t="shared" si="129"/>
        <v>0.51202627418467728</v>
      </c>
      <c r="W129" t="str">
        <f t="shared" si="130"/>
        <v>35 Business and public service associate professionals</v>
      </c>
      <c r="X129" s="27">
        <f t="shared" si="131"/>
        <v>2.6790863746595299</v>
      </c>
      <c r="Y129" s="27">
        <f t="shared" si="131"/>
        <v>1.0388215934535232</v>
      </c>
      <c r="Z129" s="27">
        <f t="shared" si="131"/>
        <v>0.80185118317600157</v>
      </c>
      <c r="AA129" s="27">
        <f t="shared" si="131"/>
        <v>2.1822302827160769</v>
      </c>
      <c r="AB129" s="27">
        <f t="shared" si="132"/>
        <v>2.9840814658920785</v>
      </c>
    </row>
    <row r="130" spans="1:28" x14ac:dyDescent="0.2">
      <c r="A130" t="str">
        <f t="shared" si="124"/>
        <v>41 Administrative occupations</v>
      </c>
      <c r="B130" s="27">
        <f t="shared" si="125"/>
        <v>1.1201003149433575</v>
      </c>
      <c r="C130" s="27">
        <f t="shared" si="125"/>
        <v>2.6299871087440749</v>
      </c>
      <c r="D130" s="27">
        <f t="shared" si="125"/>
        <v>1.2904100769769684</v>
      </c>
      <c r="E130" s="27">
        <f t="shared" si="125"/>
        <v>-2.2443193250427953</v>
      </c>
      <c r="F130" s="27">
        <f t="shared" si="126"/>
        <v>-0.95390924806582689</v>
      </c>
      <c r="L130" t="str">
        <f t="shared" si="127"/>
        <v>41 Administrative occupations</v>
      </c>
      <c r="M130" s="27">
        <f t="shared" si="128"/>
        <v>-0.90766524814496385</v>
      </c>
      <c r="N130" s="27">
        <f t="shared" si="128"/>
        <v>2.5933897301154474</v>
      </c>
      <c r="O130" s="27">
        <f t="shared" si="128"/>
        <v>0.90187888657117199</v>
      </c>
      <c r="P130" s="27">
        <f t="shared" si="128"/>
        <v>1.0276885612709385</v>
      </c>
      <c r="Q130" s="27">
        <f t="shared" si="129"/>
        <v>1.9295674478421105</v>
      </c>
      <c r="W130" t="str">
        <f t="shared" si="130"/>
        <v>41 Administrative occupations</v>
      </c>
      <c r="X130" s="27">
        <f t="shared" si="131"/>
        <v>2.0277655630884084</v>
      </c>
      <c r="Y130" s="27">
        <f t="shared" si="131"/>
        <v>3.659737862858492E-2</v>
      </c>
      <c r="Z130" s="27">
        <f t="shared" si="131"/>
        <v>0.38853119040581419</v>
      </c>
      <c r="AA130" s="27">
        <f t="shared" si="131"/>
        <v>-3.2720078863137445</v>
      </c>
      <c r="AB130" s="27">
        <f t="shared" si="132"/>
        <v>-2.8834766959079303</v>
      </c>
    </row>
    <row r="131" spans="1:28" x14ac:dyDescent="0.2">
      <c r="A131" t="str">
        <f t="shared" si="124"/>
        <v>42 Secretarial and related occupations</v>
      </c>
      <c r="B131" s="27">
        <f t="shared" si="125"/>
        <v>-0.61509374110322668</v>
      </c>
      <c r="C131" s="27">
        <f t="shared" si="125"/>
        <v>-0.29295152583787321</v>
      </c>
      <c r="D131" s="27">
        <f t="shared" si="125"/>
        <v>-1.2421094820644818</v>
      </c>
      <c r="E131" s="27">
        <f t="shared" si="125"/>
        <v>-2.0969431497325051</v>
      </c>
      <c r="F131" s="27">
        <f t="shared" si="126"/>
        <v>-3.3390526317969869</v>
      </c>
      <c r="L131" t="str">
        <f t="shared" si="127"/>
        <v>42 Secretarial and related occupations</v>
      </c>
      <c r="M131" s="27">
        <f t="shared" si="128"/>
        <v>-0.35442067864007143</v>
      </c>
      <c r="N131" s="27">
        <f t="shared" si="128"/>
        <v>-4.6226098317495579E-2</v>
      </c>
      <c r="O131" s="27">
        <f t="shared" si="128"/>
        <v>-3.0003274411293468E-2</v>
      </c>
      <c r="P131" s="27">
        <f t="shared" si="128"/>
        <v>0.20173324965126027</v>
      </c>
      <c r="Q131" s="27">
        <f t="shared" si="129"/>
        <v>0.1717299752399668</v>
      </c>
      <c r="W131" t="str">
        <f t="shared" si="130"/>
        <v>42 Secretarial and related occupations</v>
      </c>
      <c r="X131" s="27">
        <f t="shared" si="131"/>
        <v>-0.26067306246315347</v>
      </c>
      <c r="Y131" s="27">
        <f t="shared" si="131"/>
        <v>-0.24672542752037963</v>
      </c>
      <c r="Z131" s="27">
        <f t="shared" si="131"/>
        <v>-1.212106207653191</v>
      </c>
      <c r="AA131" s="27">
        <f t="shared" si="131"/>
        <v>-2.2986763993837656</v>
      </c>
      <c r="AB131" s="27">
        <f t="shared" si="132"/>
        <v>-3.5107826070369565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0.42053597622261485</v>
      </c>
      <c r="C132" s="27">
        <f t="shared" si="125"/>
        <v>0.48228648664367135</v>
      </c>
      <c r="D132" s="27">
        <f t="shared" si="125"/>
        <v>-4.7792231533228424E-2</v>
      </c>
      <c r="E132" s="27">
        <f t="shared" si="125"/>
        <v>0.84453094324786271</v>
      </c>
      <c r="F132" s="27">
        <f t="shared" si="126"/>
        <v>0.79673871171463428</v>
      </c>
      <c r="L132" t="str">
        <f t="shared" si="127"/>
        <v>51 Skilled agricultural and related trades</v>
      </c>
      <c r="M132" s="27">
        <f t="shared" si="128"/>
        <v>0.30385804915020742</v>
      </c>
      <c r="N132" s="27">
        <f t="shared" si="128"/>
        <v>0.29698124377280255</v>
      </c>
      <c r="O132" s="27">
        <f t="shared" si="128"/>
        <v>-3.486036861489783E-2</v>
      </c>
      <c r="P132" s="27">
        <f t="shared" si="128"/>
        <v>0.54320981072505781</v>
      </c>
      <c r="Q132" s="27">
        <f t="shared" si="129"/>
        <v>0.50834944211015998</v>
      </c>
      <c r="W132" t="str">
        <f t="shared" si="130"/>
        <v>51 Skilled agricultural and related trades</v>
      </c>
      <c r="X132" s="27">
        <f t="shared" si="131"/>
        <v>0.11667792707240376</v>
      </c>
      <c r="Y132" s="27">
        <f t="shared" si="131"/>
        <v>0.18530524287087935</v>
      </c>
      <c r="Z132" s="27">
        <f t="shared" si="131"/>
        <v>-1.2931862918332482E-2</v>
      </c>
      <c r="AA132" s="27">
        <f t="shared" si="131"/>
        <v>0.30132113252279169</v>
      </c>
      <c r="AB132" s="27">
        <f t="shared" si="132"/>
        <v>0.28838926960445921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0.2774408231763843</v>
      </c>
      <c r="C133" s="27">
        <f t="shared" si="125"/>
        <v>-2.8953877424751546</v>
      </c>
      <c r="D133" s="27">
        <f t="shared" si="125"/>
        <v>1.1347820871460357E-2</v>
      </c>
      <c r="E133" s="27">
        <f t="shared" si="125"/>
        <v>-0.74786082810850374</v>
      </c>
      <c r="F133" s="27">
        <f t="shared" si="126"/>
        <v>-0.73651300723704338</v>
      </c>
      <c r="L133" t="str">
        <f t="shared" si="127"/>
        <v>52 Skilled metal, electrical and electronic trades</v>
      </c>
      <c r="M133" s="27">
        <f t="shared" si="128"/>
        <v>-7.1878018058072257E-2</v>
      </c>
      <c r="N133" s="27">
        <f t="shared" si="128"/>
        <v>-2.7024766524138144</v>
      </c>
      <c r="O133" s="27">
        <f t="shared" si="128"/>
        <v>-0.46501680376570675</v>
      </c>
      <c r="P133" s="27">
        <f t="shared" si="128"/>
        <v>-1.1922468654546279</v>
      </c>
      <c r="Q133" s="27">
        <f t="shared" si="129"/>
        <v>-1.6572636692203346</v>
      </c>
      <c r="W133" t="str">
        <f t="shared" si="130"/>
        <v>52 Skilled metal, electrical and electronic trades</v>
      </c>
      <c r="X133" s="27">
        <f t="shared" si="131"/>
        <v>0.34931884123447282</v>
      </c>
      <c r="Y133" s="27">
        <f t="shared" si="131"/>
        <v>-0.19291109006132923</v>
      </c>
      <c r="Z133" s="27">
        <f t="shared" si="131"/>
        <v>0.47636462463714968</v>
      </c>
      <c r="AA133" s="27">
        <f t="shared" si="131"/>
        <v>0.44438603734611792</v>
      </c>
      <c r="AB133" s="27">
        <f t="shared" si="132"/>
        <v>0.9207506619832676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2.3657110519607869</v>
      </c>
      <c r="C134" s="27">
        <f t="shared" si="125"/>
        <v>-4.8369846053336758</v>
      </c>
      <c r="D134" s="27">
        <f t="shared" si="125"/>
        <v>1.1869183588664036</v>
      </c>
      <c r="E134" s="27">
        <f t="shared" si="125"/>
        <v>-1.6103577992005569E-2</v>
      </c>
      <c r="F134" s="27">
        <f t="shared" si="126"/>
        <v>1.1708147808743981</v>
      </c>
      <c r="L134" t="str">
        <f t="shared" si="127"/>
        <v>53 Skilled construction and building trades</v>
      </c>
      <c r="M134" s="27">
        <f t="shared" si="128"/>
        <v>2.2723455589766068</v>
      </c>
      <c r="N134" s="27">
        <f t="shared" si="128"/>
        <v>-4.9254834563806931</v>
      </c>
      <c r="O134" s="27">
        <f t="shared" si="128"/>
        <v>1.3656854027205725</v>
      </c>
      <c r="P134" s="27">
        <f t="shared" si="128"/>
        <v>-4.8475446537562306E-2</v>
      </c>
      <c r="Q134" s="27">
        <f t="shared" si="129"/>
        <v>1.3172099561830102</v>
      </c>
      <c r="W134" t="str">
        <f t="shared" si="130"/>
        <v>53 Skilled construction and building trades</v>
      </c>
      <c r="X134" s="27">
        <f t="shared" si="131"/>
        <v>9.336549298418223E-2</v>
      </c>
      <c r="Y134" s="27">
        <f t="shared" si="131"/>
        <v>8.8498851047006555E-2</v>
      </c>
      <c r="Z134" s="27">
        <f t="shared" si="131"/>
        <v>-0.17876704385415393</v>
      </c>
      <c r="AA134" s="27">
        <f t="shared" si="131"/>
        <v>3.2371868545531868E-2</v>
      </c>
      <c r="AB134" s="27">
        <f t="shared" si="132"/>
        <v>-0.14639517530862206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-0.21581724932326729</v>
      </c>
      <c r="C135" s="27">
        <f t="shared" si="125"/>
        <v>-0.37589587407002156</v>
      </c>
      <c r="D135" s="27">
        <f t="shared" si="125"/>
        <v>0.9131090886010842</v>
      </c>
      <c r="E135" s="27">
        <f t="shared" si="125"/>
        <v>-8.7667643885039226E-2</v>
      </c>
      <c r="F135" s="27">
        <f t="shared" si="126"/>
        <v>0.82544144471604497</v>
      </c>
      <c r="L135" t="str">
        <f t="shared" si="127"/>
        <v>54 Textiles, printing and other skilled trades</v>
      </c>
      <c r="M135" s="27">
        <f t="shared" si="128"/>
        <v>-0.21868876259302805</v>
      </c>
      <c r="N135" s="27">
        <f t="shared" si="128"/>
        <v>-0.76162714354814653</v>
      </c>
      <c r="O135" s="27">
        <f t="shared" si="128"/>
        <v>0.55662622289920627</v>
      </c>
      <c r="P135" s="27">
        <f t="shared" si="128"/>
        <v>-0.16847547258444706</v>
      </c>
      <c r="Q135" s="27">
        <f t="shared" si="129"/>
        <v>0.38815075031475921</v>
      </c>
      <c r="W135" t="str">
        <f t="shared" si="130"/>
        <v>54 Textiles, printing and other skilled trades</v>
      </c>
      <c r="X135" s="27">
        <f t="shared" si="131"/>
        <v>2.8715132697563206E-3</v>
      </c>
      <c r="Y135" s="27">
        <f t="shared" si="131"/>
        <v>0.38573126947814007</v>
      </c>
      <c r="Z135" s="27">
        <f t="shared" si="131"/>
        <v>0.35648286570185039</v>
      </c>
      <c r="AA135" s="27">
        <f t="shared" si="131"/>
        <v>8.08078286994105E-2</v>
      </c>
      <c r="AB135" s="27">
        <f t="shared" si="132"/>
        <v>0.43729069440126089</v>
      </c>
    </row>
    <row r="136" spans="1:28" x14ac:dyDescent="0.2">
      <c r="A136" t="str">
        <f t="shared" si="124"/>
        <v>61 Caring personal service occupations</v>
      </c>
      <c r="B136" s="27">
        <f t="shared" si="125"/>
        <v>0.34442786499041489</v>
      </c>
      <c r="C136" s="27">
        <f t="shared" si="125"/>
        <v>-2.3523258188087013</v>
      </c>
      <c r="D136" s="27">
        <f t="shared" si="125"/>
        <v>2.8168829640341002</v>
      </c>
      <c r="E136" s="27">
        <f t="shared" si="125"/>
        <v>5.4681556916339247</v>
      </c>
      <c r="F136" s="27">
        <f t="shared" si="126"/>
        <v>8.2850386556680249</v>
      </c>
      <c r="L136" t="str">
        <f t="shared" si="127"/>
        <v>61 Caring personal service occupations</v>
      </c>
      <c r="M136" s="27">
        <f t="shared" si="128"/>
        <v>-0.15611846774267413</v>
      </c>
      <c r="N136" s="27">
        <f t="shared" si="128"/>
        <v>-6.3659705120779897E-2</v>
      </c>
      <c r="O136" s="27">
        <f t="shared" si="128"/>
        <v>1.2574411464432149</v>
      </c>
      <c r="P136" s="27">
        <f t="shared" si="128"/>
        <v>1.3475401984845652</v>
      </c>
      <c r="Q136" s="27">
        <f t="shared" si="129"/>
        <v>2.6049813449277801</v>
      </c>
      <c r="W136" t="str">
        <f t="shared" si="130"/>
        <v>61 Caring personal service occupations</v>
      </c>
      <c r="X136" s="27">
        <f t="shared" si="131"/>
        <v>0.50054633273308724</v>
      </c>
      <c r="Y136" s="27">
        <f t="shared" si="131"/>
        <v>-2.2886661136878956</v>
      </c>
      <c r="Z136" s="27">
        <f t="shared" si="131"/>
        <v>1.5594418175908729</v>
      </c>
      <c r="AA136" s="27">
        <f t="shared" si="131"/>
        <v>4.1206154931493728</v>
      </c>
      <c r="AB136" s="27">
        <f t="shared" si="132"/>
        <v>5.6800573107402457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1.660760382897136</v>
      </c>
      <c r="C137" s="27">
        <f t="shared" si="125"/>
        <v>-1.6218613742656878</v>
      </c>
      <c r="D137" s="27">
        <f t="shared" si="125"/>
        <v>0.16026376774586915</v>
      </c>
      <c r="E137" s="27">
        <f t="shared" si="125"/>
        <v>1.151779822362597</v>
      </c>
      <c r="F137" s="27">
        <f t="shared" si="126"/>
        <v>1.3120435901084662</v>
      </c>
      <c r="L137" t="str">
        <f t="shared" si="127"/>
        <v>62 Leisure, travel and related personal service occupations</v>
      </c>
      <c r="M137" s="27">
        <f t="shared" si="128"/>
        <v>0.66385421604805872</v>
      </c>
      <c r="N137" s="27">
        <f t="shared" si="128"/>
        <v>-3.7618125651554202E-2</v>
      </c>
      <c r="O137" s="27">
        <f t="shared" si="128"/>
        <v>6.7034417087445064E-2</v>
      </c>
      <c r="P137" s="27">
        <f t="shared" si="128"/>
        <v>0.52950845645164879</v>
      </c>
      <c r="Q137" s="27">
        <f t="shared" si="129"/>
        <v>0.59654287353909385</v>
      </c>
      <c r="W137" t="str">
        <f t="shared" si="130"/>
        <v>62 Leisure, travel and related personal service occupations</v>
      </c>
      <c r="X137" s="27">
        <f t="shared" si="131"/>
        <v>0.99690616684906708</v>
      </c>
      <c r="Y137" s="27">
        <f t="shared" si="131"/>
        <v>-1.5842432486141327</v>
      </c>
      <c r="Z137" s="27">
        <f t="shared" si="131"/>
        <v>9.3229350658424082E-2</v>
      </c>
      <c r="AA137" s="27">
        <f t="shared" si="131"/>
        <v>0.62227136591095444</v>
      </c>
      <c r="AB137" s="27">
        <f t="shared" si="132"/>
        <v>0.71550071656937853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-5.5816110424138698E-2</v>
      </c>
      <c r="C138" s="27">
        <f t="shared" si="125"/>
        <v>0.13105401449038523</v>
      </c>
      <c r="D138" s="27">
        <f t="shared" si="125"/>
        <v>-0.18555807297354121</v>
      </c>
      <c r="E138" s="27">
        <f t="shared" si="125"/>
        <v>1.5315497761740682E-2</v>
      </c>
      <c r="F138" s="27">
        <f t="shared" si="126"/>
        <v>-0.17024257521180053</v>
      </c>
      <c r="L138" t="str">
        <f t="shared" si="127"/>
        <v>63 Community and civil enforcement occupations</v>
      </c>
      <c r="M138" s="27">
        <f t="shared" si="128"/>
        <v>-0.11725262727175023</v>
      </c>
      <c r="N138" s="27">
        <f t="shared" si="128"/>
        <v>0.17519701422535244</v>
      </c>
      <c r="O138" s="27">
        <f t="shared" si="128"/>
        <v>-0.24715705654243297</v>
      </c>
      <c r="P138" s="27">
        <f t="shared" si="128"/>
        <v>3.0793877769442146E-2</v>
      </c>
      <c r="Q138" s="27">
        <f t="shared" si="129"/>
        <v>-0.21636317877299083</v>
      </c>
      <c r="W138" t="str">
        <f t="shared" si="130"/>
        <v>63 Community and civil enforcement occupations</v>
      </c>
      <c r="X138" s="27">
        <f t="shared" si="131"/>
        <v>6.1436516847612449E-2</v>
      </c>
      <c r="Y138" s="27">
        <f t="shared" si="131"/>
        <v>-4.4142999734967353E-2</v>
      </c>
      <c r="Z138" s="27">
        <f t="shared" si="131"/>
        <v>6.1598983568891208E-2</v>
      </c>
      <c r="AA138" s="27">
        <f t="shared" si="131"/>
        <v>-1.5478380007701686E-2</v>
      </c>
      <c r="AB138" s="27">
        <f t="shared" si="132"/>
        <v>4.6120603561189522E-2</v>
      </c>
    </row>
    <row r="139" spans="1:28" x14ac:dyDescent="0.2">
      <c r="A139" t="str">
        <f t="shared" si="124"/>
        <v>71 Sales occupations</v>
      </c>
      <c r="B139" s="27">
        <f t="shared" si="125"/>
        <v>-2.220309611846055</v>
      </c>
      <c r="C139" s="27">
        <f t="shared" si="125"/>
        <v>1.9056588705893773E-2</v>
      </c>
      <c r="D139" s="27">
        <f t="shared" si="125"/>
        <v>-0.26762042689444598</v>
      </c>
      <c r="E139" s="27">
        <f t="shared" si="125"/>
        <v>-1.4162953753308472</v>
      </c>
      <c r="F139" s="27">
        <f t="shared" si="126"/>
        <v>-1.6839158022252931</v>
      </c>
      <c r="L139" t="str">
        <f t="shared" si="127"/>
        <v>71 Sales occupations</v>
      </c>
      <c r="M139" s="27">
        <f t="shared" si="128"/>
        <v>-0.35377399570312207</v>
      </c>
      <c r="N139" s="27">
        <f t="shared" si="128"/>
        <v>6.370731094514781E-2</v>
      </c>
      <c r="O139" s="27">
        <f t="shared" si="128"/>
        <v>3.4444509376012178E-2</v>
      </c>
      <c r="P139" s="27">
        <f t="shared" si="128"/>
        <v>9.3265494380950997E-2</v>
      </c>
      <c r="Q139" s="27">
        <f t="shared" si="129"/>
        <v>0.12771000375696318</v>
      </c>
      <c r="W139" t="str">
        <f t="shared" si="130"/>
        <v>71 Sales occupations</v>
      </c>
      <c r="X139" s="27">
        <f t="shared" si="131"/>
        <v>-1.8665356161428655</v>
      </c>
      <c r="Y139" s="27">
        <f t="shared" si="131"/>
        <v>-4.4650722239278906E-2</v>
      </c>
      <c r="Z139" s="27">
        <f t="shared" si="131"/>
        <v>-0.30206493627046527</v>
      </c>
      <c r="AA139" s="27">
        <f t="shared" si="131"/>
        <v>-1.509560869711823</v>
      </c>
      <c r="AB139" s="27">
        <f t="shared" si="132"/>
        <v>-1.8116258059822883</v>
      </c>
    </row>
    <row r="140" spans="1:28" x14ac:dyDescent="0.2">
      <c r="A140" t="str">
        <f t="shared" si="124"/>
        <v>72 Customer service occupations</v>
      </c>
      <c r="B140" s="27">
        <f t="shared" si="125"/>
        <v>1.1011019779286642</v>
      </c>
      <c r="C140" s="27">
        <f t="shared" si="125"/>
        <v>0.36234960605187716</v>
      </c>
      <c r="D140" s="27">
        <f t="shared" si="125"/>
        <v>1.3114199714569548</v>
      </c>
      <c r="E140" s="27">
        <f t="shared" si="125"/>
        <v>1.3380250409987227</v>
      </c>
      <c r="F140" s="27">
        <f t="shared" si="126"/>
        <v>2.6494450124556774</v>
      </c>
      <c r="L140" t="str">
        <f t="shared" si="127"/>
        <v>72 Customer service occupations</v>
      </c>
      <c r="M140" s="27">
        <f t="shared" si="128"/>
        <v>-0.32753507847488583</v>
      </c>
      <c r="N140" s="27">
        <f t="shared" si="128"/>
        <v>0.65006765272791522</v>
      </c>
      <c r="O140" s="27">
        <f t="shared" si="128"/>
        <v>1.0224463670675963</v>
      </c>
      <c r="P140" s="27">
        <f t="shared" si="128"/>
        <v>0.85989776193578038</v>
      </c>
      <c r="Q140" s="27">
        <f t="shared" si="129"/>
        <v>1.8823441290033767</v>
      </c>
      <c r="W140" t="str">
        <f t="shared" si="130"/>
        <v>72 Customer service occupations</v>
      </c>
      <c r="X140" s="27">
        <f t="shared" si="131"/>
        <v>1.4286370564035451</v>
      </c>
      <c r="Y140" s="27">
        <f t="shared" si="131"/>
        <v>-0.2877180466760354</v>
      </c>
      <c r="Z140" s="27">
        <f t="shared" si="131"/>
        <v>0.28897360438936293</v>
      </c>
      <c r="AA140" s="27">
        <f t="shared" si="131"/>
        <v>0.47812727906293606</v>
      </c>
      <c r="AB140" s="27">
        <f t="shared" si="132"/>
        <v>0.76710088345229899</v>
      </c>
    </row>
    <row r="141" spans="1:28" x14ac:dyDescent="0.2">
      <c r="A141" t="str">
        <f t="shared" si="124"/>
        <v>81 Process, plant and machine operatives</v>
      </c>
      <c r="B141" s="27">
        <f t="shared" si="125"/>
        <v>3.5959565790500747E-2</v>
      </c>
      <c r="C141" s="27">
        <f t="shared" si="125"/>
        <v>-1.7643272702512487</v>
      </c>
      <c r="D141" s="27">
        <f t="shared" si="125"/>
        <v>0.88674294729013248</v>
      </c>
      <c r="E141" s="27">
        <f t="shared" si="125"/>
        <v>-0.60368373486203275</v>
      </c>
      <c r="F141" s="27">
        <f t="shared" si="126"/>
        <v>0.28305921242809973</v>
      </c>
      <c r="L141" t="str">
        <f t="shared" si="127"/>
        <v>81 Process, plant and machine operatives</v>
      </c>
      <c r="M141" s="27">
        <f t="shared" si="128"/>
        <v>-0.1838432573393316</v>
      </c>
      <c r="N141" s="27">
        <f t="shared" si="128"/>
        <v>-1.3691548072844295</v>
      </c>
      <c r="O141" s="27">
        <f t="shared" si="128"/>
        <v>0.19369718557357274</v>
      </c>
      <c r="P141" s="27">
        <f t="shared" si="128"/>
        <v>-0.82759683616612278</v>
      </c>
      <c r="Q141" s="27">
        <f t="shared" si="129"/>
        <v>-0.63389965059255005</v>
      </c>
      <c r="W141" t="str">
        <f t="shared" si="130"/>
        <v>81 Process, plant and machine operatives</v>
      </c>
      <c r="X141" s="27">
        <f t="shared" si="131"/>
        <v>0.21980282312985722</v>
      </c>
      <c r="Y141" s="27">
        <f t="shared" si="131"/>
        <v>-0.39517246296680142</v>
      </c>
      <c r="Z141" s="27">
        <f t="shared" si="131"/>
        <v>0.69304576171654064</v>
      </c>
      <c r="AA141" s="27">
        <f t="shared" si="131"/>
        <v>0.22391310130410913</v>
      </c>
      <c r="AB141" s="27">
        <f t="shared" si="132"/>
        <v>0.91695886302064977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2.11042695663361</v>
      </c>
      <c r="C142" s="27">
        <f t="shared" si="125"/>
        <v>-2.3894935771406409</v>
      </c>
      <c r="D142" s="27">
        <f t="shared" si="125"/>
        <v>0.56206445500603408</v>
      </c>
      <c r="E142" s="27">
        <f t="shared" si="125"/>
        <v>0.20822209864587649</v>
      </c>
      <c r="F142" s="27">
        <f t="shared" si="126"/>
        <v>0.77028655365191057</v>
      </c>
      <c r="L142" t="str">
        <f t="shared" si="127"/>
        <v>82 Transport and mobile machine drivers and operatives</v>
      </c>
      <c r="M142" s="27">
        <f t="shared" si="128"/>
        <v>1.8552069545068655</v>
      </c>
      <c r="N142" s="27">
        <f t="shared" si="128"/>
        <v>-2.1942854857218563</v>
      </c>
      <c r="O142" s="27">
        <f t="shared" si="128"/>
        <v>0.18834097611562228</v>
      </c>
      <c r="P142" s="27">
        <f t="shared" si="128"/>
        <v>-4.8115519946637875E-2</v>
      </c>
      <c r="Q142" s="27">
        <f t="shared" si="129"/>
        <v>0.14022545616898441</v>
      </c>
      <c r="W142" t="str">
        <f t="shared" si="130"/>
        <v>82 Transport and mobile machine drivers and operatives</v>
      </c>
      <c r="X142" s="27">
        <f t="shared" si="131"/>
        <v>0.25522000212676876</v>
      </c>
      <c r="Y142" s="27">
        <f t="shared" si="131"/>
        <v>-0.19520809141880857</v>
      </c>
      <c r="Z142" s="27">
        <f t="shared" si="131"/>
        <v>0.3737234788904118</v>
      </c>
      <c r="AA142" s="27">
        <f t="shared" si="131"/>
        <v>0.25633761859253301</v>
      </c>
      <c r="AB142" s="27">
        <f t="shared" si="132"/>
        <v>0.63006109748294481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-0.86142370156665926</v>
      </c>
      <c r="C143" s="27">
        <f t="shared" si="125"/>
        <v>-1.0411781620019465</v>
      </c>
      <c r="D143" s="27">
        <f t="shared" si="125"/>
        <v>8.5458935762283375</v>
      </c>
      <c r="E143" s="27">
        <f t="shared" si="125"/>
        <v>2.8481718009185215</v>
      </c>
      <c r="F143" s="27">
        <f t="shared" si="126"/>
        <v>11.394065377146859</v>
      </c>
      <c r="L143" t="str">
        <f t="shared" si="127"/>
        <v>91 Elementary trades and related occupations</v>
      </c>
      <c r="M143" s="27">
        <f t="shared" si="128"/>
        <v>-0.62139809506435473</v>
      </c>
      <c r="N143" s="27">
        <f t="shared" si="128"/>
        <v>-0.71943510186158299</v>
      </c>
      <c r="O143" s="27">
        <f t="shared" si="128"/>
        <v>2.5192467692771796</v>
      </c>
      <c r="P143" s="27">
        <f t="shared" si="128"/>
        <v>0.89550267105892445</v>
      </c>
      <c r="Q143" s="27">
        <f t="shared" si="129"/>
        <v>3.4147494403361041</v>
      </c>
      <c r="W143" t="str">
        <f t="shared" si="130"/>
        <v>91 Elementary trades and related occupations</v>
      </c>
      <c r="X143" s="27">
        <f t="shared" si="131"/>
        <v>-0.24002560650230942</v>
      </c>
      <c r="Y143" s="27">
        <f t="shared" si="131"/>
        <v>-0.32174306014036214</v>
      </c>
      <c r="Z143" s="27">
        <f t="shared" si="131"/>
        <v>6.0266468069511507</v>
      </c>
      <c r="AA143" s="27">
        <f t="shared" si="131"/>
        <v>1.9526691298596024</v>
      </c>
      <c r="AB143" s="27">
        <f t="shared" si="132"/>
        <v>7.9793159368107531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1.0344905758604099</v>
      </c>
      <c r="C144" s="27">
        <f t="shared" si="125"/>
        <v>-4.1295928510106208</v>
      </c>
      <c r="D144" s="27">
        <f t="shared" si="125"/>
        <v>-4.7672320490978422</v>
      </c>
      <c r="E144" s="27">
        <f t="shared" si="125"/>
        <v>-3.439450582785156</v>
      </c>
      <c r="F144" s="27">
        <f t="shared" si="126"/>
        <v>-8.2066826318829982</v>
      </c>
      <c r="L144" t="str">
        <f t="shared" si="127"/>
        <v>92 Elementary administration and service occupations</v>
      </c>
      <c r="M144" s="27">
        <f t="shared" si="128"/>
        <v>-2.4367757893180908</v>
      </c>
      <c r="N144" s="27">
        <f t="shared" si="128"/>
        <v>-0.29789200432817253</v>
      </c>
      <c r="O144" s="27">
        <f t="shared" si="128"/>
        <v>-0.23442005756954387</v>
      </c>
      <c r="P144" s="27">
        <f t="shared" si="128"/>
        <v>-2.1616667994626759</v>
      </c>
      <c r="Q144" s="27">
        <f t="shared" si="129"/>
        <v>-2.3960868570322198</v>
      </c>
      <c r="W144" t="str">
        <f t="shared" si="130"/>
        <v>92 Elementary administration and service occupations</v>
      </c>
      <c r="X144" s="27">
        <f t="shared" si="131"/>
        <v>3.4712663651784972</v>
      </c>
      <c r="Y144" s="27">
        <f t="shared" si="131"/>
        <v>-3.831700846682434</v>
      </c>
      <c r="Z144" s="27">
        <f t="shared" si="131"/>
        <v>-4.5328119915283445</v>
      </c>
      <c r="AA144" s="27">
        <f t="shared" si="131"/>
        <v>-1.2777837833224375</v>
      </c>
      <c r="AB144" s="27">
        <f t="shared" si="132"/>
        <v>-5.8105957748507819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54.546999999999912</v>
      </c>
      <c r="C146" s="29">
        <f t="shared" ref="C146" si="133">D35-C35</f>
        <v>-7.6900000000005093</v>
      </c>
      <c r="D146" s="29">
        <f>E35-D35</f>
        <v>29.585999999999785</v>
      </c>
      <c r="E146" s="29">
        <f>F35-E35</f>
        <v>43.347000000000776</v>
      </c>
      <c r="F146" s="29">
        <f t="shared" ref="F146" si="134">F35-D35</f>
        <v>72.933000000000561</v>
      </c>
      <c r="L146" s="24" t="str">
        <f>L35</f>
        <v>All occupations</v>
      </c>
      <c r="M146" s="29">
        <f>N35-M35</f>
        <v>22.449521636148233</v>
      </c>
      <c r="N146" s="29">
        <f t="shared" ref="N146" si="135">O35-N35</f>
        <v>-8.2311842095346606</v>
      </c>
      <c r="O146" s="29">
        <f>P35-O35</f>
        <v>13.175304717774679</v>
      </c>
      <c r="P146" s="29">
        <f>Q35-P35</f>
        <v>18.056142806250648</v>
      </c>
      <c r="Q146" s="29">
        <f t="shared" ref="Q146" si="136">Q35-O35</f>
        <v>31.231447524025327</v>
      </c>
      <c r="W146" s="24" t="str">
        <f>W35</f>
        <v>All occupations</v>
      </c>
      <c r="X146" s="29">
        <f>Y35-X35</f>
        <v>32.097478363852076</v>
      </c>
      <c r="Y146" s="29">
        <f t="shared" ref="Y146" si="137">Z35-Y35</f>
        <v>0.54118420953426494</v>
      </c>
      <c r="Z146" s="29">
        <f>AA35-Z35</f>
        <v>16.410695282225163</v>
      </c>
      <c r="AA146" s="29">
        <f>AB35-AA35</f>
        <v>25.2908571937499</v>
      </c>
      <c r="AB146" s="29">
        <f t="shared" ref="AB146" si="138">AB35-Z35</f>
        <v>41.701552475975063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42.938149344297884</v>
      </c>
      <c r="C153" s="11">
        <f t="shared" ref="C153:F153" si="143">C8</f>
        <v>52.868757572834177</v>
      </c>
      <c r="D153" s="11">
        <f t="shared" si="143"/>
        <v>54.333763640003816</v>
      </c>
      <c r="E153" s="11">
        <f t="shared" si="143"/>
        <v>49.850004458005898</v>
      </c>
      <c r="F153" s="11">
        <f t="shared" si="143"/>
        <v>54.516691202220208</v>
      </c>
      <c r="H153" s="40">
        <f>IF(D$151-B$151 &lt;&gt; 0,(EXP(LN(D153/B153)/(D$151-B$151))-1)*100,0)</f>
        <v>4.8202746717947331</v>
      </c>
      <c r="I153" s="40">
        <f>IF(F$151-D$151 &lt;&gt; 0,(EXP(LN(F153/D153)/(F$151-D$151))-1)*100,0)</f>
        <v>2.2409734007355908E-2</v>
      </c>
      <c r="L153" s="10" t="str">
        <f>L8</f>
        <v>11 Corporate managers and directors</v>
      </c>
      <c r="M153" s="11">
        <f>M8</f>
        <v>30.608719419500275</v>
      </c>
      <c r="N153" s="11">
        <f t="shared" ref="N153:Q153" si="144">N8</f>
        <v>35.899249631188994</v>
      </c>
      <c r="O153" s="11">
        <f t="shared" si="144"/>
        <v>35.987868301799978</v>
      </c>
      <c r="P153" s="11">
        <f t="shared" si="144"/>
        <v>31.559233718627873</v>
      </c>
      <c r="Q153" s="11">
        <f t="shared" si="144"/>
        <v>33.082360566014273</v>
      </c>
      <c r="S153" s="40">
        <f>IF(O$151-M$151 &lt;&gt; 0,(EXP(LN(O153/M153)/(O$151-M$151))-1)*100,0)</f>
        <v>3.2909311258420448</v>
      </c>
      <c r="T153" s="40">
        <f>IF(Q$151-O$151 &lt;&gt; 0,(EXP(LN(Q153/O153)/(Q$151-O$151))-1)*100,0)</f>
        <v>-0.55963923990720588</v>
      </c>
      <c r="W153" s="10" t="str">
        <f>W8</f>
        <v>11 Corporate managers and directors</v>
      </c>
      <c r="X153" s="11">
        <f>X8</f>
        <v>12.329429924797601</v>
      </c>
      <c r="Y153" s="11">
        <f t="shared" ref="Y153:AB153" si="145">Y8</f>
        <v>16.969507941645226</v>
      </c>
      <c r="Z153" s="11">
        <f t="shared" si="145"/>
        <v>18.345895338203896</v>
      </c>
      <c r="AA153" s="11">
        <f t="shared" si="145"/>
        <v>18.290770739378011</v>
      </c>
      <c r="AB153" s="11">
        <f t="shared" si="145"/>
        <v>21.434330636205878</v>
      </c>
      <c r="AD153" s="40">
        <f>IF(Z$151-X$151 &lt;&gt; 0,(EXP(LN(Z153/X153)/(Z$151-X$151))-1)*100,0)</f>
        <v>8.2727538654981725</v>
      </c>
      <c r="AE153" s="40">
        <f>IF(AB$151-Z$151 &lt;&gt; 0,(EXP(LN(AB153/Z153)/(AB$151-Z$151))-1)*100,0)</f>
        <v>1.0426515194238206</v>
      </c>
    </row>
    <row r="154" spans="1:31" x14ac:dyDescent="0.2">
      <c r="A154" s="10" t="str">
        <f t="shared" si="142"/>
        <v>12 Other managers and proprietors</v>
      </c>
      <c r="B154" s="11">
        <f t="shared" si="142"/>
        <v>22.464797068351189</v>
      </c>
      <c r="C154" s="11">
        <f t="shared" ref="C154:F178" si="146">C9</f>
        <v>25.451321634442547</v>
      </c>
      <c r="D154" s="11">
        <f t="shared" si="146"/>
        <v>25.900858245758837</v>
      </c>
      <c r="E154" s="11">
        <f t="shared" si="146"/>
        <v>27.313700935045315</v>
      </c>
      <c r="F154" s="11">
        <f t="shared" si="146"/>
        <v>30.608627510601483</v>
      </c>
      <c r="H154" s="40">
        <f t="shared" ref="H154:H177" si="147">IF(D$151-B$151 &lt;&gt; 0,(EXP(LN(D154/B154)/(D$151-B$151))-1)*100,0)</f>
        <v>2.8874327992524984</v>
      </c>
      <c r="I154" s="40">
        <f t="shared" ref="I154:I180" si="148">IF(F$151-D$151 &lt;&gt; 0,(EXP(LN(F154/D154)/(F$151-D$151))-1)*100,0)</f>
        <v>1.1195931127811143</v>
      </c>
      <c r="L154" s="10" t="str">
        <f t="shared" ref="L154:Q154" si="149">L9</f>
        <v>12 Other managers and proprietors</v>
      </c>
      <c r="M154" s="11">
        <f t="shared" si="149"/>
        <v>13.816158705122072</v>
      </c>
      <c r="N154" s="11">
        <f t="shared" si="149"/>
        <v>15.630048370472601</v>
      </c>
      <c r="O154" s="11">
        <f t="shared" si="149"/>
        <v>15.132021361779275</v>
      </c>
      <c r="P154" s="11">
        <f t="shared" si="149"/>
        <v>17.198824130018423</v>
      </c>
      <c r="Q154" s="11">
        <f t="shared" si="149"/>
        <v>19.679129700605277</v>
      </c>
      <c r="S154" s="40">
        <f t="shared" ref="S154:S177" si="150">IF(O$151-M$151 &lt;&gt; 0,(EXP(LN(O154/M154)/(O$151-M$151))-1)*100,0)</f>
        <v>1.8361393051120389</v>
      </c>
      <c r="T154" s="40">
        <f t="shared" ref="T154:T177" si="151">IF(Q$151-O$151 &lt;&gt; 0,(EXP(LN(Q154/O154)/(Q$151-O$151))-1)*100,0)</f>
        <v>1.7670681259751353</v>
      </c>
      <c r="W154" s="10" t="str">
        <f t="shared" ref="W154:AB154" si="152">W9</f>
        <v>12 Other managers and proprietors</v>
      </c>
      <c r="X154" s="11">
        <f t="shared" si="152"/>
        <v>8.6486383632291108</v>
      </c>
      <c r="Y154" s="11">
        <f t="shared" si="152"/>
        <v>9.8212732639699407</v>
      </c>
      <c r="Z154" s="11">
        <f t="shared" si="152"/>
        <v>10.768836883979624</v>
      </c>
      <c r="AA154" s="11">
        <f t="shared" si="152"/>
        <v>10.114876805026856</v>
      </c>
      <c r="AB154" s="11">
        <f t="shared" si="152"/>
        <v>10.929497809996166</v>
      </c>
      <c r="AD154" s="40">
        <f t="shared" ref="AD154:AD177" si="153">IF(Z$151-X$151 &lt;&gt; 0,(EXP(LN(Z154/X154)/(Z$151-X$151))-1)*100,0)</f>
        <v>4.4826579595073746</v>
      </c>
      <c r="AE154" s="40">
        <f t="shared" ref="AE154:AE177" si="154">IF(AB$151-Z$151 &lt;&gt; 0,(EXP(LN(AB154/Z154)/(AB$151-Z$151))-1)*100,0)</f>
        <v>9.8774521214961553E-2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36.672318620886379</v>
      </c>
      <c r="C155" s="11">
        <f t="shared" si="146"/>
        <v>44.181276919273607</v>
      </c>
      <c r="D155" s="11">
        <f t="shared" si="146"/>
        <v>45.044466686098318</v>
      </c>
      <c r="E155" s="11">
        <f t="shared" si="146"/>
        <v>55.905742918262831</v>
      </c>
      <c r="F155" s="11">
        <f t="shared" si="146"/>
        <v>64.370635080794315</v>
      </c>
      <c r="H155" s="40">
        <f t="shared" si="147"/>
        <v>4.1982958093001566</v>
      </c>
      <c r="I155" s="40">
        <f t="shared" si="148"/>
        <v>2.4085985640582619</v>
      </c>
      <c r="L155" s="10" t="str">
        <f t="shared" ref="L155:Q155" si="155">L10</f>
        <v>21 Science, research, engineering and technology professionals</v>
      </c>
      <c r="M155" s="11">
        <f t="shared" si="155"/>
        <v>29.943665871748429</v>
      </c>
      <c r="N155" s="11">
        <f t="shared" si="155"/>
        <v>36.057701060296807</v>
      </c>
      <c r="O155" s="11">
        <f t="shared" si="155"/>
        <v>35.235023347247257</v>
      </c>
      <c r="P155" s="11">
        <f t="shared" si="155"/>
        <v>42.248413502612621</v>
      </c>
      <c r="Q155" s="11">
        <f t="shared" si="155"/>
        <v>47.712180437346873</v>
      </c>
      <c r="S155" s="40">
        <f t="shared" si="150"/>
        <v>3.3079917335617326</v>
      </c>
      <c r="T155" s="40">
        <f t="shared" si="151"/>
        <v>2.0415342965435679</v>
      </c>
      <c r="W155" s="10" t="str">
        <f t="shared" ref="W155:AB155" si="156">W10</f>
        <v>21 Science, research, engineering and technology professionals</v>
      </c>
      <c r="X155" s="11">
        <f t="shared" si="156"/>
        <v>6.728652749137904</v>
      </c>
      <c r="Y155" s="11">
        <f t="shared" si="156"/>
        <v>8.1235758589768707</v>
      </c>
      <c r="Z155" s="11">
        <f t="shared" si="156"/>
        <v>9.8094433388511764</v>
      </c>
      <c r="AA155" s="11">
        <f t="shared" si="156"/>
        <v>13.657329415650201</v>
      </c>
      <c r="AB155" s="11">
        <f t="shared" si="156"/>
        <v>16.658454643447403</v>
      </c>
      <c r="AD155" s="40">
        <f t="shared" si="153"/>
        <v>7.8309048145759341</v>
      </c>
      <c r="AE155" s="40">
        <f t="shared" si="154"/>
        <v>3.5935437709206486</v>
      </c>
    </row>
    <row r="156" spans="1:31" x14ac:dyDescent="0.2">
      <c r="A156" s="10" t="str">
        <f t="shared" si="142"/>
        <v>22 Health professionals</v>
      </c>
      <c r="B156" s="11">
        <f t="shared" si="142"/>
        <v>28.238401733936691</v>
      </c>
      <c r="C156" s="11">
        <f t="shared" si="146"/>
        <v>32.139980140321825</v>
      </c>
      <c r="D156" s="11">
        <f t="shared" si="146"/>
        <v>32.066916166542214</v>
      </c>
      <c r="E156" s="11">
        <f t="shared" si="146"/>
        <v>32.967951509341233</v>
      </c>
      <c r="F156" s="11">
        <f t="shared" si="146"/>
        <v>37.769230979780744</v>
      </c>
      <c r="H156" s="40">
        <f t="shared" si="147"/>
        <v>2.5754466686151112</v>
      </c>
      <c r="I156" s="40">
        <f t="shared" si="148"/>
        <v>1.0971074065851294</v>
      </c>
      <c r="L156" s="10" t="str">
        <f t="shared" ref="L156:Q156" si="157">L11</f>
        <v>22 Health professionals</v>
      </c>
      <c r="M156" s="11">
        <f t="shared" si="157"/>
        <v>7.5802857319522374</v>
      </c>
      <c r="N156" s="11">
        <f t="shared" si="157"/>
        <v>8.2889601380949003</v>
      </c>
      <c r="O156" s="11">
        <f t="shared" si="157"/>
        <v>9.3052976186127339</v>
      </c>
      <c r="P156" s="11">
        <f t="shared" si="157"/>
        <v>9.6793691315029129</v>
      </c>
      <c r="Q156" s="11">
        <f t="shared" si="157"/>
        <v>11.251568288911495</v>
      </c>
      <c r="S156" s="40">
        <f t="shared" si="150"/>
        <v>4.1858977611278325</v>
      </c>
      <c r="T156" s="40">
        <f t="shared" si="151"/>
        <v>1.2742073675327648</v>
      </c>
      <c r="W156" s="10" t="str">
        <f t="shared" ref="W156:AB156" si="158">W11</f>
        <v>22 Health professionals</v>
      </c>
      <c r="X156" s="11">
        <f t="shared" si="158"/>
        <v>20.658116001984471</v>
      </c>
      <c r="Y156" s="11">
        <f t="shared" si="158"/>
        <v>23.851020002226939</v>
      </c>
      <c r="Z156" s="11">
        <f t="shared" si="158"/>
        <v>22.761618547929451</v>
      </c>
      <c r="AA156" s="11">
        <f t="shared" si="158"/>
        <v>23.288582377838313</v>
      </c>
      <c r="AB156" s="11">
        <f t="shared" si="158"/>
        <v>26.517662690869297</v>
      </c>
      <c r="AD156" s="40">
        <f t="shared" si="153"/>
        <v>1.9582765625190346</v>
      </c>
      <c r="AE156" s="40">
        <f t="shared" si="154"/>
        <v>1.0234370376373647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32.143468280986866</v>
      </c>
      <c r="C157" s="11">
        <f t="shared" si="146"/>
        <v>36.615892271915129</v>
      </c>
      <c r="D157" s="11">
        <f t="shared" si="146"/>
        <v>37.052025957223677</v>
      </c>
      <c r="E157" s="11">
        <f t="shared" si="146"/>
        <v>36.813248309455574</v>
      </c>
      <c r="F157" s="11">
        <f t="shared" si="146"/>
        <v>40.260415222604117</v>
      </c>
      <c r="H157" s="40">
        <f t="shared" si="147"/>
        <v>2.8830533857034935</v>
      </c>
      <c r="I157" s="40">
        <f t="shared" si="148"/>
        <v>0.55517341901176742</v>
      </c>
      <c r="L157" s="10" t="str">
        <f t="shared" ref="L157:Q157" si="159">L12</f>
        <v>23 Teaching and other educational professionals</v>
      </c>
      <c r="M157" s="11">
        <f t="shared" si="159"/>
        <v>11.375682994500366</v>
      </c>
      <c r="N157" s="11">
        <f t="shared" si="159"/>
        <v>12.30195175322609</v>
      </c>
      <c r="O157" s="11">
        <f t="shared" si="159"/>
        <v>11.539105495531782</v>
      </c>
      <c r="P157" s="11">
        <f t="shared" si="159"/>
        <v>11.980401677772381</v>
      </c>
      <c r="Q157" s="11">
        <f t="shared" si="159"/>
        <v>13.009725660530268</v>
      </c>
      <c r="S157" s="40">
        <f t="shared" si="150"/>
        <v>0.28568205932850699</v>
      </c>
      <c r="T157" s="40">
        <f t="shared" si="151"/>
        <v>0.80290923789645419</v>
      </c>
      <c r="W157" s="10" t="str">
        <f t="shared" ref="W157:AB157" si="160">W12</f>
        <v>23 Teaching and other educational professionals</v>
      </c>
      <c r="X157" s="11">
        <f t="shared" si="160"/>
        <v>20.767785286486493</v>
      </c>
      <c r="Y157" s="11">
        <f t="shared" si="160"/>
        <v>24.313940518689044</v>
      </c>
      <c r="Z157" s="11">
        <f t="shared" si="160"/>
        <v>25.512920461691884</v>
      </c>
      <c r="AA157" s="11">
        <f t="shared" si="160"/>
        <v>24.832846631683207</v>
      </c>
      <c r="AB157" s="11">
        <f t="shared" si="160"/>
        <v>27.25068956207387</v>
      </c>
      <c r="AD157" s="40">
        <f t="shared" si="153"/>
        <v>4.2015065378633976</v>
      </c>
      <c r="AE157" s="40">
        <f t="shared" si="154"/>
        <v>0.44025841694919077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38.678127669784693</v>
      </c>
      <c r="C158" s="11">
        <f t="shared" si="146"/>
        <v>47.136795194346519</v>
      </c>
      <c r="D158" s="11">
        <f t="shared" si="146"/>
        <v>51.194807752884643</v>
      </c>
      <c r="E158" s="11">
        <f t="shared" si="146"/>
        <v>54.309733162775181</v>
      </c>
      <c r="F158" s="11">
        <f t="shared" si="146"/>
        <v>60.539283830776533</v>
      </c>
      <c r="H158" s="40">
        <f t="shared" si="147"/>
        <v>5.7674648354982372</v>
      </c>
      <c r="I158" s="40">
        <f t="shared" si="148"/>
        <v>1.1239652750938411</v>
      </c>
      <c r="L158" s="10" t="str">
        <f t="shared" ref="L158:Q158" si="161">L13</f>
        <v>24 Business, media and public service professionals</v>
      </c>
      <c r="M158" s="11">
        <f t="shared" si="161"/>
        <v>23.756376210733468</v>
      </c>
      <c r="N158" s="11">
        <f t="shared" si="161"/>
        <v>27.427539863587388</v>
      </c>
      <c r="O158" s="11">
        <f t="shared" si="161"/>
        <v>28.789182369613268</v>
      </c>
      <c r="P158" s="11">
        <f t="shared" si="161"/>
        <v>30.614661981200335</v>
      </c>
      <c r="Q158" s="11">
        <f t="shared" si="161"/>
        <v>33.314138181131383</v>
      </c>
      <c r="S158" s="40">
        <f t="shared" si="150"/>
        <v>3.9177721051397496</v>
      </c>
      <c r="T158" s="40">
        <f t="shared" si="151"/>
        <v>0.97796561568095353</v>
      </c>
      <c r="W158" s="10" t="str">
        <f t="shared" ref="W158:AB158" si="162">W13</f>
        <v>24 Business, media and public service professionals</v>
      </c>
      <c r="X158" s="11">
        <f t="shared" si="162"/>
        <v>14.921751459051196</v>
      </c>
      <c r="Y158" s="11">
        <f t="shared" si="162"/>
        <v>19.70925533075912</v>
      </c>
      <c r="Z158" s="11">
        <f t="shared" si="162"/>
        <v>22.405625383271399</v>
      </c>
      <c r="AA158" s="11">
        <f t="shared" si="162"/>
        <v>23.695071181574821</v>
      </c>
      <c r="AB158" s="11">
        <f t="shared" si="162"/>
        <v>27.225145649645178</v>
      </c>
      <c r="AD158" s="40">
        <f t="shared" si="153"/>
        <v>8.4694539046286099</v>
      </c>
      <c r="AE158" s="40">
        <f t="shared" si="154"/>
        <v>1.3073315430990995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10.907788798291337</v>
      </c>
      <c r="C159" s="11">
        <f t="shared" si="146"/>
        <v>13.601139011049995</v>
      </c>
      <c r="D159" s="11">
        <f t="shared" si="146"/>
        <v>14.592356436861053</v>
      </c>
      <c r="E159" s="11">
        <f t="shared" si="146"/>
        <v>13.88093710001886</v>
      </c>
      <c r="F159" s="11">
        <f t="shared" si="146"/>
        <v>15.084047661006721</v>
      </c>
      <c r="H159" s="40">
        <f t="shared" si="147"/>
        <v>5.9931360137201573</v>
      </c>
      <c r="I159" s="40">
        <f t="shared" si="148"/>
        <v>0.22117676371085082</v>
      </c>
      <c r="L159" s="10" t="str">
        <f t="shared" ref="L159:Q159" si="163">L14</f>
        <v>31 Science, engineering and technology associate professionals</v>
      </c>
      <c r="M159" s="11">
        <f t="shared" si="163"/>
        <v>7.9553631598055761</v>
      </c>
      <c r="N159" s="11">
        <f t="shared" si="163"/>
        <v>10.168442486753994</v>
      </c>
      <c r="O159" s="11">
        <f t="shared" si="163"/>
        <v>10.361914509446096</v>
      </c>
      <c r="P159" s="11">
        <f t="shared" si="163"/>
        <v>9.3208678334779069</v>
      </c>
      <c r="Q159" s="11">
        <f t="shared" si="163"/>
        <v>9.6850332592702788</v>
      </c>
      <c r="S159" s="40">
        <f t="shared" si="150"/>
        <v>5.428007548894187</v>
      </c>
      <c r="T159" s="40">
        <f t="shared" si="151"/>
        <v>-0.44935594156966241</v>
      </c>
      <c r="W159" s="10" t="str">
        <f t="shared" ref="W159:AB159" si="164">W14</f>
        <v>31 Science, engineering and technology associate professionals</v>
      </c>
      <c r="X159" s="11">
        <f t="shared" si="164"/>
        <v>2.9524256384857597</v>
      </c>
      <c r="Y159" s="11">
        <f t="shared" si="164"/>
        <v>3.432696524295991</v>
      </c>
      <c r="Z159" s="11">
        <f t="shared" si="164"/>
        <v>4.2304419274149652</v>
      </c>
      <c r="AA159" s="11">
        <f t="shared" si="164"/>
        <v>4.5600692665409728</v>
      </c>
      <c r="AB159" s="11">
        <f t="shared" si="164"/>
        <v>5.399014401736447</v>
      </c>
      <c r="AD159" s="40">
        <f t="shared" si="153"/>
        <v>7.4586434932931711</v>
      </c>
      <c r="AE159" s="40">
        <f t="shared" si="154"/>
        <v>1.639358786360634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12.67232239825179</v>
      </c>
      <c r="C160" s="11">
        <f t="shared" si="146"/>
        <v>13.82597312984557</v>
      </c>
      <c r="D160" s="11">
        <f t="shared" si="146"/>
        <v>13.969696893104999</v>
      </c>
      <c r="E160" s="11">
        <f t="shared" si="146"/>
        <v>22.497644414205503</v>
      </c>
      <c r="F160" s="11">
        <f t="shared" si="146"/>
        <v>27.690079187528642</v>
      </c>
      <c r="H160" s="40">
        <f t="shared" si="147"/>
        <v>1.9685289419879792</v>
      </c>
      <c r="I160" s="40">
        <f t="shared" si="148"/>
        <v>4.666848452857697</v>
      </c>
      <c r="L160" s="10" t="str">
        <f t="shared" ref="L160:Q160" si="165">L15</f>
        <v>32 Health and social care associate professionals</v>
      </c>
      <c r="M160" s="11">
        <f t="shared" si="165"/>
        <v>2.9963973733763645</v>
      </c>
      <c r="N160" s="11">
        <f t="shared" si="165"/>
        <v>2.8755709192298156</v>
      </c>
      <c r="O160" s="11">
        <f t="shared" si="165"/>
        <v>3.2120600787930895</v>
      </c>
      <c r="P160" s="11">
        <f t="shared" si="165"/>
        <v>4.4473950508029407</v>
      </c>
      <c r="Q160" s="11">
        <f t="shared" si="165"/>
        <v>5.2858571095246587</v>
      </c>
      <c r="S160" s="40">
        <f t="shared" si="150"/>
        <v>1.3997421005329969</v>
      </c>
      <c r="T160" s="40">
        <f>IF(Q$151-O$151 &lt;&gt; 0,(EXP(LN(Q160/O160)/(Q$151-O$151))-1)*100,0)</f>
        <v>3.3765697490098612</v>
      </c>
      <c r="W160" s="10" t="str">
        <f t="shared" ref="W160:AB160" si="166">W15</f>
        <v>32 Health and social care associate professionals</v>
      </c>
      <c r="X160" s="11">
        <f t="shared" si="166"/>
        <v>9.6759250248754327</v>
      </c>
      <c r="Y160" s="11">
        <f t="shared" si="166"/>
        <v>10.95040221061576</v>
      </c>
      <c r="Z160" s="11">
        <f t="shared" si="166"/>
        <v>10.757636814311908</v>
      </c>
      <c r="AA160" s="11">
        <f t="shared" si="166"/>
        <v>18.050249363402575</v>
      </c>
      <c r="AB160" s="11">
        <f t="shared" si="166"/>
        <v>22.404222078003976</v>
      </c>
      <c r="AD160" s="40">
        <f t="shared" si="153"/>
        <v>2.1421221517450739</v>
      </c>
      <c r="AE160" s="40">
        <f t="shared" si="154"/>
        <v>5.0124681636623647</v>
      </c>
    </row>
    <row r="161" spans="1:31" x14ac:dyDescent="0.2">
      <c r="A161" s="10" t="str">
        <f t="shared" si="142"/>
        <v>33 Protective service occupations</v>
      </c>
      <c r="B161" s="11">
        <f t="shared" si="142"/>
        <v>6.2012482905548625</v>
      </c>
      <c r="C161" s="11">
        <f t="shared" si="146"/>
        <v>7.1518078291842881</v>
      </c>
      <c r="D161" s="11">
        <f t="shared" si="146"/>
        <v>7.5811184769851367</v>
      </c>
      <c r="E161" s="11">
        <f t="shared" si="146"/>
        <v>6.1595748914089308</v>
      </c>
      <c r="F161" s="11">
        <f t="shared" si="146"/>
        <v>6.3985682087500937</v>
      </c>
      <c r="H161" s="40">
        <f t="shared" si="147"/>
        <v>4.1000247334039841</v>
      </c>
      <c r="I161" s="40">
        <f t="shared" si="148"/>
        <v>-1.1242096470494234</v>
      </c>
      <c r="L161" s="10" t="str">
        <f t="shared" ref="L161:Q161" si="167">L16</f>
        <v>33 Protective service occupations</v>
      </c>
      <c r="M161" s="11">
        <f t="shared" si="167"/>
        <v>4.7123749534606549</v>
      </c>
      <c r="N161" s="11">
        <f t="shared" si="167"/>
        <v>5.2133590040249826</v>
      </c>
      <c r="O161" s="11">
        <f t="shared" si="167"/>
        <v>5.4543053631002127</v>
      </c>
      <c r="P161" s="11">
        <f t="shared" si="167"/>
        <v>4.2761089095052727</v>
      </c>
      <c r="Q161" s="11">
        <f t="shared" si="167"/>
        <v>4.072967809908584</v>
      </c>
      <c r="S161" s="40">
        <f t="shared" si="150"/>
        <v>2.9674415555480671</v>
      </c>
      <c r="T161" s="40">
        <f t="shared" si="151"/>
        <v>-1.9280594866116552</v>
      </c>
      <c r="W161" s="10" t="str">
        <f t="shared" ref="W161:AB161" si="168">W16</f>
        <v>33 Protective service occupations</v>
      </c>
      <c r="X161" s="11">
        <f t="shared" si="168"/>
        <v>1.4888733370942053</v>
      </c>
      <c r="Y161" s="11">
        <f t="shared" si="168"/>
        <v>1.9384488251593095</v>
      </c>
      <c r="Z161" s="11">
        <f t="shared" si="168"/>
        <v>2.1268131138849129</v>
      </c>
      <c r="AA161" s="11">
        <f t="shared" si="168"/>
        <v>1.8834659819036506</v>
      </c>
      <c r="AB161" s="11">
        <f t="shared" si="168"/>
        <v>2.3256003988414977</v>
      </c>
      <c r="AD161" s="40">
        <f t="shared" si="153"/>
        <v>7.3925897390349826</v>
      </c>
      <c r="AE161" s="40">
        <f t="shared" si="154"/>
        <v>0.59746825146800298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13.508690891635473</v>
      </c>
      <c r="C162" s="11">
        <f t="shared" si="146"/>
        <v>15.393075816079595</v>
      </c>
      <c r="D162" s="11">
        <f t="shared" si="146"/>
        <v>15.364575759286989</v>
      </c>
      <c r="E162" s="11">
        <f t="shared" si="146"/>
        <v>14.89242917096829</v>
      </c>
      <c r="F162" s="11">
        <f t="shared" si="146"/>
        <v>16.90328194826655</v>
      </c>
      <c r="H162" s="40">
        <f t="shared" si="147"/>
        <v>2.6080565204974704</v>
      </c>
      <c r="I162" s="40">
        <f t="shared" si="148"/>
        <v>0.63831672544309992</v>
      </c>
      <c r="L162" s="10" t="str">
        <f t="shared" ref="L162:Q162" si="169">L17</f>
        <v>34 Culture, media and sports occupations</v>
      </c>
      <c r="M162" s="11">
        <f t="shared" si="169"/>
        <v>6.6843826795004562</v>
      </c>
      <c r="N162" s="11">
        <f t="shared" si="169"/>
        <v>7.245478621757389</v>
      </c>
      <c r="O162" s="11">
        <f t="shared" si="169"/>
        <v>6.5869779143672575</v>
      </c>
      <c r="P162" s="11">
        <f t="shared" si="169"/>
        <v>6.2393736227447762</v>
      </c>
      <c r="Q162" s="11">
        <f t="shared" si="169"/>
        <v>7.0522691330842457</v>
      </c>
      <c r="S162" s="40">
        <f t="shared" si="150"/>
        <v>-0.29315357170111023</v>
      </c>
      <c r="T162" s="40">
        <f t="shared" si="151"/>
        <v>0.45606864942357994</v>
      </c>
      <c r="W162" s="10" t="str">
        <f t="shared" ref="W162:AB162" si="170">W17</f>
        <v>34 Culture, media and sports occupations</v>
      </c>
      <c r="X162" s="11">
        <f t="shared" si="170"/>
        <v>6.8243082121350014</v>
      </c>
      <c r="Y162" s="11">
        <f t="shared" si="170"/>
        <v>8.1475971943222021</v>
      </c>
      <c r="Z162" s="11">
        <f t="shared" si="170"/>
        <v>8.7775978449197414</v>
      </c>
      <c r="AA162" s="11">
        <f t="shared" si="170"/>
        <v>8.6530555482235236</v>
      </c>
      <c r="AB162" s="11">
        <f t="shared" si="170"/>
        <v>9.8510128151822993</v>
      </c>
      <c r="AD162" s="40">
        <f t="shared" si="153"/>
        <v>5.1631071410861207</v>
      </c>
      <c r="AE162" s="40">
        <f t="shared" si="154"/>
        <v>0.77210882222054078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39.468903284007595</v>
      </c>
      <c r="C163" s="11">
        <f t="shared" si="146"/>
        <v>43.572701785550855</v>
      </c>
      <c r="D163" s="11">
        <f t="shared" si="146"/>
        <v>45.223400286653728</v>
      </c>
      <c r="E163" s="11">
        <f t="shared" si="146"/>
        <v>46.14427866740202</v>
      </c>
      <c r="F163" s="11">
        <f t="shared" si="146"/>
        <v>48.719508026730487</v>
      </c>
      <c r="H163" s="40">
        <f t="shared" si="147"/>
        <v>2.7594168148225684</v>
      </c>
      <c r="I163" s="40">
        <f t="shared" si="148"/>
        <v>0.49766671442987853</v>
      </c>
      <c r="L163" s="10" t="str">
        <f t="shared" ref="L163:Q163" si="171">L18</f>
        <v>35 Business and public service associate professionals</v>
      </c>
      <c r="M163" s="11">
        <f t="shared" si="171"/>
        <v>21.701776241558125</v>
      </c>
      <c r="N163" s="11">
        <f t="shared" si="171"/>
        <v>23.126488368441859</v>
      </c>
      <c r="O163" s="11">
        <f t="shared" si="171"/>
        <v>23.738365276091169</v>
      </c>
      <c r="P163" s="11">
        <f t="shared" si="171"/>
        <v>23.857392473663587</v>
      </c>
      <c r="Q163" s="11">
        <f t="shared" si="171"/>
        <v>24.250391550275847</v>
      </c>
      <c r="S163" s="40">
        <f t="shared" si="150"/>
        <v>1.8101565846231793</v>
      </c>
      <c r="T163" s="40">
        <f t="shared" si="151"/>
        <v>0.14236949140311594</v>
      </c>
      <c r="W163" s="10" t="str">
        <f t="shared" ref="W163:AB163" si="172">W18</f>
        <v>35 Business and public service associate professionals</v>
      </c>
      <c r="X163" s="11">
        <f t="shared" si="172"/>
        <v>17.767127042449509</v>
      </c>
      <c r="Y163" s="11">
        <f t="shared" si="172"/>
        <v>20.446213417109039</v>
      </c>
      <c r="Z163" s="11">
        <f t="shared" si="172"/>
        <v>21.485035010562562</v>
      </c>
      <c r="AA163" s="11">
        <f t="shared" si="172"/>
        <v>22.286886193738564</v>
      </c>
      <c r="AB163" s="11">
        <f t="shared" si="172"/>
        <v>24.469116476454641</v>
      </c>
      <c r="AD163" s="40">
        <f t="shared" si="153"/>
        <v>3.8732623171285008</v>
      </c>
      <c r="AE163" s="40">
        <f t="shared" si="154"/>
        <v>0.87080378556025906</v>
      </c>
    </row>
    <row r="164" spans="1:31" x14ac:dyDescent="0.2">
      <c r="A164" s="10" t="str">
        <f t="shared" si="142"/>
        <v>41 Administrative occupations</v>
      </c>
      <c r="B164" s="11">
        <f t="shared" si="142"/>
        <v>58.918156417682425</v>
      </c>
      <c r="C164" s="11">
        <f t="shared" si="146"/>
        <v>60.038256732625783</v>
      </c>
      <c r="D164" s="11">
        <f t="shared" si="146"/>
        <v>62.668243841369858</v>
      </c>
      <c r="E164" s="11">
        <f t="shared" si="146"/>
        <v>63.958653918346826</v>
      </c>
      <c r="F164" s="11">
        <f t="shared" si="146"/>
        <v>61.714334593304031</v>
      </c>
      <c r="H164" s="40">
        <f t="shared" si="147"/>
        <v>1.2417573707996787</v>
      </c>
      <c r="I164" s="40">
        <f t="shared" si="148"/>
        <v>-0.10220513704810585</v>
      </c>
      <c r="L164" s="10" t="str">
        <f t="shared" ref="L164:Q164" si="173">L19</f>
        <v>41 Administrative occupations</v>
      </c>
      <c r="M164" s="11">
        <f t="shared" si="173"/>
        <v>15.482646089997894</v>
      </c>
      <c r="N164" s="11">
        <f t="shared" si="173"/>
        <v>14.574980841852931</v>
      </c>
      <c r="O164" s="11">
        <f t="shared" si="173"/>
        <v>17.168370571968378</v>
      </c>
      <c r="P164" s="11">
        <f t="shared" si="173"/>
        <v>18.07024945853955</v>
      </c>
      <c r="Q164" s="11">
        <f t="shared" si="173"/>
        <v>19.097938019810488</v>
      </c>
      <c r="S164" s="40">
        <f t="shared" si="150"/>
        <v>2.0884895923034552</v>
      </c>
      <c r="T164" s="40">
        <f t="shared" si="151"/>
        <v>0.71260436991498199</v>
      </c>
      <c r="W164" s="10" t="str">
        <f t="shared" ref="W164:AB164" si="174">W19</f>
        <v>41 Administrative occupations</v>
      </c>
      <c r="X164" s="11">
        <f t="shared" si="174"/>
        <v>43.435510327684455</v>
      </c>
      <c r="Y164" s="11">
        <f t="shared" si="174"/>
        <v>45.463275890772863</v>
      </c>
      <c r="Z164" s="11">
        <f t="shared" si="174"/>
        <v>45.499873269401448</v>
      </c>
      <c r="AA164" s="11">
        <f t="shared" si="174"/>
        <v>45.888404459807262</v>
      </c>
      <c r="AB164" s="11">
        <f t="shared" si="174"/>
        <v>42.616396573493518</v>
      </c>
      <c r="AD164" s="40">
        <f t="shared" si="153"/>
        <v>0.93296975717522823</v>
      </c>
      <c r="AE164" s="40">
        <f t="shared" si="154"/>
        <v>-0.43551862403977681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14.2897603813194</v>
      </c>
      <c r="C165" s="11">
        <f t="shared" si="146"/>
        <v>13.674666640216174</v>
      </c>
      <c r="D165" s="11">
        <f t="shared" si="146"/>
        <v>13.3817151143783</v>
      </c>
      <c r="E165" s="11">
        <f t="shared" si="146"/>
        <v>12.139605632313819</v>
      </c>
      <c r="F165" s="11">
        <f t="shared" si="146"/>
        <v>10.042662482581314</v>
      </c>
      <c r="H165" s="40">
        <f t="shared" si="147"/>
        <v>-1.3044965583261958</v>
      </c>
      <c r="I165" s="40">
        <f t="shared" si="148"/>
        <v>-1.8954524596098477</v>
      </c>
      <c r="L165" s="10" t="str">
        <f t="shared" ref="L165:Q165" si="175">L20</f>
        <v>42 Secretarial and related occupations</v>
      </c>
      <c r="M165" s="11">
        <f t="shared" si="175"/>
        <v>1.4665687137968364</v>
      </c>
      <c r="N165" s="11">
        <f t="shared" si="175"/>
        <v>1.112148035156765</v>
      </c>
      <c r="O165" s="11">
        <f t="shared" si="175"/>
        <v>1.0659219368392694</v>
      </c>
      <c r="P165" s="11">
        <f t="shared" si="175"/>
        <v>1.0359186624279759</v>
      </c>
      <c r="Q165" s="11">
        <f t="shared" si="175"/>
        <v>1.2376519120792362</v>
      </c>
      <c r="S165" s="40">
        <f>IF(O$151-M$151 &lt;&gt; 0,(EXP(LN(O165/M165)/(O$151-M$151))-1)*100,0)</f>
        <v>-6.1823399440526732</v>
      </c>
      <c r="T165" s="40">
        <f t="shared" si="151"/>
        <v>1.0008141257974668</v>
      </c>
      <c r="W165" s="10" t="str">
        <f t="shared" ref="W165:AB165" si="176">W20</f>
        <v>42 Secretarial and related occupations</v>
      </c>
      <c r="X165" s="11">
        <f t="shared" si="176"/>
        <v>12.823191667522561</v>
      </c>
      <c r="Y165" s="11">
        <f t="shared" si="176"/>
        <v>12.562518605059408</v>
      </c>
      <c r="Z165" s="11">
        <f t="shared" si="176"/>
        <v>12.315793177539028</v>
      </c>
      <c r="AA165" s="11">
        <f t="shared" si="176"/>
        <v>11.103686969885837</v>
      </c>
      <c r="AB165" s="11">
        <f t="shared" si="176"/>
        <v>8.8050105705020716</v>
      </c>
      <c r="AD165" s="40">
        <f t="shared" si="153"/>
        <v>-0.80420767943034654</v>
      </c>
      <c r="AE165" s="40">
        <f t="shared" si="154"/>
        <v>-2.2122396229594665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6.5022055073567655</v>
      </c>
      <c r="C166" s="11">
        <f t="shared" si="146"/>
        <v>6.9227414835793804</v>
      </c>
      <c r="D166" s="11">
        <f t="shared" si="146"/>
        <v>7.4050279702230517</v>
      </c>
      <c r="E166" s="11">
        <f t="shared" si="146"/>
        <v>7.3572357386898233</v>
      </c>
      <c r="F166" s="11">
        <f t="shared" si="146"/>
        <v>8.201766681937686</v>
      </c>
      <c r="H166" s="40">
        <f t="shared" si="147"/>
        <v>2.6344601585950755</v>
      </c>
      <c r="I166" s="40">
        <f t="shared" si="148"/>
        <v>0.68359495080796417</v>
      </c>
      <c r="L166" s="10" t="str">
        <f t="shared" ref="L166:Q166" si="177">L21</f>
        <v>51 Skilled agricultural and related trades</v>
      </c>
      <c r="M166" s="11">
        <f t="shared" si="177"/>
        <v>5.7968342580876335</v>
      </c>
      <c r="N166" s="11">
        <f t="shared" si="177"/>
        <v>6.100692307237841</v>
      </c>
      <c r="O166" s="11">
        <f t="shared" si="177"/>
        <v>6.3976735510106435</v>
      </c>
      <c r="P166" s="11">
        <f t="shared" si="177"/>
        <v>6.3628131823957457</v>
      </c>
      <c r="Q166" s="11">
        <f t="shared" si="177"/>
        <v>6.9060229931208035</v>
      </c>
      <c r="S166" s="40">
        <f t="shared" si="150"/>
        <v>1.9920306265464038</v>
      </c>
      <c r="T166" s="40">
        <f t="shared" si="151"/>
        <v>0.51103141243746819</v>
      </c>
      <c r="W166" s="10" t="str">
        <f t="shared" ref="W166:AB166" si="178">W21</f>
        <v>51 Skilled agricultural and related trades</v>
      </c>
      <c r="X166" s="11">
        <f t="shared" si="178"/>
        <v>0.70537124926913286</v>
      </c>
      <c r="Y166" s="11">
        <f t="shared" si="178"/>
        <v>0.82204917634153662</v>
      </c>
      <c r="Z166" s="11">
        <f t="shared" si="178"/>
        <v>1.007354419212416</v>
      </c>
      <c r="AA166" s="11">
        <f t="shared" si="178"/>
        <v>0.99442255629408349</v>
      </c>
      <c r="AB166" s="11">
        <f t="shared" si="178"/>
        <v>1.2957436888168752</v>
      </c>
      <c r="AD166" s="40">
        <f t="shared" si="153"/>
        <v>7.3872963402752401</v>
      </c>
      <c r="AE166" s="40">
        <f t="shared" si="154"/>
        <v>1.6925459619197891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25.165222536923586</v>
      </c>
      <c r="C167" s="11">
        <f t="shared" si="146"/>
        <v>25.442663360099971</v>
      </c>
      <c r="D167" s="11">
        <f t="shared" si="146"/>
        <v>22.547275617624816</v>
      </c>
      <c r="E167" s="11">
        <f t="shared" si="146"/>
        <v>22.558623438496276</v>
      </c>
      <c r="F167" s="11">
        <f t="shared" si="146"/>
        <v>21.810762610387773</v>
      </c>
      <c r="H167" s="40">
        <f t="shared" si="147"/>
        <v>-2.1730170745201671</v>
      </c>
      <c r="I167" s="40">
        <f t="shared" si="148"/>
        <v>-0.2211597325308623</v>
      </c>
      <c r="L167" s="10" t="str">
        <f t="shared" ref="L167:Q167" si="179">L22</f>
        <v>52 Skilled metal, electrical and electronic trades</v>
      </c>
      <c r="M167" s="11">
        <f t="shared" si="179"/>
        <v>24.719853222023794</v>
      </c>
      <c r="N167" s="11">
        <f t="shared" si="179"/>
        <v>24.647975203965721</v>
      </c>
      <c r="O167" s="11">
        <f t="shared" si="179"/>
        <v>21.945498551551907</v>
      </c>
      <c r="P167" s="11">
        <f t="shared" si="179"/>
        <v>21.4804817477862</v>
      </c>
      <c r="Q167" s="11">
        <f t="shared" si="179"/>
        <v>20.288234882331572</v>
      </c>
      <c r="S167" s="40">
        <f t="shared" si="150"/>
        <v>-2.3527734259244371</v>
      </c>
      <c r="T167" s="40">
        <f t="shared" si="151"/>
        <v>-0.52210484009350688</v>
      </c>
      <c r="W167" s="10" t="str">
        <f t="shared" ref="W167:AB167" si="180">W22</f>
        <v>52 Skilled metal, electrical and electronic trades</v>
      </c>
      <c r="X167" s="11">
        <f t="shared" si="180"/>
        <v>0.44536931489976944</v>
      </c>
      <c r="Y167" s="11">
        <f t="shared" si="180"/>
        <v>0.79468815613424226</v>
      </c>
      <c r="Z167" s="11">
        <f t="shared" si="180"/>
        <v>0.60177706607291304</v>
      </c>
      <c r="AA167" s="11">
        <f t="shared" si="180"/>
        <v>1.0781416907100627</v>
      </c>
      <c r="AB167" s="11">
        <f t="shared" si="180"/>
        <v>1.5225277280561806</v>
      </c>
      <c r="AD167" s="40">
        <f t="shared" si="153"/>
        <v>6.2045365656300921</v>
      </c>
      <c r="AE167" s="40">
        <f t="shared" si="154"/>
        <v>6.3837524939504453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22.82906567007748</v>
      </c>
      <c r="C168" s="11">
        <f t="shared" si="146"/>
        <v>25.194776722038267</v>
      </c>
      <c r="D168" s="11">
        <f t="shared" si="146"/>
        <v>20.357792116704591</v>
      </c>
      <c r="E168" s="11">
        <f t="shared" si="146"/>
        <v>21.544710475570994</v>
      </c>
      <c r="F168" s="11">
        <f t="shared" si="146"/>
        <v>21.528606897578989</v>
      </c>
      <c r="H168" s="40">
        <f t="shared" si="147"/>
        <v>-2.2653622572054721</v>
      </c>
      <c r="I168" s="40">
        <f t="shared" si="148"/>
        <v>0.37348813856539209</v>
      </c>
      <c r="L168" s="10" t="str">
        <f t="shared" ref="L168:Q168" si="181">L23</f>
        <v>53 Skilled construction and building trades</v>
      </c>
      <c r="M168" s="11">
        <f t="shared" si="181"/>
        <v>22.504141758114297</v>
      </c>
      <c r="N168" s="11">
        <f t="shared" si="181"/>
        <v>24.776487317090904</v>
      </c>
      <c r="O168" s="11">
        <f t="shared" si="181"/>
        <v>19.851003860710211</v>
      </c>
      <c r="P168" s="11">
        <f t="shared" si="181"/>
        <v>21.216689263430784</v>
      </c>
      <c r="Q168" s="11">
        <f t="shared" si="181"/>
        <v>21.168213816893221</v>
      </c>
      <c r="S168" s="40">
        <f t="shared" si="150"/>
        <v>-2.4776846166045696</v>
      </c>
      <c r="T168" s="40">
        <f t="shared" si="151"/>
        <v>0.42922608157534015</v>
      </c>
      <c r="W168" s="10" t="str">
        <f t="shared" ref="W168:AB168" si="182">W23</f>
        <v>53 Skilled construction and building trades</v>
      </c>
      <c r="X168" s="11">
        <f t="shared" si="182"/>
        <v>0.32492391196318759</v>
      </c>
      <c r="Y168" s="11">
        <f t="shared" si="182"/>
        <v>0.41828940494736983</v>
      </c>
      <c r="Z168" s="11">
        <f t="shared" si="182"/>
        <v>0.50678825599437638</v>
      </c>
      <c r="AA168" s="11">
        <f t="shared" si="182"/>
        <v>0.32802121214022245</v>
      </c>
      <c r="AB168" s="11">
        <f t="shared" si="182"/>
        <v>0.36039308068575432</v>
      </c>
      <c r="AD168" s="40">
        <f t="shared" si="153"/>
        <v>9.297184281637394</v>
      </c>
      <c r="AE168" s="40">
        <f t="shared" si="154"/>
        <v>-2.2470227628016981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11.977940144091628</v>
      </c>
      <c r="C169" s="11">
        <f t="shared" si="146"/>
        <v>11.76212289476836</v>
      </c>
      <c r="D169" s="11">
        <f t="shared" si="146"/>
        <v>11.386227020698339</v>
      </c>
      <c r="E169" s="11">
        <f t="shared" si="146"/>
        <v>12.299336109299423</v>
      </c>
      <c r="F169" s="11">
        <f t="shared" si="146"/>
        <v>12.211668465414384</v>
      </c>
      <c r="H169" s="40">
        <f t="shared" si="147"/>
        <v>-1.0081273385987632</v>
      </c>
      <c r="I169" s="40">
        <f t="shared" si="148"/>
        <v>0.46767324245973185</v>
      </c>
      <c r="L169" s="10" t="str">
        <f t="shared" ref="L169:Q169" si="183">L24</f>
        <v>54 Textiles, printing and other skilled trades</v>
      </c>
      <c r="M169" s="11">
        <f t="shared" si="183"/>
        <v>7.1190276763905507</v>
      </c>
      <c r="N169" s="11">
        <f t="shared" si="183"/>
        <v>6.9003389137975226</v>
      </c>
      <c r="O169" s="11">
        <f t="shared" si="183"/>
        <v>6.1387117702493761</v>
      </c>
      <c r="P169" s="11">
        <f t="shared" si="183"/>
        <v>6.6953379931485824</v>
      </c>
      <c r="Q169" s="11">
        <f t="shared" si="183"/>
        <v>6.5268625205641353</v>
      </c>
      <c r="S169" s="40">
        <f t="shared" si="150"/>
        <v>-2.9196547325198052</v>
      </c>
      <c r="T169" s="40">
        <f t="shared" si="151"/>
        <v>0.4095794634034311</v>
      </c>
      <c r="W169" s="10" t="str">
        <f t="shared" ref="W169:AB169" si="184">W24</f>
        <v>54 Textiles, printing and other skilled trades</v>
      </c>
      <c r="X169" s="11">
        <f t="shared" si="184"/>
        <v>4.8589124677010842</v>
      </c>
      <c r="Y169" s="11">
        <f t="shared" si="184"/>
        <v>4.8617839809708405</v>
      </c>
      <c r="Z169" s="11">
        <f t="shared" si="184"/>
        <v>5.2475152504489806</v>
      </c>
      <c r="AA169" s="11">
        <f t="shared" si="184"/>
        <v>5.603998116150831</v>
      </c>
      <c r="AB169" s="11">
        <f t="shared" si="184"/>
        <v>5.6848059448502415</v>
      </c>
      <c r="AD169" s="40">
        <f t="shared" si="153"/>
        <v>1.5507012651778673</v>
      </c>
      <c r="AE169" s="40">
        <f t="shared" si="154"/>
        <v>0.53504168347078274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52.413457013328156</v>
      </c>
      <c r="C170" s="11">
        <f t="shared" si="146"/>
        <v>52.757884878318571</v>
      </c>
      <c r="D170" s="11">
        <f t="shared" si="146"/>
        <v>50.405559059509869</v>
      </c>
      <c r="E170" s="11">
        <f t="shared" si="146"/>
        <v>53.222442023543969</v>
      </c>
      <c r="F170" s="11">
        <f t="shared" si="146"/>
        <v>58.690597715177894</v>
      </c>
      <c r="H170" s="40">
        <f t="shared" si="147"/>
        <v>-0.77819434262774712</v>
      </c>
      <c r="I170" s="40">
        <f t="shared" si="148"/>
        <v>1.0196841798010281</v>
      </c>
      <c r="L170" s="10" t="str">
        <f t="shared" ref="L170:Q170" si="185">L25</f>
        <v>61 Caring personal service occupations</v>
      </c>
      <c r="M170" s="11">
        <f t="shared" si="185"/>
        <v>5.3488767184860624</v>
      </c>
      <c r="N170" s="11">
        <f t="shared" si="185"/>
        <v>5.1927582507433883</v>
      </c>
      <c r="O170" s="11">
        <f t="shared" si="185"/>
        <v>5.1290985456226084</v>
      </c>
      <c r="P170" s="11">
        <f t="shared" si="185"/>
        <v>6.3865396920658233</v>
      </c>
      <c r="Q170" s="11">
        <f t="shared" si="185"/>
        <v>7.7340798905503885</v>
      </c>
      <c r="S170" s="40">
        <f t="shared" si="150"/>
        <v>-0.83562226613438373</v>
      </c>
      <c r="T170" s="40">
        <f t="shared" si="151"/>
        <v>2.7758729014991435</v>
      </c>
      <c r="W170" s="10" t="str">
        <f t="shared" ref="W170:AB170" si="186">W25</f>
        <v>61 Caring personal service occupations</v>
      </c>
      <c r="X170" s="11">
        <f t="shared" si="186"/>
        <v>47.064580294842088</v>
      </c>
      <c r="Y170" s="11">
        <f t="shared" si="186"/>
        <v>47.565126627575175</v>
      </c>
      <c r="Z170" s="11">
        <f t="shared" si="186"/>
        <v>45.27646051388728</v>
      </c>
      <c r="AA170" s="11">
        <f t="shared" si="186"/>
        <v>46.835902331478152</v>
      </c>
      <c r="AB170" s="11">
        <f t="shared" si="186"/>
        <v>50.956517824627525</v>
      </c>
      <c r="AD170" s="40">
        <f t="shared" si="153"/>
        <v>-0.77167608193524639</v>
      </c>
      <c r="AE170" s="40">
        <f t="shared" si="154"/>
        <v>0.79101489140380732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13.54892818526902</v>
      </c>
      <c r="C171" s="11">
        <f t="shared" si="146"/>
        <v>15.209688568166156</v>
      </c>
      <c r="D171" s="11">
        <f t="shared" si="146"/>
        <v>13.587827193900468</v>
      </c>
      <c r="E171" s="11">
        <f t="shared" si="146"/>
        <v>13.748090961646337</v>
      </c>
      <c r="F171" s="11">
        <f t="shared" si="146"/>
        <v>14.899870784008934</v>
      </c>
      <c r="H171" s="40">
        <f t="shared" si="147"/>
        <v>5.735422497583631E-2</v>
      </c>
      <c r="I171" s="40">
        <f t="shared" si="148"/>
        <v>0.61641344328220438</v>
      </c>
      <c r="L171" s="10" t="str">
        <f t="shared" ref="L171:Q171" si="187">L26</f>
        <v>62 Leisure, travel and related personal service occupations</v>
      </c>
      <c r="M171" s="11">
        <f t="shared" si="187"/>
        <v>3.7992672588219061</v>
      </c>
      <c r="N171" s="11">
        <f t="shared" si="187"/>
        <v>4.4631214748699648</v>
      </c>
      <c r="O171" s="11">
        <f t="shared" si="187"/>
        <v>4.4255033492184106</v>
      </c>
      <c r="P171" s="11">
        <f t="shared" si="187"/>
        <v>4.4925377663058557</v>
      </c>
      <c r="Q171" s="11">
        <f t="shared" si="187"/>
        <v>5.0220462227575045</v>
      </c>
      <c r="S171" s="40">
        <f t="shared" si="150"/>
        <v>3.0985520024090274</v>
      </c>
      <c r="T171" s="40">
        <f t="shared" si="151"/>
        <v>0.84658638839811839</v>
      </c>
      <c r="W171" s="10" t="str">
        <f t="shared" ref="W171:AB171" si="188">W26</f>
        <v>62 Leisure, travel and related personal service occupations</v>
      </c>
      <c r="X171" s="11">
        <f t="shared" si="188"/>
        <v>9.7496609264471257</v>
      </c>
      <c r="Y171" s="11">
        <f t="shared" si="188"/>
        <v>10.746567093296193</v>
      </c>
      <c r="Z171" s="11">
        <f t="shared" si="188"/>
        <v>9.1623238446820601</v>
      </c>
      <c r="AA171" s="11">
        <f t="shared" si="188"/>
        <v>9.2555531953404842</v>
      </c>
      <c r="AB171" s="11">
        <f t="shared" si="188"/>
        <v>9.8778245612514386</v>
      </c>
      <c r="AD171" s="40">
        <f t="shared" si="153"/>
        <v>-1.2349642716462661</v>
      </c>
      <c r="AE171" s="40">
        <f t="shared" si="154"/>
        <v>0.50254159269234044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0.63230944269270883</v>
      </c>
      <c r="C172" s="11">
        <f t="shared" si="146"/>
        <v>0.57649333226857014</v>
      </c>
      <c r="D172" s="11">
        <f t="shared" si="146"/>
        <v>0.70754734675895536</v>
      </c>
      <c r="E172" s="11">
        <f t="shared" si="146"/>
        <v>0.52198927378541415</v>
      </c>
      <c r="F172" s="11">
        <f t="shared" si="146"/>
        <v>0.53730477154715484</v>
      </c>
      <c r="H172" s="40">
        <f t="shared" si="147"/>
        <v>2.273982584034373</v>
      </c>
      <c r="I172" s="40">
        <f t="shared" si="148"/>
        <v>-1.8181948447652863</v>
      </c>
      <c r="L172" s="10" t="str">
        <f t="shared" ref="L172:Q172" si="189">L27</f>
        <v>63 Community and civil enforcement occupations</v>
      </c>
      <c r="M172" s="11">
        <f t="shared" si="189"/>
        <v>0.48278932206713215</v>
      </c>
      <c r="N172" s="11">
        <f t="shared" si="189"/>
        <v>0.36553669479538192</v>
      </c>
      <c r="O172" s="11">
        <f t="shared" si="189"/>
        <v>0.54073370902073437</v>
      </c>
      <c r="P172" s="11">
        <f t="shared" si="189"/>
        <v>0.29357665247830139</v>
      </c>
      <c r="Q172" s="11">
        <f t="shared" si="189"/>
        <v>0.32437053024774354</v>
      </c>
      <c r="S172" s="40">
        <f t="shared" si="150"/>
        <v>2.2928214638504807</v>
      </c>
      <c r="T172" s="40">
        <f t="shared" si="151"/>
        <v>-3.3495538528624968</v>
      </c>
      <c r="W172" s="10" t="str">
        <f t="shared" ref="W172:AB172" si="190">W27</f>
        <v>63 Community and civil enforcement occupations</v>
      </c>
      <c r="X172" s="11">
        <f t="shared" si="190"/>
        <v>0.14952012062557629</v>
      </c>
      <c r="Y172" s="11">
        <f t="shared" si="190"/>
        <v>0.21095663747318874</v>
      </c>
      <c r="Z172" s="11">
        <f t="shared" si="190"/>
        <v>0.16681363773822139</v>
      </c>
      <c r="AA172" s="11">
        <f t="shared" si="190"/>
        <v>0.2284126213071126</v>
      </c>
      <c r="AB172" s="11">
        <f t="shared" si="190"/>
        <v>0.21293424129941091</v>
      </c>
      <c r="AD172" s="40">
        <f t="shared" si="153"/>
        <v>2.2130582903656659</v>
      </c>
      <c r="AE172" s="40">
        <f t="shared" si="154"/>
        <v>1.6406881538409968</v>
      </c>
    </row>
    <row r="173" spans="1:31" x14ac:dyDescent="0.2">
      <c r="A173" s="10" t="str">
        <f t="shared" si="142"/>
        <v>71 Sales occupations</v>
      </c>
      <c r="B173" s="11">
        <f t="shared" si="142"/>
        <v>46.091838121478574</v>
      </c>
      <c r="C173" s="11">
        <f t="shared" si="146"/>
        <v>43.871528509632519</v>
      </c>
      <c r="D173" s="11">
        <f t="shared" si="146"/>
        <v>43.890585098338413</v>
      </c>
      <c r="E173" s="11">
        <f t="shared" si="146"/>
        <v>43.622964671443967</v>
      </c>
      <c r="F173" s="11">
        <f t="shared" si="146"/>
        <v>42.20666929611312</v>
      </c>
      <c r="H173" s="40">
        <f t="shared" si="147"/>
        <v>-0.97394716144612037</v>
      </c>
      <c r="I173" s="40">
        <f t="shared" si="148"/>
        <v>-0.26047075725620372</v>
      </c>
      <c r="L173" s="10" t="str">
        <f t="shared" ref="L173:Q173" si="191">L28</f>
        <v>71 Sales occupations</v>
      </c>
      <c r="M173" s="11">
        <f t="shared" si="191"/>
        <v>17.319147782630044</v>
      </c>
      <c r="N173" s="11">
        <f t="shared" si="191"/>
        <v>16.965373786926921</v>
      </c>
      <c r="O173" s="11">
        <f t="shared" si="191"/>
        <v>17.029081097872069</v>
      </c>
      <c r="P173" s="11">
        <f t="shared" si="191"/>
        <v>17.063525607248081</v>
      </c>
      <c r="Q173" s="11">
        <f t="shared" si="191"/>
        <v>17.156791101629032</v>
      </c>
      <c r="S173" s="40">
        <f t="shared" si="150"/>
        <v>-0.33723333305062386</v>
      </c>
      <c r="T173" s="40">
        <f t="shared" si="151"/>
        <v>4.9822690458833918E-2</v>
      </c>
      <c r="W173" s="10" t="str">
        <f t="shared" ref="W173:AB173" si="192">W28</f>
        <v>71 Sales occupations</v>
      </c>
      <c r="X173" s="11">
        <f t="shared" si="192"/>
        <v>28.772690338848538</v>
      </c>
      <c r="Y173" s="11">
        <f t="shared" si="192"/>
        <v>26.906154722705672</v>
      </c>
      <c r="Z173" s="11">
        <f t="shared" si="192"/>
        <v>26.861504000466393</v>
      </c>
      <c r="AA173" s="11">
        <f t="shared" si="192"/>
        <v>26.559439064195928</v>
      </c>
      <c r="AB173" s="11">
        <f t="shared" si="192"/>
        <v>25.049878194484105</v>
      </c>
      <c r="AD173" s="40">
        <f t="shared" si="153"/>
        <v>-1.365244862933801</v>
      </c>
      <c r="AE173" s="40">
        <f t="shared" si="154"/>
        <v>-0.46441967828103614</v>
      </c>
    </row>
    <row r="174" spans="1:31" x14ac:dyDescent="0.2">
      <c r="A174" s="10" t="str">
        <f t="shared" si="142"/>
        <v>72 Customer service occupations</v>
      </c>
      <c r="B174" s="11">
        <f t="shared" si="142"/>
        <v>10.234478084594556</v>
      </c>
      <c r="C174" s="11">
        <f t="shared" si="146"/>
        <v>11.335580062523221</v>
      </c>
      <c r="D174" s="11">
        <f t="shared" si="146"/>
        <v>11.697929668575098</v>
      </c>
      <c r="E174" s="11">
        <f t="shared" si="146"/>
        <v>13.009349640032053</v>
      </c>
      <c r="F174" s="11">
        <f t="shared" si="146"/>
        <v>14.347374681030775</v>
      </c>
      <c r="H174" s="40">
        <f t="shared" si="147"/>
        <v>2.7090379031183165</v>
      </c>
      <c r="I174" s="40">
        <f t="shared" si="148"/>
        <v>1.370338242356528</v>
      </c>
      <c r="L174" s="10" t="str">
        <f t="shared" ref="L174:Q174" si="193">L29</f>
        <v>72 Customer service occupations</v>
      </c>
      <c r="M174" s="11">
        <f t="shared" si="193"/>
        <v>3.9170544116770514</v>
      </c>
      <c r="N174" s="11">
        <f t="shared" si="193"/>
        <v>3.5895193332021655</v>
      </c>
      <c r="O174" s="11">
        <f t="shared" si="193"/>
        <v>4.2395869859300808</v>
      </c>
      <c r="P174" s="11">
        <f t="shared" si="193"/>
        <v>5.262033352997677</v>
      </c>
      <c r="Q174" s="11">
        <f t="shared" si="193"/>
        <v>6.1219311149334574</v>
      </c>
      <c r="S174" s="40">
        <f t="shared" si="150"/>
        <v>1.5951063301559598</v>
      </c>
      <c r="T174" s="40">
        <f t="shared" si="151"/>
        <v>2.4796560700512282</v>
      </c>
      <c r="W174" s="10" t="str">
        <f t="shared" ref="W174:AB174" si="194">W29</f>
        <v>72 Customer service occupations</v>
      </c>
      <c r="X174" s="11">
        <f t="shared" si="194"/>
        <v>6.3174236729175046</v>
      </c>
      <c r="Y174" s="11">
        <f t="shared" si="194"/>
        <v>7.7460607293210497</v>
      </c>
      <c r="Z174" s="11">
        <f t="shared" si="194"/>
        <v>7.4583426826450143</v>
      </c>
      <c r="AA174" s="11">
        <f t="shared" si="194"/>
        <v>7.7473162870343772</v>
      </c>
      <c r="AB174" s="11">
        <f t="shared" si="194"/>
        <v>8.2254435660973133</v>
      </c>
      <c r="AD174" s="40">
        <f t="shared" si="153"/>
        <v>3.3761767014596655</v>
      </c>
      <c r="AE174" s="40">
        <f>IF(AB$151-Z$151 &lt;&gt; 0,(EXP(LN(AB174/Z174)/(AB$151-Z$151))-1)*100,0)</f>
        <v>0.65479443407756577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14.372579669233325</v>
      </c>
      <c r="C175" s="11">
        <f t="shared" si="146"/>
        <v>14.408539235023825</v>
      </c>
      <c r="D175" s="11">
        <f t="shared" si="146"/>
        <v>12.644211964772577</v>
      </c>
      <c r="E175" s="11">
        <f t="shared" si="146"/>
        <v>13.530954912062709</v>
      </c>
      <c r="F175" s="11">
        <f t="shared" si="146"/>
        <v>12.927271177200677</v>
      </c>
      <c r="H175" s="40">
        <f t="shared" si="147"/>
        <v>-2.5299006819952896</v>
      </c>
      <c r="I175" s="40">
        <f t="shared" si="148"/>
        <v>0.14770608741592195</v>
      </c>
      <c r="L175" s="10" t="str">
        <f t="shared" ref="L175:Q175" si="195">L30</f>
        <v>81 Process, plant and machine operatives</v>
      </c>
      <c r="M175" s="11">
        <f t="shared" si="195"/>
        <v>11.429364842541888</v>
      </c>
      <c r="N175" s="11">
        <f t="shared" si="195"/>
        <v>11.245521585202557</v>
      </c>
      <c r="O175" s="11">
        <f t="shared" si="195"/>
        <v>9.8763667779181272</v>
      </c>
      <c r="P175" s="11">
        <f t="shared" si="195"/>
        <v>10.0700639634917</v>
      </c>
      <c r="Q175" s="11">
        <f t="shared" si="195"/>
        <v>9.2424671273255772</v>
      </c>
      <c r="S175" s="40">
        <f t="shared" si="150"/>
        <v>-2.8785801815927714</v>
      </c>
      <c r="T175" s="40">
        <f t="shared" si="151"/>
        <v>-0.44126258957114528</v>
      </c>
      <c r="W175" s="10" t="str">
        <f t="shared" ref="W175:AB175" si="196">W30</f>
        <v>81 Process, plant and machine operatives</v>
      </c>
      <c r="X175" s="11">
        <f t="shared" si="196"/>
        <v>2.9432148266914102</v>
      </c>
      <c r="Y175" s="11">
        <f t="shared" si="196"/>
        <v>3.1630176498212674</v>
      </c>
      <c r="Z175" s="11">
        <f t="shared" si="196"/>
        <v>2.767845186854466</v>
      </c>
      <c r="AA175" s="11">
        <f t="shared" si="196"/>
        <v>3.4608909485710067</v>
      </c>
      <c r="AB175" s="11">
        <f t="shared" si="196"/>
        <v>3.6848040498751158</v>
      </c>
      <c r="AD175" s="40">
        <f t="shared" si="153"/>
        <v>-1.221149820959988</v>
      </c>
      <c r="AE175" s="40">
        <f t="shared" si="154"/>
        <v>1.9259669454164907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20.377212675867632</v>
      </c>
      <c r="C176" s="11">
        <f t="shared" si="146"/>
        <v>22.487639632501242</v>
      </c>
      <c r="D176" s="11">
        <f t="shared" si="146"/>
        <v>20.098146055360601</v>
      </c>
      <c r="E176" s="11">
        <f t="shared" si="146"/>
        <v>20.660210510366635</v>
      </c>
      <c r="F176" s="11">
        <f t="shared" si="146"/>
        <v>20.868432609012512</v>
      </c>
      <c r="H176" s="40">
        <f t="shared" si="147"/>
        <v>-0.27541356024951558</v>
      </c>
      <c r="I176" s="40">
        <f t="shared" si="148"/>
        <v>0.25104820573766951</v>
      </c>
      <c r="L176" s="10" t="str">
        <f t="shared" ref="L176:Q176" si="197">L31</f>
        <v>82 Transport and mobile machine drivers and operatives</v>
      </c>
      <c r="M176" s="11">
        <f t="shared" si="197"/>
        <v>18.832507742119997</v>
      </c>
      <c r="N176" s="11">
        <f t="shared" si="197"/>
        <v>20.687714696626863</v>
      </c>
      <c r="O176" s="11">
        <f t="shared" si="197"/>
        <v>18.493429210905006</v>
      </c>
      <c r="P176" s="11">
        <f t="shared" si="197"/>
        <v>18.681770187020629</v>
      </c>
      <c r="Q176" s="11">
        <f t="shared" si="197"/>
        <v>18.633654667073991</v>
      </c>
      <c r="S176" s="40">
        <f t="shared" si="150"/>
        <v>-0.36272098470598868</v>
      </c>
      <c r="T176" s="40">
        <f t="shared" si="151"/>
        <v>5.0371650536029655E-2</v>
      </c>
      <c r="W176" s="10" t="str">
        <f t="shared" ref="W176:AB176" si="198">W31</f>
        <v>82 Transport and mobile machine drivers and operatives</v>
      </c>
      <c r="X176" s="11">
        <f t="shared" si="198"/>
        <v>1.5447049337476322</v>
      </c>
      <c r="Y176" s="11">
        <f t="shared" si="198"/>
        <v>1.7999249358744009</v>
      </c>
      <c r="Z176" s="11">
        <f t="shared" si="198"/>
        <v>1.6047168444555924</v>
      </c>
      <c r="AA176" s="11">
        <f t="shared" si="198"/>
        <v>1.9784403233460042</v>
      </c>
      <c r="AB176" s="11">
        <f t="shared" si="198"/>
        <v>2.2347779419385372</v>
      </c>
      <c r="AD176" s="40">
        <f t="shared" si="153"/>
        <v>0.76520100106152178</v>
      </c>
      <c r="AE176" s="40">
        <f t="shared" si="154"/>
        <v>2.232519567513247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10.453262576239464</v>
      </c>
      <c r="C177" s="11">
        <f t="shared" si="146"/>
        <v>9.5918388746728045</v>
      </c>
      <c r="D177" s="11">
        <f t="shared" si="146"/>
        <v>8.550660712670858</v>
      </c>
      <c r="E177" s="11">
        <f t="shared" si="146"/>
        <v>17.096554288899195</v>
      </c>
      <c r="F177" s="11">
        <f t="shared" si="146"/>
        <v>19.944726089817717</v>
      </c>
      <c r="H177" s="40">
        <f t="shared" si="147"/>
        <v>-3.9384559744951697</v>
      </c>
      <c r="I177" s="40">
        <f t="shared" si="148"/>
        <v>5.8088254574574449</v>
      </c>
      <c r="L177" s="10" t="str">
        <f t="shared" ref="L177:Q178" si="199">L32</f>
        <v>91 Elementary trades and related occupations</v>
      </c>
      <c r="M177" s="11">
        <f t="shared" si="199"/>
        <v>7.8460436063181591</v>
      </c>
      <c r="N177" s="11">
        <f t="shared" si="199"/>
        <v>7.2246455112538044</v>
      </c>
      <c r="O177" s="11">
        <f t="shared" si="199"/>
        <v>6.5052104093922214</v>
      </c>
      <c r="P177" s="11">
        <f t="shared" si="199"/>
        <v>9.024457178669401</v>
      </c>
      <c r="Q177" s="11">
        <f t="shared" si="199"/>
        <v>9.9199598497283255</v>
      </c>
      <c r="S177" s="40">
        <f t="shared" si="150"/>
        <v>-3.678746409683209</v>
      </c>
      <c r="T177" s="40">
        <f t="shared" si="151"/>
        <v>2.8529070276515744</v>
      </c>
      <c r="W177" s="10" t="str">
        <f t="shared" ref="W177:AB178" si="200">W32</f>
        <v>91 Elementary trades and related occupations</v>
      </c>
      <c r="X177" s="11">
        <f t="shared" si="200"/>
        <v>2.6072189699213069</v>
      </c>
      <c r="Y177" s="11">
        <f t="shared" si="200"/>
        <v>2.3671933634189974</v>
      </c>
      <c r="Z177" s="11">
        <f t="shared" si="200"/>
        <v>2.0454503032786353</v>
      </c>
      <c r="AA177" s="11">
        <f t="shared" si="200"/>
        <v>8.0720971102297856</v>
      </c>
      <c r="AB177" s="11">
        <f t="shared" si="200"/>
        <v>10.024766240089388</v>
      </c>
      <c r="AD177" s="40">
        <f t="shared" si="153"/>
        <v>-4.7374319264031017</v>
      </c>
      <c r="AE177" s="40">
        <f t="shared" si="154"/>
        <v>11.178042061158177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60.360367192860394</v>
      </c>
      <c r="C178" s="11">
        <f t="shared" si="146"/>
        <v>61.394857768720804</v>
      </c>
      <c r="D178" s="11">
        <f t="shared" si="146"/>
        <v>57.265264917710184</v>
      </c>
      <c r="E178" s="11">
        <f t="shared" si="146"/>
        <v>52.498032868612341</v>
      </c>
      <c r="F178" s="11">
        <f t="shared" si="146"/>
        <v>49.058582285827185</v>
      </c>
      <c r="H178" s="40">
        <f>IF(D$151-B$151 &lt;&gt; 0,(EXP(LN(D178/B178)/(D$151-B$151))-1)*100,0)</f>
        <v>-1.0472472628309193</v>
      </c>
      <c r="I178" s="40">
        <f t="shared" ref="I178" si="201">IF(F$151-D$151 &lt;&gt; 0,(EXP(LN(F178/D178)/(F$151-D$151))-1)*100,0)</f>
        <v>-1.0258954374012474</v>
      </c>
      <c r="L178" s="10" t="str">
        <f t="shared" si="199"/>
        <v>92 Elementary administration and service occupations</v>
      </c>
      <c r="M178" s="11">
        <f t="shared" si="199"/>
        <v>31.526820690549865</v>
      </c>
      <c r="N178" s="11">
        <f t="shared" si="199"/>
        <v>29.090044901231774</v>
      </c>
      <c r="O178" s="11">
        <f t="shared" si="199"/>
        <v>28.792152896903602</v>
      </c>
      <c r="P178" s="11">
        <f t="shared" si="199"/>
        <v>28.557732839334058</v>
      </c>
      <c r="Q178" s="11">
        <f t="shared" si="199"/>
        <v>26.396066039871382</v>
      </c>
      <c r="S178" s="40">
        <f t="shared" ref="S178" si="202">IF(O$151-M$151 &lt;&gt; 0,(EXP(LN(O178/M178)/(O$151-M$151))-1)*100,0)</f>
        <v>-1.798348257209248</v>
      </c>
      <c r="T178" s="40">
        <f t="shared" ref="T178" si="203">IF(Q$151-O$151 &lt;&gt; 0,(EXP(LN(Q178/O178)/(Q$151-O$151))-1)*100,0)</f>
        <v>-0.57757820486896705</v>
      </c>
      <c r="W178" s="10" t="str">
        <f t="shared" si="200"/>
        <v>92 Elementary administration and service occupations</v>
      </c>
      <c r="X178" s="11">
        <f t="shared" si="200"/>
        <v>28.833546502310536</v>
      </c>
      <c r="Y178" s="11">
        <f t="shared" si="200"/>
        <v>32.304812867489034</v>
      </c>
      <c r="Z178" s="11">
        <f t="shared" si="200"/>
        <v>28.4731120208066</v>
      </c>
      <c r="AA178" s="11">
        <f t="shared" si="200"/>
        <v>23.940300029278255</v>
      </c>
      <c r="AB178" s="11">
        <f t="shared" si="200"/>
        <v>22.662516245955818</v>
      </c>
      <c r="AD178" s="40">
        <f t="shared" ref="AD178" si="204">IF(Z$151-X$151 &lt;&gt; 0,(EXP(LN(Z178/X178)/(Z$151-X$151))-1)*100,0)</f>
        <v>-0.2512700728532935</v>
      </c>
      <c r="AE178" s="40">
        <f t="shared" ref="AE178" si="205">IF(AB$151-Z$151 &lt;&gt; 0,(EXP(LN(AB178/Z178)/(AB$151-Z$151))-1)*100,0)</f>
        <v>-1.5101341042047078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652.06099999999992</v>
      </c>
      <c r="C180" s="34">
        <f t="shared" si="206"/>
        <v>706.60799999999983</v>
      </c>
      <c r="D180" s="34">
        <f t="shared" si="206"/>
        <v>698.91799999999932</v>
      </c>
      <c r="E180" s="34">
        <f t="shared" si="206"/>
        <v>728.50399999999911</v>
      </c>
      <c r="F180" s="34">
        <f t="shared" si="206"/>
        <v>771.85099999999989</v>
      </c>
      <c r="H180" s="43">
        <f>IF(D$151-B$151 &lt;&gt; 0,(EXP(LN(D180/B180)/(D$151-B$151))-1)*100,0)</f>
        <v>1.3975823127556852</v>
      </c>
      <c r="I180" s="43">
        <f t="shared" si="148"/>
        <v>0.66391488381218888</v>
      </c>
      <c r="L180" s="231" t="str">
        <f t="shared" ref="L180:Q180" si="207">L35</f>
        <v>All occupations</v>
      </c>
      <c r="M180" s="34">
        <f t="shared" si="207"/>
        <v>338.72212743488114</v>
      </c>
      <c r="N180" s="34">
        <f t="shared" si="207"/>
        <v>361.17164907102938</v>
      </c>
      <c r="O180" s="34">
        <f t="shared" si="207"/>
        <v>352.94046486149472</v>
      </c>
      <c r="P180" s="34">
        <f t="shared" si="207"/>
        <v>366.1157695792694</v>
      </c>
      <c r="Q180" s="34">
        <f t="shared" si="207"/>
        <v>384.17191238552005</v>
      </c>
      <c r="S180" s="43">
        <f t="shared" ref="S180" si="208">IF(O$151-M$151 &lt;&gt; 0,(EXP(LN(O180/M180)/(O$151-M$151))-1)*100,0)</f>
        <v>0.82577687768259356</v>
      </c>
      <c r="T180" s="43">
        <f t="shared" ref="T180" si="209">IF(Q$151-O$151 &lt;&gt; 0,(EXP(LN(Q180/O180)/(Q$151-O$151))-1)*100,0)</f>
        <v>0.56687236158379228</v>
      </c>
      <c r="W180" s="231" t="str">
        <f t="shared" ref="W180:AB180" si="210">W35</f>
        <v>All occupations</v>
      </c>
      <c r="X180" s="34">
        <f t="shared" si="210"/>
        <v>313.33887256511861</v>
      </c>
      <c r="Y180" s="34">
        <f t="shared" si="210"/>
        <v>345.43635092897068</v>
      </c>
      <c r="Z180" s="34">
        <f t="shared" si="210"/>
        <v>345.97753513850495</v>
      </c>
      <c r="AA180" s="34">
        <f t="shared" si="210"/>
        <v>362.38823042073011</v>
      </c>
      <c r="AB180" s="34">
        <f t="shared" si="210"/>
        <v>387.67908761448001</v>
      </c>
      <c r="AD180" s="43">
        <f t="shared" ref="AD180" si="211">IF(Z$151-X$151 &lt;&gt; 0,(EXP(LN(Z180/X180)/(Z$151-X$151))-1)*100,0)</f>
        <v>2.0015390750172335</v>
      </c>
      <c r="AE180" s="43">
        <f t="shared" ref="AE180" si="212">IF(AB$151-Z$151 &lt;&gt; 0,(EXP(LN(AB180/Z180)/(AB$151-Z$151))-1)*100,0)</f>
        <v>0.76157909330967222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West of England and North Somerset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65.402946412649072</v>
      </c>
      <c r="C7" s="31">
        <f>'Occ T1'!C8</f>
        <v>78.32007920727672</v>
      </c>
      <c r="D7" s="31">
        <f>'Occ T1'!D8</f>
        <v>80.23462188576265</v>
      </c>
      <c r="E7" s="31">
        <f>'Occ T1'!E8</f>
        <v>77.163705393051217</v>
      </c>
      <c r="F7" s="31">
        <f>'Occ T1'!F8</f>
        <v>85.125318712821695</v>
      </c>
      <c r="H7" s="31">
        <f>C7-B7</f>
        <v>12.917132794627648</v>
      </c>
      <c r="I7" s="31">
        <f>D7-C7</f>
        <v>1.9145426784859296</v>
      </c>
      <c r="J7" s="31">
        <f>E7-D7</f>
        <v>-3.070916492711433</v>
      </c>
      <c r="K7" s="31">
        <f>F7-E7</f>
        <v>7.9616133197704784</v>
      </c>
      <c r="L7" s="31">
        <f>F7-D7</f>
        <v>4.8906968270590454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42.938149344297884</v>
      </c>
      <c r="C8" s="32">
        <f>'Occ T2'!C8</f>
        <v>52.868757572834177</v>
      </c>
      <c r="D8" s="32">
        <f>'Occ T2'!D8</f>
        <v>54.333763640003816</v>
      </c>
      <c r="E8" s="32">
        <f>'Occ T2'!E8</f>
        <v>49.850004458005898</v>
      </c>
      <c r="F8" s="32">
        <f>'Occ T2'!F8</f>
        <v>54.516691202220208</v>
      </c>
      <c r="H8" s="31">
        <f t="shared" ref="H8:H9" si="0">C8-B8</f>
        <v>9.9306082285362933</v>
      </c>
      <c r="I8" s="31">
        <f t="shared" ref="I8:I9" si="1">D8-C8</f>
        <v>1.4650060671696394</v>
      </c>
      <c r="J8" s="31">
        <f t="shared" ref="J8:J9" si="2">E8-D8</f>
        <v>-4.4837591819979181</v>
      </c>
      <c r="K8" s="31">
        <f t="shared" ref="K8:K9" si="3">F8-E8</f>
        <v>4.6666867442143101</v>
      </c>
      <c r="L8" s="31">
        <f t="shared" ref="L8:L49" si="4">F8-D8</f>
        <v>0.18292756221639195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22.464797068351189</v>
      </c>
      <c r="C9" s="32">
        <f>'Occ T2'!C9</f>
        <v>25.451321634442547</v>
      </c>
      <c r="D9" s="32">
        <f>'Occ T2'!D9</f>
        <v>25.900858245758837</v>
      </c>
      <c r="E9" s="32">
        <f>'Occ T2'!E9</f>
        <v>27.313700935045315</v>
      </c>
      <c r="F9" s="32">
        <f>'Occ T2'!F9</f>
        <v>30.608627510601483</v>
      </c>
      <c r="H9" s="31">
        <f t="shared" si="0"/>
        <v>2.986524566091358</v>
      </c>
      <c r="I9" s="31">
        <f t="shared" si="1"/>
        <v>0.44953661131629019</v>
      </c>
      <c r="J9" s="31">
        <f t="shared" si="2"/>
        <v>1.412842689286478</v>
      </c>
      <c r="K9" s="31">
        <f t="shared" si="3"/>
        <v>3.2949265755561683</v>
      </c>
      <c r="L9" s="31">
        <f t="shared" si="4"/>
        <v>4.7077692648426464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135.73231630559462</v>
      </c>
      <c r="C11" s="31">
        <f>'Occ T1'!C9</f>
        <v>160.07394452585709</v>
      </c>
      <c r="D11" s="31">
        <f>'Occ T1'!D9</f>
        <v>165.35821656274885</v>
      </c>
      <c r="E11" s="31">
        <f>'Occ T1'!E9</f>
        <v>179.99667589983483</v>
      </c>
      <c r="F11" s="31">
        <f>'Occ T1'!F9</f>
        <v>202.93956511395569</v>
      </c>
      <c r="H11" s="31">
        <f>C11-B11</f>
        <v>24.341628220262464</v>
      </c>
      <c r="I11" s="31">
        <f t="shared" ref="I11:I49" si="5">D11-C11</f>
        <v>5.2842720368917639</v>
      </c>
      <c r="J11" s="31">
        <f>E11-D11</f>
        <v>14.638459337085976</v>
      </c>
      <c r="K11" s="31">
        <f>F11-E11</f>
        <v>22.942889214120868</v>
      </c>
      <c r="L11" s="31">
        <f t="shared" si="4"/>
        <v>37.581348551206844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36.672318620886379</v>
      </c>
      <c r="C12" s="10">
        <f>'Occ T2'!C10</f>
        <v>44.181276919273607</v>
      </c>
      <c r="D12" s="10">
        <f>'Occ T2'!D10</f>
        <v>45.044466686098318</v>
      </c>
      <c r="E12" s="10">
        <f>'Occ T2'!E10</f>
        <v>55.905742918262831</v>
      </c>
      <c r="F12" s="10">
        <f>'Occ T2'!F10</f>
        <v>64.370635080794315</v>
      </c>
      <c r="H12" s="11">
        <f t="shared" ref="H12:K14" si="6">C12-B12</f>
        <v>7.5089582983872276</v>
      </c>
      <c r="I12" s="31">
        <f t="shared" si="5"/>
        <v>0.8631897668247106</v>
      </c>
      <c r="J12" s="11">
        <f t="shared" si="6"/>
        <v>10.861276232164514</v>
      </c>
      <c r="K12" s="11">
        <f t="shared" si="6"/>
        <v>8.4648921625314841</v>
      </c>
      <c r="L12" s="31">
        <f t="shared" si="4"/>
        <v>19.326168394695998</v>
      </c>
    </row>
    <row r="13" spans="1:12" x14ac:dyDescent="0.2">
      <c r="A13" s="10" t="str">
        <f>'Occ T2'!A11</f>
        <v>22 Health professionals</v>
      </c>
      <c r="B13" s="10">
        <f>'Occ T2'!B11</f>
        <v>28.238401733936691</v>
      </c>
      <c r="C13" s="10">
        <f>'Occ T2'!C11</f>
        <v>32.139980140321825</v>
      </c>
      <c r="D13" s="10">
        <f>'Occ T2'!D11</f>
        <v>32.066916166542214</v>
      </c>
      <c r="E13" s="10">
        <f>'Occ T2'!E11</f>
        <v>32.967951509341233</v>
      </c>
      <c r="F13" s="10">
        <f>'Occ T2'!F11</f>
        <v>37.769230979780744</v>
      </c>
      <c r="H13" s="11">
        <f t="shared" si="6"/>
        <v>3.9015784063851342</v>
      </c>
      <c r="I13" s="31">
        <f t="shared" si="5"/>
        <v>-7.3063973779611047E-2</v>
      </c>
      <c r="J13" s="11">
        <f t="shared" si="6"/>
        <v>0.90103534279901965</v>
      </c>
      <c r="K13" s="11">
        <f t="shared" si="6"/>
        <v>4.8012794704395105</v>
      </c>
      <c r="L13" s="31">
        <f t="shared" si="4"/>
        <v>5.7023148132385302</v>
      </c>
    </row>
    <row r="14" spans="1:12" x14ac:dyDescent="0.2">
      <c r="A14" s="10" t="str">
        <f>'Occ T2'!A12</f>
        <v>23 Teaching and other educational professionals</v>
      </c>
      <c r="B14" s="10">
        <f>'Occ T2'!B12</f>
        <v>32.143468280986866</v>
      </c>
      <c r="C14" s="10">
        <f>'Occ T2'!C12</f>
        <v>36.615892271915129</v>
      </c>
      <c r="D14" s="10">
        <f>'Occ T2'!D12</f>
        <v>37.052025957223677</v>
      </c>
      <c r="E14" s="10">
        <f>'Occ T2'!E12</f>
        <v>36.813248309455574</v>
      </c>
      <c r="F14" s="10">
        <f>'Occ T2'!F12</f>
        <v>40.260415222604117</v>
      </c>
      <c r="H14" s="11">
        <f t="shared" si="6"/>
        <v>4.472423990928263</v>
      </c>
      <c r="I14" s="31">
        <f t="shared" si="5"/>
        <v>0.43613368530854757</v>
      </c>
      <c r="J14" s="11">
        <f t="shared" si="6"/>
        <v>-0.23877764776810295</v>
      </c>
      <c r="K14" s="11">
        <f t="shared" si="6"/>
        <v>3.4471669131485427</v>
      </c>
      <c r="L14" s="31">
        <f t="shared" si="4"/>
        <v>3.2083892653804398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38.678127669784693</v>
      </c>
      <c r="C15" s="10">
        <f>'Occ T2'!C13</f>
        <v>47.136795194346519</v>
      </c>
      <c r="D15" s="10">
        <f>'Occ T2'!D13</f>
        <v>51.194807752884643</v>
      </c>
      <c r="E15" s="10">
        <f>'Occ T2'!E13</f>
        <v>54.309733162775181</v>
      </c>
      <c r="F15" s="10">
        <f>'Occ T2'!F13</f>
        <v>60.539283830776533</v>
      </c>
      <c r="H15" s="11">
        <f t="shared" ref="H15" si="7">C15-B15</f>
        <v>8.4586675245618252</v>
      </c>
      <c r="I15" s="31">
        <f t="shared" si="5"/>
        <v>4.0580125585381239</v>
      </c>
      <c r="J15" s="11">
        <f t="shared" ref="J15" si="8">E15-D15</f>
        <v>3.1149254098905388</v>
      </c>
      <c r="K15" s="11">
        <f t="shared" ref="K15" si="9">F15-E15</f>
        <v>6.2295506680013517</v>
      </c>
      <c r="L15" s="31">
        <f t="shared" si="4"/>
        <v>9.3444760778918905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82.75895366274105</v>
      </c>
      <c r="C17" s="31">
        <f>'Occ T1'!C10</f>
        <v>93.544697571710302</v>
      </c>
      <c r="D17" s="31">
        <f>'Occ T1'!D10</f>
        <v>96.731147852891908</v>
      </c>
      <c r="E17" s="31">
        <f>'Occ T1'!E10</f>
        <v>103.57486424400361</v>
      </c>
      <c r="F17" s="31">
        <f>'Occ T1'!F10</f>
        <v>114.7954850322825</v>
      </c>
      <c r="H17" s="31">
        <f t="shared" ref="H17:K21" si="10">C17-B17</f>
        <v>10.785743908969252</v>
      </c>
      <c r="I17" s="31">
        <f t="shared" si="5"/>
        <v>3.1864502811816067</v>
      </c>
      <c r="J17" s="31">
        <f t="shared" si="10"/>
        <v>6.8437163911116983</v>
      </c>
      <c r="K17" s="31">
        <f t="shared" si="10"/>
        <v>11.220620788278893</v>
      </c>
      <c r="L17" s="31">
        <f t="shared" si="4"/>
        <v>18.064337179390591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10.907788798291337</v>
      </c>
      <c r="C18" s="10">
        <f>'Occ T2'!C14</f>
        <v>13.601139011049995</v>
      </c>
      <c r="D18" s="10">
        <f>'Occ T2'!D14</f>
        <v>14.592356436861053</v>
      </c>
      <c r="E18" s="10">
        <f>'Occ T2'!E14</f>
        <v>13.88093710001886</v>
      </c>
      <c r="F18" s="10">
        <f>'Occ T2'!F14</f>
        <v>15.084047661006721</v>
      </c>
      <c r="H18" s="11">
        <f t="shared" si="10"/>
        <v>2.6933502127586575</v>
      </c>
      <c r="I18" s="31">
        <f t="shared" si="5"/>
        <v>0.99121742581105821</v>
      </c>
      <c r="J18" s="11">
        <f t="shared" si="10"/>
        <v>-0.71141933684219261</v>
      </c>
      <c r="K18" s="11">
        <f t="shared" si="10"/>
        <v>1.2031105609878612</v>
      </c>
      <c r="L18" s="31">
        <f t="shared" si="4"/>
        <v>0.49169122414566857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12.67232239825179</v>
      </c>
      <c r="C19" s="10">
        <f>'Occ T2'!C15</f>
        <v>13.82597312984557</v>
      </c>
      <c r="D19" s="10">
        <f>'Occ T2'!D15</f>
        <v>13.969696893104999</v>
      </c>
      <c r="E19" s="10">
        <f>'Occ T2'!E15</f>
        <v>22.497644414205503</v>
      </c>
      <c r="F19" s="10">
        <f>'Occ T2'!F15</f>
        <v>27.690079187528642</v>
      </c>
      <c r="H19" s="11">
        <f t="shared" si="10"/>
        <v>1.1536507315937801</v>
      </c>
      <c r="I19" s="31">
        <f t="shared" si="5"/>
        <v>0.14372376325942859</v>
      </c>
      <c r="J19" s="11">
        <f t="shared" si="10"/>
        <v>8.5279475211005042</v>
      </c>
      <c r="K19" s="11">
        <f t="shared" si="10"/>
        <v>5.1924347733231393</v>
      </c>
      <c r="L19" s="31">
        <f t="shared" si="4"/>
        <v>13.720382294423644</v>
      </c>
    </row>
    <row r="20" spans="1:12" x14ac:dyDescent="0.2">
      <c r="A20" s="10" t="str">
        <f>'Occ T2'!A16</f>
        <v>33 Protective service occupations</v>
      </c>
      <c r="B20" s="10">
        <f>'Occ T2'!B16</f>
        <v>6.2012482905548625</v>
      </c>
      <c r="C20" s="10">
        <f>'Occ T2'!C16</f>
        <v>7.1518078291842881</v>
      </c>
      <c r="D20" s="10">
        <f>'Occ T2'!D16</f>
        <v>7.5811184769851367</v>
      </c>
      <c r="E20" s="10">
        <f>'Occ T2'!E16</f>
        <v>6.1595748914089308</v>
      </c>
      <c r="F20" s="10">
        <f>'Occ T2'!F16</f>
        <v>6.3985682087500937</v>
      </c>
      <c r="H20" s="11">
        <f t="shared" si="10"/>
        <v>0.95055953862942566</v>
      </c>
      <c r="I20" s="31">
        <f t="shared" si="5"/>
        <v>0.4293106478008486</v>
      </c>
      <c r="J20" s="11">
        <f t="shared" si="10"/>
        <v>-1.421543585576206</v>
      </c>
      <c r="K20" s="11">
        <f t="shared" si="10"/>
        <v>0.23899331734116291</v>
      </c>
      <c r="L20" s="31">
        <f t="shared" si="4"/>
        <v>-1.1825502682350431</v>
      </c>
    </row>
    <row r="21" spans="1:12" x14ac:dyDescent="0.2">
      <c r="A21" s="10" t="str">
        <f>'Occ T2'!A17</f>
        <v>34 Culture, media and sports occupations</v>
      </c>
      <c r="B21" s="10">
        <f>'Occ T2'!B17</f>
        <v>13.508690891635473</v>
      </c>
      <c r="C21" s="10">
        <f>'Occ T2'!C17</f>
        <v>15.393075816079595</v>
      </c>
      <c r="D21" s="10">
        <f>'Occ T2'!D17</f>
        <v>15.364575759286989</v>
      </c>
      <c r="E21" s="10">
        <f>'Occ T2'!E17</f>
        <v>14.89242917096829</v>
      </c>
      <c r="F21" s="10">
        <f>'Occ T2'!F17</f>
        <v>16.90328194826655</v>
      </c>
      <c r="H21" s="11">
        <f t="shared" si="10"/>
        <v>1.884384924444122</v>
      </c>
      <c r="I21" s="31">
        <f t="shared" si="5"/>
        <v>-2.8500056792605477E-2</v>
      </c>
      <c r="J21" s="11">
        <f t="shared" si="10"/>
        <v>-0.47214658831869905</v>
      </c>
      <c r="K21" s="11">
        <f t="shared" si="10"/>
        <v>2.0108527772982594</v>
      </c>
      <c r="L21" s="31">
        <f t="shared" si="4"/>
        <v>1.5387061889795604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39.468903284007595</v>
      </c>
      <c r="C22" s="10">
        <f>'Occ T2'!C18</f>
        <v>43.572701785550855</v>
      </c>
      <c r="D22" s="10">
        <f>'Occ T2'!D18</f>
        <v>45.223400286653728</v>
      </c>
      <c r="E22" s="10">
        <f>'Occ T2'!E18</f>
        <v>46.14427866740202</v>
      </c>
      <c r="F22" s="10">
        <f>'Occ T2'!F18</f>
        <v>48.719508026730487</v>
      </c>
      <c r="H22" s="11">
        <f t="shared" ref="H22" si="11">C22-B22</f>
        <v>4.1037985015432596</v>
      </c>
      <c r="I22" s="31">
        <f t="shared" si="5"/>
        <v>1.6506985011028732</v>
      </c>
      <c r="J22" s="11">
        <f t="shared" ref="J22" si="12">E22-D22</f>
        <v>0.92087838074829165</v>
      </c>
      <c r="K22" s="11">
        <f t="shared" ref="K22" si="13">F22-E22</f>
        <v>2.5752293593284676</v>
      </c>
      <c r="L22" s="31">
        <f t="shared" si="4"/>
        <v>3.4961077400767593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73.207916799001822</v>
      </c>
      <c r="C24" s="31">
        <f>'Occ T1'!C11</f>
        <v>73.712923372841956</v>
      </c>
      <c r="D24" s="31">
        <f>'Occ T1'!D11</f>
        <v>76.049958955748153</v>
      </c>
      <c r="E24" s="31">
        <f>'Occ T1'!E11</f>
        <v>76.098259550660643</v>
      </c>
      <c r="F24" s="31">
        <f>'Occ T1'!F11</f>
        <v>71.756997075885351</v>
      </c>
      <c r="H24" s="31">
        <f t="shared" ref="H24:K26" si="14">C24-B24</f>
        <v>0.50500657384013437</v>
      </c>
      <c r="I24" s="31">
        <f t="shared" si="5"/>
        <v>2.3370355829061964</v>
      </c>
      <c r="J24" s="31">
        <f t="shared" si="14"/>
        <v>4.8300594912490169E-2</v>
      </c>
      <c r="K24" s="31">
        <f t="shared" si="14"/>
        <v>-4.3412624747752915</v>
      </c>
      <c r="L24" s="31">
        <f t="shared" si="4"/>
        <v>-4.2929618798628013</v>
      </c>
    </row>
    <row r="25" spans="1:12" x14ac:dyDescent="0.2">
      <c r="A25" t="str">
        <f>'Occ T2'!A19</f>
        <v>41 Administrative occupations</v>
      </c>
      <c r="B25" s="32">
        <f>'Occ T2'!B19</f>
        <v>58.918156417682425</v>
      </c>
      <c r="C25" s="32">
        <f>'Occ T2'!C19</f>
        <v>60.038256732625783</v>
      </c>
      <c r="D25" s="32">
        <f>'Occ T2'!D19</f>
        <v>62.668243841369858</v>
      </c>
      <c r="E25" s="32">
        <f>'Occ T2'!E19</f>
        <v>63.958653918346826</v>
      </c>
      <c r="F25" s="32">
        <f>'Occ T2'!F19</f>
        <v>61.714334593304031</v>
      </c>
      <c r="H25" s="11">
        <f t="shared" si="14"/>
        <v>1.1201003149433575</v>
      </c>
      <c r="I25" s="31">
        <f t="shared" si="5"/>
        <v>2.6299871087440749</v>
      </c>
      <c r="J25" s="11">
        <f t="shared" si="14"/>
        <v>1.2904100769769684</v>
      </c>
      <c r="K25" s="11">
        <f t="shared" si="14"/>
        <v>-2.2443193250427953</v>
      </c>
      <c r="L25" s="31">
        <f t="shared" si="4"/>
        <v>-0.95390924806582689</v>
      </c>
    </row>
    <row r="26" spans="1:12" x14ac:dyDescent="0.2">
      <c r="A26" t="str">
        <f>'Occ T2'!A20</f>
        <v>42 Secretarial and related occupations</v>
      </c>
      <c r="B26" s="32">
        <f>'Occ T2'!B20</f>
        <v>14.2897603813194</v>
      </c>
      <c r="C26" s="32">
        <f>'Occ T2'!C20</f>
        <v>13.674666640216174</v>
      </c>
      <c r="D26" s="32">
        <f>'Occ T2'!D20</f>
        <v>13.3817151143783</v>
      </c>
      <c r="E26" s="32">
        <f>'Occ T2'!E20</f>
        <v>12.139605632313819</v>
      </c>
      <c r="F26" s="32">
        <f>'Occ T2'!F20</f>
        <v>10.042662482581314</v>
      </c>
      <c r="H26" s="11">
        <f t="shared" si="14"/>
        <v>-0.61509374110322668</v>
      </c>
      <c r="I26" s="31">
        <f t="shared" si="5"/>
        <v>-0.29295152583787321</v>
      </c>
      <c r="J26" s="11">
        <f t="shared" si="14"/>
        <v>-1.2421094820644818</v>
      </c>
      <c r="K26" s="11">
        <f t="shared" si="14"/>
        <v>-2.0969431497325051</v>
      </c>
      <c r="L26" s="31">
        <f t="shared" si="4"/>
        <v>-3.3390526317969869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66.474433858449459</v>
      </c>
      <c r="C28" s="31">
        <f>'Occ T1'!C12</f>
        <v>69.322304460485981</v>
      </c>
      <c r="D28" s="31">
        <f>'Occ T1'!D12</f>
        <v>61.696322725250795</v>
      </c>
      <c r="E28" s="31">
        <f>'Occ T1'!E12</f>
        <v>63.759905762056519</v>
      </c>
      <c r="F28" s="31">
        <f>'Occ T1'!F12</f>
        <v>63.752804655318833</v>
      </c>
      <c r="H28" s="31">
        <f t="shared" ref="H28:K30" si="15">C28-B28</f>
        <v>2.8478706020365223</v>
      </c>
      <c r="I28" s="31">
        <f t="shared" si="5"/>
        <v>-7.625981735235186</v>
      </c>
      <c r="J28" s="31">
        <f t="shared" si="15"/>
        <v>2.0635830368057242</v>
      </c>
      <c r="K28" s="31">
        <f t="shared" si="15"/>
        <v>-7.101106737685825E-3</v>
      </c>
      <c r="L28" s="31">
        <f t="shared" si="4"/>
        <v>2.0564819300680384</v>
      </c>
    </row>
    <row r="29" spans="1:12" x14ac:dyDescent="0.2">
      <c r="A29" s="10" t="str">
        <f>'Occ T2'!A21</f>
        <v>51 Skilled agricultural and related trades</v>
      </c>
      <c r="B29" s="10">
        <f>'Occ T2'!B21</f>
        <v>6.5022055073567655</v>
      </c>
      <c r="C29" s="10">
        <f>'Occ T2'!C21</f>
        <v>6.9227414835793804</v>
      </c>
      <c r="D29" s="10">
        <f>'Occ T2'!D21</f>
        <v>7.4050279702230517</v>
      </c>
      <c r="E29" s="10">
        <f>'Occ T2'!E21</f>
        <v>7.3572357386898233</v>
      </c>
      <c r="F29" s="10">
        <f>'Occ T2'!F21</f>
        <v>8.201766681937686</v>
      </c>
      <c r="H29" s="11">
        <f t="shared" si="15"/>
        <v>0.42053597622261485</v>
      </c>
      <c r="I29" s="31">
        <f t="shared" si="5"/>
        <v>0.48228648664367135</v>
      </c>
      <c r="J29" s="11">
        <f t="shared" si="15"/>
        <v>-4.7792231533228424E-2</v>
      </c>
      <c r="K29" s="11">
        <f t="shared" si="15"/>
        <v>0.84453094324786271</v>
      </c>
      <c r="L29" s="31">
        <f t="shared" si="4"/>
        <v>0.79673871171463428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25.165222536923586</v>
      </c>
      <c r="C30" s="10">
        <f>'Occ T2'!C22</f>
        <v>25.442663360099971</v>
      </c>
      <c r="D30" s="10">
        <f>'Occ T2'!D22</f>
        <v>22.547275617624816</v>
      </c>
      <c r="E30" s="10">
        <f>'Occ T2'!E22</f>
        <v>22.558623438496276</v>
      </c>
      <c r="F30" s="10">
        <f>'Occ T2'!F22</f>
        <v>21.810762610387773</v>
      </c>
      <c r="H30" s="11">
        <f t="shared" si="15"/>
        <v>0.2774408231763843</v>
      </c>
      <c r="I30" s="31">
        <f t="shared" si="5"/>
        <v>-2.8953877424751546</v>
      </c>
      <c r="J30" s="11">
        <f t="shared" si="15"/>
        <v>1.1347820871460357E-2</v>
      </c>
      <c r="K30" s="11">
        <f t="shared" si="15"/>
        <v>-0.74786082810850374</v>
      </c>
      <c r="L30" s="31">
        <f t="shared" si="4"/>
        <v>-0.73651300723704338</v>
      </c>
    </row>
    <row r="31" spans="1:12" x14ac:dyDescent="0.2">
      <c r="A31" s="10" t="str">
        <f>'Occ T2'!A23</f>
        <v>53 Skilled construction and building trades</v>
      </c>
      <c r="B31" s="10">
        <f>'Occ T2'!B23</f>
        <v>22.82906567007748</v>
      </c>
      <c r="C31" s="10">
        <f>'Occ T2'!C23</f>
        <v>25.194776722038267</v>
      </c>
      <c r="D31" s="10">
        <f>'Occ T2'!D23</f>
        <v>20.357792116704591</v>
      </c>
      <c r="E31" s="10">
        <f>'Occ T2'!E23</f>
        <v>21.544710475570994</v>
      </c>
      <c r="F31" s="10">
        <f>'Occ T2'!F23</f>
        <v>21.528606897578989</v>
      </c>
      <c r="H31" s="11">
        <f t="shared" ref="H31:H32" si="16">C31-B31</f>
        <v>2.3657110519607869</v>
      </c>
      <c r="I31" s="31">
        <f t="shared" si="5"/>
        <v>-4.8369846053336758</v>
      </c>
      <c r="J31" s="11">
        <f t="shared" ref="J31:J32" si="17">E31-D31</f>
        <v>1.1869183588664036</v>
      </c>
      <c r="K31" s="11">
        <f t="shared" ref="K31:K32" si="18">F31-E31</f>
        <v>-1.6103577992005569E-2</v>
      </c>
      <c r="L31" s="31">
        <f t="shared" si="4"/>
        <v>1.1708147808743981</v>
      </c>
    </row>
    <row r="32" spans="1:12" x14ac:dyDescent="0.2">
      <c r="A32" s="10" t="str">
        <f>'Occ T2'!A24</f>
        <v>54 Textiles, printing and other skilled trades</v>
      </c>
      <c r="B32" s="10">
        <f>'Occ T2'!B24</f>
        <v>11.977940144091628</v>
      </c>
      <c r="C32" s="10">
        <f>'Occ T2'!C24</f>
        <v>11.76212289476836</v>
      </c>
      <c r="D32" s="10">
        <f>'Occ T2'!D24</f>
        <v>11.386227020698339</v>
      </c>
      <c r="E32" s="10">
        <f>'Occ T2'!E24</f>
        <v>12.299336109299423</v>
      </c>
      <c r="F32" s="10">
        <f>'Occ T2'!F24</f>
        <v>12.211668465414384</v>
      </c>
      <c r="H32" s="11">
        <f t="shared" si="16"/>
        <v>-0.21581724932326729</v>
      </c>
      <c r="I32" s="31">
        <f t="shared" si="5"/>
        <v>-0.37589587407002156</v>
      </c>
      <c r="J32" s="11">
        <f t="shared" si="17"/>
        <v>0.9131090886010842</v>
      </c>
      <c r="K32" s="11">
        <f t="shared" si="18"/>
        <v>-8.7667643885039226E-2</v>
      </c>
      <c r="L32" s="31">
        <f t="shared" si="4"/>
        <v>0.82544144471604497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66.594694641289891</v>
      </c>
      <c r="C34" s="31">
        <f>'Occ T1'!C13</f>
        <v>68.54406677875329</v>
      </c>
      <c r="D34" s="31">
        <f>'Occ T1'!D13</f>
        <v>64.700933600169293</v>
      </c>
      <c r="E34" s="31">
        <f>'Occ T1'!E13</f>
        <v>67.492522258975711</v>
      </c>
      <c r="F34" s="31">
        <f>'Occ T1'!F13</f>
        <v>74.127773270733982</v>
      </c>
      <c r="H34" s="31">
        <f t="shared" ref="H34:K36" si="19">C34-B34</f>
        <v>1.9493721374633992</v>
      </c>
      <c r="I34" s="31">
        <f t="shared" si="5"/>
        <v>-3.8431331785839973</v>
      </c>
      <c r="J34" s="31">
        <f t="shared" si="19"/>
        <v>2.7915886588064183</v>
      </c>
      <c r="K34" s="31">
        <f t="shared" si="19"/>
        <v>6.635251011758271</v>
      </c>
      <c r="L34" s="31">
        <f t="shared" si="4"/>
        <v>9.4268396705646893</v>
      </c>
    </row>
    <row r="35" spans="1:12" x14ac:dyDescent="0.2">
      <c r="A35" s="10" t="str">
        <f>'Occ T2'!A25</f>
        <v>61 Caring personal service occupations</v>
      </c>
      <c r="B35" s="10">
        <f>'Occ T2'!B25</f>
        <v>52.413457013328156</v>
      </c>
      <c r="C35" s="10">
        <f>'Occ T2'!C25</f>
        <v>52.757884878318571</v>
      </c>
      <c r="D35" s="10">
        <f>'Occ T2'!D25</f>
        <v>50.405559059509869</v>
      </c>
      <c r="E35" s="10">
        <f>'Occ T2'!E25</f>
        <v>53.222442023543969</v>
      </c>
      <c r="F35" s="10">
        <f>'Occ T2'!F25</f>
        <v>58.690597715177894</v>
      </c>
      <c r="G35" s="10"/>
      <c r="H35" s="11">
        <f t="shared" si="19"/>
        <v>0.34442786499041489</v>
      </c>
      <c r="I35" s="31">
        <f t="shared" si="5"/>
        <v>-2.3523258188087013</v>
      </c>
      <c r="J35" s="11">
        <f t="shared" si="19"/>
        <v>2.8168829640341002</v>
      </c>
      <c r="K35" s="11">
        <f t="shared" si="19"/>
        <v>5.4681556916339247</v>
      </c>
      <c r="L35" s="31">
        <f t="shared" si="4"/>
        <v>8.2850386556680249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13.54892818526902</v>
      </c>
      <c r="C36" s="10">
        <f>'Occ T2'!C26</f>
        <v>15.209688568166156</v>
      </c>
      <c r="D36" s="10">
        <f>'Occ T2'!D26</f>
        <v>13.587827193900468</v>
      </c>
      <c r="E36" s="10">
        <f>'Occ T2'!E26</f>
        <v>13.748090961646337</v>
      </c>
      <c r="F36" s="10">
        <f>'Occ T2'!F26</f>
        <v>14.899870784008934</v>
      </c>
      <c r="G36" s="10"/>
      <c r="H36" s="11">
        <f t="shared" si="19"/>
        <v>1.660760382897136</v>
      </c>
      <c r="I36" s="31">
        <f t="shared" si="5"/>
        <v>-1.6218613742656878</v>
      </c>
      <c r="J36" s="11">
        <f t="shared" si="19"/>
        <v>0.16026376774586915</v>
      </c>
      <c r="K36" s="11">
        <f t="shared" si="19"/>
        <v>1.151779822362597</v>
      </c>
      <c r="L36" s="31">
        <f t="shared" si="4"/>
        <v>1.3120435901084662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0.63230944269270883</v>
      </c>
      <c r="C37" s="10">
        <f>'Occ T2'!C27</f>
        <v>0.57649333226857014</v>
      </c>
      <c r="D37" s="10">
        <f>'Occ T2'!D27</f>
        <v>0.70754734675895536</v>
      </c>
      <c r="E37" s="10">
        <f>'Occ T2'!E27</f>
        <v>0.52198927378541415</v>
      </c>
      <c r="F37" s="10">
        <f>'Occ T2'!F27</f>
        <v>0.53730477154715484</v>
      </c>
      <c r="G37" s="10"/>
      <c r="H37" s="11">
        <f t="shared" ref="H37" si="20">C37-B37</f>
        <v>-5.5816110424138698E-2</v>
      </c>
      <c r="I37" s="31">
        <f t="shared" ref="I37" si="21">D37-C37</f>
        <v>0.13105401449038523</v>
      </c>
      <c r="J37" s="11">
        <f t="shared" ref="J37" si="22">E37-D37</f>
        <v>-0.18555807297354121</v>
      </c>
      <c r="K37" s="11">
        <f t="shared" ref="K37" si="23">F37-E37</f>
        <v>1.5315497761740682E-2</v>
      </c>
      <c r="L37" s="31">
        <f t="shared" ref="L37" si="24">F37-D37</f>
        <v>-0.17024257521180053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56.32631620607313</v>
      </c>
      <c r="C39" s="31">
        <f>'Occ T1'!C14</f>
        <v>55.20710857215574</v>
      </c>
      <c r="D39" s="31">
        <f>'Occ T1'!D14</f>
        <v>55.588514766913512</v>
      </c>
      <c r="E39" s="31">
        <f>'Occ T1'!E14</f>
        <v>56.632314311476023</v>
      </c>
      <c r="F39" s="31">
        <f>'Occ T1'!F14</f>
        <v>56.554043977143891</v>
      </c>
      <c r="H39" s="31">
        <f>C39-B39</f>
        <v>-1.1192076339173909</v>
      </c>
      <c r="I39" s="31">
        <f t="shared" si="5"/>
        <v>0.38140619475777271</v>
      </c>
      <c r="J39" s="31">
        <f>E39-D39</f>
        <v>1.0437995445625106</v>
      </c>
      <c r="K39" s="31">
        <f>F39-E39</f>
        <v>-7.8270334332131597E-2</v>
      </c>
      <c r="L39" s="31">
        <f t="shared" si="4"/>
        <v>0.96552921023037896</v>
      </c>
    </row>
    <row r="40" spans="1:12" s="30" customFormat="1" x14ac:dyDescent="0.2">
      <c r="A40" s="126" t="str">
        <f>'Occ T2'!A28</f>
        <v>71 Sales occupations</v>
      </c>
      <c r="B40" s="126">
        <f>'Occ T2'!B28</f>
        <v>46.091838121478574</v>
      </c>
      <c r="C40" s="126">
        <f>'Occ T2'!C28</f>
        <v>43.871528509632519</v>
      </c>
      <c r="D40" s="126">
        <f>'Occ T2'!D28</f>
        <v>43.890585098338413</v>
      </c>
      <c r="E40" s="126">
        <f>'Occ T2'!E28</f>
        <v>43.622964671443967</v>
      </c>
      <c r="F40" s="126">
        <f>'Occ T2'!F28</f>
        <v>42.20666929611312</v>
      </c>
      <c r="G40"/>
      <c r="H40" s="11">
        <f>C40-B40</f>
        <v>-2.220309611846055</v>
      </c>
      <c r="I40" s="31">
        <f t="shared" si="5"/>
        <v>1.9056588705893773E-2</v>
      </c>
      <c r="J40" s="11">
        <f t="shared" ref="J40" si="25">E40-D40</f>
        <v>-0.26762042689444598</v>
      </c>
      <c r="K40" s="11">
        <f t="shared" ref="K40" si="26">F40-E40</f>
        <v>-1.4162953753308472</v>
      </c>
      <c r="L40" s="31">
        <f t="shared" si="4"/>
        <v>-1.6839158022252931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10.234478084594556</v>
      </c>
      <c r="C41" s="126">
        <f>'Occ T2'!C29</f>
        <v>11.335580062523221</v>
      </c>
      <c r="D41" s="126">
        <f>'Occ T2'!D29</f>
        <v>11.697929668575098</v>
      </c>
      <c r="E41" s="126">
        <f>'Occ T2'!E29</f>
        <v>13.009349640032053</v>
      </c>
      <c r="F41" s="126">
        <f>'Occ T2'!F29</f>
        <v>14.347374681030775</v>
      </c>
      <c r="G41"/>
      <c r="H41" s="11">
        <f t="shared" ref="H41" si="27">C41-B41</f>
        <v>1.1011019779286642</v>
      </c>
      <c r="I41" s="31">
        <f t="shared" si="5"/>
        <v>0.36234960605187716</v>
      </c>
      <c r="J41" s="11">
        <f t="shared" ref="J41" si="28">E41-D41</f>
        <v>1.3114199714569548</v>
      </c>
      <c r="K41" s="11">
        <f t="shared" ref="K41" si="29">F41-E41</f>
        <v>1.3380250409987227</v>
      </c>
      <c r="L41" s="31">
        <f t="shared" si="4"/>
        <v>2.6494450124556774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34.749792345100957</v>
      </c>
      <c r="C43" s="31">
        <f>'Occ T1'!C15</f>
        <v>36.896178867525066</v>
      </c>
      <c r="D43" s="31">
        <f>'Occ T1'!D15</f>
        <v>32.742358020133182</v>
      </c>
      <c r="E43" s="31">
        <f>'Occ T1'!E15</f>
        <v>34.191165422429343</v>
      </c>
      <c r="F43" s="31">
        <f>'Occ T1'!F15</f>
        <v>33.795703786213188</v>
      </c>
      <c r="H43" s="31">
        <f t="shared" ref="H43:K45" si="30">C43-B43</f>
        <v>2.146386522424109</v>
      </c>
      <c r="I43" s="31">
        <f t="shared" si="5"/>
        <v>-4.1538208473918843</v>
      </c>
      <c r="J43" s="31">
        <f t="shared" si="30"/>
        <v>1.4488074022961612</v>
      </c>
      <c r="K43" s="31">
        <f t="shared" si="30"/>
        <v>-0.39546163621615449</v>
      </c>
      <c r="L43" s="31">
        <f t="shared" si="4"/>
        <v>1.0533457660800067</v>
      </c>
    </row>
    <row r="44" spans="1:12" x14ac:dyDescent="0.2">
      <c r="A44" s="10" t="str">
        <f>'Occ T2'!A30</f>
        <v>81 Process, plant and machine operatives</v>
      </c>
      <c r="B44" s="10">
        <f>'Occ T2'!B30</f>
        <v>14.372579669233325</v>
      </c>
      <c r="C44" s="10">
        <f>'Occ T2'!C30</f>
        <v>14.408539235023825</v>
      </c>
      <c r="D44" s="10">
        <f>'Occ T2'!D30</f>
        <v>12.644211964772577</v>
      </c>
      <c r="E44" s="10">
        <f>'Occ T2'!E30</f>
        <v>13.530954912062709</v>
      </c>
      <c r="F44" s="10">
        <f>'Occ T2'!F30</f>
        <v>12.927271177200677</v>
      </c>
      <c r="H44" s="11">
        <f t="shared" si="30"/>
        <v>3.5959565790500747E-2</v>
      </c>
      <c r="I44" s="31">
        <f t="shared" si="5"/>
        <v>-1.7643272702512487</v>
      </c>
      <c r="J44" s="11">
        <f t="shared" si="30"/>
        <v>0.88674294729013248</v>
      </c>
      <c r="K44" s="11">
        <f t="shared" si="30"/>
        <v>-0.60368373486203275</v>
      </c>
      <c r="L44" s="31">
        <f t="shared" si="4"/>
        <v>0.28305921242809973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20.377212675867632</v>
      </c>
      <c r="C45" s="10">
        <f>'Occ T2'!C31</f>
        <v>22.487639632501242</v>
      </c>
      <c r="D45" s="10">
        <f>'Occ T2'!D31</f>
        <v>20.098146055360601</v>
      </c>
      <c r="E45" s="10">
        <f>'Occ T2'!E31</f>
        <v>20.660210510366635</v>
      </c>
      <c r="F45" s="10">
        <f>'Occ T2'!F31</f>
        <v>20.868432609012512</v>
      </c>
      <c r="H45" s="11">
        <f t="shared" si="30"/>
        <v>2.11042695663361</v>
      </c>
      <c r="I45" s="31">
        <f t="shared" si="5"/>
        <v>-2.3894935771406409</v>
      </c>
      <c r="J45" s="11">
        <f t="shared" si="30"/>
        <v>0.56206445500603408</v>
      </c>
      <c r="K45" s="11">
        <f t="shared" si="30"/>
        <v>0.20822209864587649</v>
      </c>
      <c r="L45" s="31">
        <f t="shared" si="4"/>
        <v>0.77028655365191057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70.813629769099862</v>
      </c>
      <c r="C47" s="31">
        <f>'Occ T1'!C16</f>
        <v>70.986696643393614</v>
      </c>
      <c r="D47" s="31">
        <f>'Occ T1'!D16</f>
        <v>65.815925630381045</v>
      </c>
      <c r="E47" s="31">
        <f>'Occ T1'!E16</f>
        <v>69.59458715751154</v>
      </c>
      <c r="F47" s="31">
        <f>'Occ T1'!F16</f>
        <v>69.003308375644906</v>
      </c>
      <c r="H47" s="31">
        <f t="shared" ref="H47:K49" si="31">C47-B47</f>
        <v>0.17306687429375245</v>
      </c>
      <c r="I47" s="31">
        <f t="shared" si="5"/>
        <v>-5.170771013012569</v>
      </c>
      <c r="J47" s="31">
        <f t="shared" si="31"/>
        <v>3.7786615271304953</v>
      </c>
      <c r="K47" s="31">
        <f t="shared" si="31"/>
        <v>-0.59127878186663452</v>
      </c>
      <c r="L47" s="31">
        <f t="shared" si="4"/>
        <v>3.1873827452638608</v>
      </c>
    </row>
    <row r="48" spans="1:12" x14ac:dyDescent="0.2">
      <c r="A48" s="10" t="str">
        <f>'Occ T2'!A32</f>
        <v>91 Elementary trades and related occupations</v>
      </c>
      <c r="B48" s="10">
        <f>'Occ T2'!B32</f>
        <v>10.453262576239464</v>
      </c>
      <c r="C48" s="10">
        <f>'Occ T2'!C32</f>
        <v>9.5918388746728045</v>
      </c>
      <c r="D48" s="10">
        <f>'Occ T2'!D32</f>
        <v>8.550660712670858</v>
      </c>
      <c r="E48" s="10">
        <f>'Occ T2'!E32</f>
        <v>17.096554288899195</v>
      </c>
      <c r="F48" s="10">
        <f>'Occ T2'!F32</f>
        <v>19.944726089817717</v>
      </c>
      <c r="H48" s="11">
        <f t="shared" si="31"/>
        <v>-0.86142370156665926</v>
      </c>
      <c r="I48" s="31">
        <f t="shared" si="5"/>
        <v>-1.0411781620019465</v>
      </c>
      <c r="J48" s="11">
        <f t="shared" si="31"/>
        <v>8.5458935762283375</v>
      </c>
      <c r="K48" s="11">
        <f t="shared" si="31"/>
        <v>2.8481718009185215</v>
      </c>
      <c r="L48" s="31">
        <f t="shared" si="4"/>
        <v>11.394065377146859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60.360367192860394</v>
      </c>
      <c r="C49" s="10">
        <f>'Occ T2'!C33</f>
        <v>61.394857768720804</v>
      </c>
      <c r="D49" s="10">
        <f>'Occ T2'!D33</f>
        <v>57.265264917710184</v>
      </c>
      <c r="E49" s="10">
        <f>'Occ T2'!E33</f>
        <v>52.498032868612341</v>
      </c>
      <c r="F49" s="10">
        <f>'Occ T2'!F33</f>
        <v>49.058582285827185</v>
      </c>
      <c r="H49" s="11">
        <f t="shared" si="31"/>
        <v>1.0344905758604099</v>
      </c>
      <c r="I49" s="31">
        <f t="shared" si="5"/>
        <v>-4.1295928510106208</v>
      </c>
      <c r="J49" s="11">
        <f t="shared" si="31"/>
        <v>-4.7672320490978422</v>
      </c>
      <c r="K49" s="11">
        <f t="shared" si="31"/>
        <v>-3.439450582785156</v>
      </c>
      <c r="L49" s="31">
        <f t="shared" si="4"/>
        <v>-8.2066826318829982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652.06099999999992</v>
      </c>
      <c r="C51" s="34">
        <f>'Occ T1'!C18</f>
        <v>706.60799999999983</v>
      </c>
      <c r="D51" s="34">
        <f>'Occ T1'!D18</f>
        <v>698.91799999999932</v>
      </c>
      <c r="E51" s="34">
        <f>'Occ T1'!E18</f>
        <v>728.50399999999945</v>
      </c>
      <c r="F51" s="34">
        <f>'Occ T1'!F18</f>
        <v>771.85100000000011</v>
      </c>
      <c r="G51" s="24"/>
      <c r="H51" s="34">
        <f>C51-B51</f>
        <v>54.546999999999912</v>
      </c>
      <c r="I51" s="205">
        <f>D51-C51</f>
        <v>-7.6900000000005093</v>
      </c>
      <c r="J51" s="34">
        <f>E51-D51</f>
        <v>29.586000000000126</v>
      </c>
      <c r="K51" s="34">
        <f>F51-E51</f>
        <v>43.347000000000662</v>
      </c>
      <c r="L51" s="205">
        <f>F51-D51</f>
        <v>72.933000000000789</v>
      </c>
    </row>
    <row r="53" spans="1:12" ht="15.75" x14ac:dyDescent="0.25">
      <c r="A53" s="19" t="str">
        <f>CONCATENATE(A1," (Continued)")</f>
        <v>Occupation Table 3  Employment Change by Occupation in Occupation Group (SOC 2020), 2015-2035, West of England and North Somerset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4.6089760418155823</v>
      </c>
      <c r="C59" s="44">
        <f>IF(AND(D$5-C$5 &lt;&gt; 0,D7 &lt;&gt; 0,C7 &lt;&gt; 0),(EXP(LN(D7/C7)/(D$5-C$5))-1)*100,0)</f>
        <v>2.4445106515010417</v>
      </c>
      <c r="D59" s="44">
        <f>IF(AND(E$5-D$5 &lt;&gt; 0,E7 &lt;&gt; 0,D7 &lt;&gt; 0),(EXP(LN(E7/D7)/(E$5-D$5))-1)*100,0)</f>
        <v>-0.77748000609649814</v>
      </c>
      <c r="E59" s="44">
        <f>IF(AND(F$5-E$5 &lt;&gt; 0,F7 &lt;&gt; 0,E7 &lt;&gt; 0),(EXP(LN(F7/E7)/(F$5-E$5))-1)*100,0)</f>
        <v>0.98678997206929076</v>
      </c>
      <c r="F59" s="44">
        <f>IF(AND(F$5-D$5 &lt;&gt; 0,F7 &lt;&gt; 0,D7 &lt;&gt; 0),(EXP(LN(F7/D7)/(F$5-D$5))-1)*100,0)</f>
        <v>0.39524164419202368</v>
      </c>
      <c r="H59" s="44">
        <f>(B7/B$51)*100</f>
        <v>10.030188343214681</v>
      </c>
      <c r="I59" s="44">
        <f>(C7/C$51)*100</f>
        <v>11.083950253503604</v>
      </c>
      <c r="J59" s="44">
        <f>(D7/D$51)*100</f>
        <v>11.479833383281404</v>
      </c>
      <c r="K59" s="44">
        <f>(E7/E$51)*100</f>
        <v>10.592077105005776</v>
      </c>
      <c r="L59" s="44">
        <f>(F7/F$51)*100</f>
        <v>11.028724289120786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5.3389404208289415</v>
      </c>
      <c r="C60" s="44">
        <f t="shared" si="32"/>
        <v>2.7710242011104391</v>
      </c>
      <c r="D60" s="44">
        <f t="shared" si="32"/>
        <v>-1.7077939343919324</v>
      </c>
      <c r="E60" s="44">
        <f t="shared" si="32"/>
        <v>0.89889934663938131</v>
      </c>
      <c r="F60" s="44">
        <f>IF(AND(F$5-D$5 &lt;&gt; 0,F8 &lt;&gt; 0,D8 &lt;&gt; 0),(EXP(LN(F8/D8)/(F$5-D$5))-1)*100,0)</f>
        <v>2.2409734007355908E-2</v>
      </c>
      <c r="H60" s="44">
        <f t="shared" ref="H60:L60" si="33">(B8/B$51)*100</f>
        <v>6.584989647333285</v>
      </c>
      <c r="I60" s="44">
        <f t="shared" si="33"/>
        <v>7.4820491096667734</v>
      </c>
      <c r="J60" s="44">
        <f t="shared" si="33"/>
        <v>7.7739825902328832</v>
      </c>
      <c r="K60" s="44">
        <f t="shared" si="33"/>
        <v>6.8427907682052451</v>
      </c>
      <c r="L60" s="44">
        <f t="shared" si="33"/>
        <v>7.0631107820317913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3.1696506291237769</v>
      </c>
      <c r="C61" s="44">
        <f>IF(AND(D$5-C$5 &lt;&gt; 0,D9 &lt;&gt; 0,C9 &lt;&gt; 0),(EXP(LN(D9/C9)/(D$5-C$5))-1)*100,0)</f>
        <v>1.7662603843249691</v>
      </c>
      <c r="D61" s="44">
        <f t="shared" si="34"/>
        <v>1.0679086104539826</v>
      </c>
      <c r="E61" s="44">
        <f t="shared" si="34"/>
        <v>1.1454452745836674</v>
      </c>
      <c r="F61" s="44">
        <f>IF(AND(F$5-D$5 &lt;&gt; 0,F9 &lt;&gt; 0,D9 &lt;&gt; 0),(EXP(LN(F9/D9)/(F$5-D$5))-1)*100,0)</f>
        <v>1.1195931127811143</v>
      </c>
      <c r="H61" s="44">
        <f t="shared" ref="H61:L61" si="35">(B9/B$51)*100</f>
        <v>3.4451986958813965</v>
      </c>
      <c r="I61" s="44">
        <f t="shared" si="35"/>
        <v>3.6019011438368302</v>
      </c>
      <c r="J61" s="44">
        <f t="shared" si="35"/>
        <v>3.7058507930485209</v>
      </c>
      <c r="K61" s="44">
        <f t="shared" si="35"/>
        <v>3.7492863368005303</v>
      </c>
      <c r="L61" s="44">
        <f t="shared" si="35"/>
        <v>3.9656135070889951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4.2099881719666055</v>
      </c>
      <c r="C63" s="44">
        <f t="shared" si="36"/>
        <v>3.3011443883287139</v>
      </c>
      <c r="D63" s="44">
        <f t="shared" si="36"/>
        <v>1.7109570979108035</v>
      </c>
      <c r="E63" s="44">
        <f t="shared" si="36"/>
        <v>1.2069236705874786</v>
      </c>
      <c r="F63" s="44">
        <f>IF(AND(F$5-D$5 &lt;&gt; 0,F11 &lt;&gt; 0,D11 &lt;&gt; 0),(EXP(LN(F11/D11)/(F$5-D$5))-1)*100,0)</f>
        <v>1.3746566709705865</v>
      </c>
      <c r="H63" s="44">
        <f>(B11/B$51)*100</f>
        <v>20.815892425033031</v>
      </c>
      <c r="I63" s="44">
        <f>(C11/C$51)*100</f>
        <v>22.653853979272402</v>
      </c>
      <c r="J63" s="44">
        <f>(D11/D$51)*100</f>
        <v>23.65917268731797</v>
      </c>
      <c r="K63" s="44">
        <f>(E11/E$51)*100</f>
        <v>24.707712778493317</v>
      </c>
      <c r="L63" s="44">
        <f>(F11/F$51)*100</f>
        <v>26.292583039207784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4.7671122975593949</v>
      </c>
      <c r="C64" s="44">
        <f t="shared" si="36"/>
        <v>1.9537456294029143</v>
      </c>
      <c r="D64" s="49">
        <f t="shared" si="36"/>
        <v>4.4150245061245652</v>
      </c>
      <c r="E64" s="49">
        <f t="shared" si="36"/>
        <v>1.4198904449047811</v>
      </c>
      <c r="F64" s="44">
        <f>IF(AND(F$5-D$5 &lt;&gt; 0,F12 &lt;&gt; 0,D12 &lt;&gt; 0),(EXP(LN(F12/D12)/(F$5-D$5))-1)*100,0)</f>
        <v>2.4085985640582619</v>
      </c>
      <c r="H64" s="40">
        <f t="shared" ref="H64:L67" si="37">(B12/B$11)*100</f>
        <v>27.018118911579215</v>
      </c>
      <c r="I64" s="40">
        <f t="shared" si="37"/>
        <v>27.600542393166872</v>
      </c>
      <c r="J64" s="40">
        <f t="shared" si="37"/>
        <v>27.24053731494207</v>
      </c>
      <c r="K64" s="40">
        <f t="shared" si="37"/>
        <v>31.059319645088028</v>
      </c>
      <c r="L64" s="40">
        <f t="shared" si="37"/>
        <v>31.719115513354225</v>
      </c>
    </row>
    <row r="65" spans="1:12" x14ac:dyDescent="0.2">
      <c r="A65" t="str">
        <f>A13</f>
        <v>22 Health professionals</v>
      </c>
      <c r="B65" s="49">
        <f t="shared" si="36"/>
        <v>3.2883578847767048</v>
      </c>
      <c r="C65" s="44">
        <f t="shared" si="36"/>
        <v>-0.22733048825984703</v>
      </c>
      <c r="D65" s="49">
        <f t="shared" si="36"/>
        <v>0.55576011960067895</v>
      </c>
      <c r="E65" s="49">
        <f t="shared" si="36"/>
        <v>1.3688729609223182</v>
      </c>
      <c r="F65" s="44">
        <f>IF(AND(F$5-D$5 &lt;&gt; 0,F13 &lt;&gt; 0,D13 &lt;&gt; 0),(EXP(LN(F13/D13)/(F$5-D$5))-1)*100,0)</f>
        <v>1.0971074065851294</v>
      </c>
      <c r="H65" s="40">
        <f t="shared" si="37"/>
        <v>20.804479362423404</v>
      </c>
      <c r="I65" s="40">
        <f t="shared" si="37"/>
        <v>20.078208377710205</v>
      </c>
      <c r="J65" s="40">
        <f t="shared" si="37"/>
        <v>19.39239357626581</v>
      </c>
      <c r="K65" s="40">
        <f t="shared" si="37"/>
        <v>18.315866859500979</v>
      </c>
      <c r="L65" s="40">
        <f t="shared" si="37"/>
        <v>18.611073182586335</v>
      </c>
    </row>
    <row r="66" spans="1:12" x14ac:dyDescent="0.2">
      <c r="A66" t="str">
        <f>A14</f>
        <v>23 Teaching and other educational professionals</v>
      </c>
      <c r="B66" s="49">
        <f t="shared" si="36"/>
        <v>3.3104424672229182</v>
      </c>
      <c r="C66" s="44">
        <f t="shared" si="36"/>
        <v>1.1911048952999881</v>
      </c>
      <c r="D66" s="49">
        <f t="shared" si="36"/>
        <v>-0.12922130042305469</v>
      </c>
      <c r="E66" s="49">
        <f t="shared" si="36"/>
        <v>0.89912753332168638</v>
      </c>
      <c r="F66" s="44">
        <f>IF(AND(F$5-D$5 &lt;&gt; 0,F14 &lt;&gt; 0,D14 &lt;&gt; 0),(EXP(LN(F14/D14)/(F$5-D$5))-1)*100,0)</f>
        <v>0.55517341901176742</v>
      </c>
      <c r="H66" s="40">
        <f t="shared" si="37"/>
        <v>23.681514583908985</v>
      </c>
      <c r="I66" s="40">
        <f t="shared" si="37"/>
        <v>22.874361208735309</v>
      </c>
      <c r="J66" s="40">
        <f t="shared" si="37"/>
        <v>22.407127221986855</v>
      </c>
      <c r="K66" s="40">
        <f t="shared" si="37"/>
        <v>20.45218231137865</v>
      </c>
      <c r="L66" s="40">
        <f t="shared" si="37"/>
        <v>19.838622991035226</v>
      </c>
    </row>
    <row r="67" spans="1:12" x14ac:dyDescent="0.2">
      <c r="A67" t="str">
        <f>A15</f>
        <v>24 Business, media and public service professionals</v>
      </c>
      <c r="B67" s="49">
        <f t="shared" si="36"/>
        <v>5.0687709962613958</v>
      </c>
      <c r="C67" s="44">
        <f t="shared" si="36"/>
        <v>8.6090124324464732</v>
      </c>
      <c r="D67" s="49">
        <f t="shared" si="36"/>
        <v>1.1883118454396158</v>
      </c>
      <c r="E67" s="49">
        <f t="shared" si="36"/>
        <v>1.0918073360117075</v>
      </c>
      <c r="F67" s="44">
        <f>IF(AND(F$5-D$5 &lt;&gt; 0,F15 &lt;&gt; 0,D15 &lt;&gt; 0),(EXP(LN(F15/D15)/(F$5-D$5))-1)*100,0)</f>
        <v>1.1239652750938411</v>
      </c>
      <c r="H67" s="40">
        <f t="shared" si="37"/>
        <v>28.495887142088399</v>
      </c>
      <c r="I67" s="40">
        <f t="shared" si="37"/>
        <v>29.446888020387608</v>
      </c>
      <c r="J67" s="40">
        <f t="shared" si="37"/>
        <v>30.959941886805264</v>
      </c>
      <c r="K67" s="40">
        <f t="shared" si="37"/>
        <v>30.17263118403234</v>
      </c>
      <c r="L67" s="40">
        <f t="shared" si="37"/>
        <v>29.831188313024221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3.1100615316240976</v>
      </c>
      <c r="C69" s="44">
        <f t="shared" si="39"/>
        <v>3.406339818180415</v>
      </c>
      <c r="D69" s="44">
        <f t="shared" si="39"/>
        <v>1.3765730751097216</v>
      </c>
      <c r="E69" s="44">
        <f t="shared" si="39"/>
        <v>1.0338827822738317</v>
      </c>
      <c r="F69" s="44">
        <f t="shared" ref="F69:F74" si="40">IF(AND(F$5-D$5 &lt;&gt; 0,F17 &lt;&gt; 0,D17 &lt;&gt; 0),(EXP(LN(F17/D17)/(F$5-D$5))-1)*100,0)</f>
        <v>1.1479839728073538</v>
      </c>
      <c r="H69" s="44">
        <f>(B17/B$51)*100</f>
        <v>12.691903619867015</v>
      </c>
      <c r="I69" s="44">
        <f>(C17/C$51)*100</f>
        <v>13.238556253497032</v>
      </c>
      <c r="J69" s="44">
        <f>(D17/D$51)*100</f>
        <v>13.840128291572402</v>
      </c>
      <c r="K69" s="44">
        <f>(E17/E$51)*100</f>
        <v>14.21747365065994</v>
      </c>
      <c r="L69" s="44">
        <f>(F17/F$51)*100</f>
        <v>14.872751999062316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5.6719300665751815</v>
      </c>
      <c r="C70" s="44">
        <f t="shared" si="39"/>
        <v>7.2877530698404192</v>
      </c>
      <c r="D70" s="49">
        <f t="shared" si="39"/>
        <v>-0.99464818114625153</v>
      </c>
      <c r="E70" s="49">
        <f t="shared" si="39"/>
        <v>0.83467688332947709</v>
      </c>
      <c r="F70" s="44">
        <f t="shared" si="40"/>
        <v>0.22117676371085082</v>
      </c>
      <c r="H70" s="40">
        <f t="shared" ref="H70:L74" si="41">(B18/B$17)*100</f>
        <v>13.180191768425098</v>
      </c>
      <c r="I70" s="40">
        <f t="shared" si="41"/>
        <v>14.539722041031258</v>
      </c>
      <c r="J70" s="40">
        <f t="shared" si="41"/>
        <v>15.085478422165538</v>
      </c>
      <c r="K70" s="40">
        <f t="shared" si="41"/>
        <v>13.401839530600675</v>
      </c>
      <c r="L70" s="40">
        <f t="shared" si="41"/>
        <v>13.139931119037323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2.2021127619260339</v>
      </c>
      <c r="C71" s="44">
        <f t="shared" si="39"/>
        <v>1.0395200533782178</v>
      </c>
      <c r="D71" s="49">
        <f t="shared" si="39"/>
        <v>9.9993231931727156</v>
      </c>
      <c r="E71" s="49">
        <f t="shared" si="39"/>
        <v>2.0983479752665346</v>
      </c>
      <c r="F71" s="44">
        <f t="shared" si="40"/>
        <v>4.666848452857697</v>
      </c>
      <c r="H71" s="40">
        <f t="shared" si="41"/>
        <v>15.312327956554389</v>
      </c>
      <c r="I71" s="40">
        <f t="shared" si="41"/>
        <v>14.780071440443471</v>
      </c>
      <c r="J71" s="40">
        <f t="shared" si="41"/>
        <v>14.441777238444459</v>
      </c>
      <c r="K71" s="40">
        <f t="shared" si="41"/>
        <v>21.72114303833904</v>
      </c>
      <c r="L71" s="40">
        <f t="shared" si="41"/>
        <v>24.121226701330375</v>
      </c>
    </row>
    <row r="72" spans="1:12" x14ac:dyDescent="0.2">
      <c r="A72" t="str">
        <f t="shared" si="38"/>
        <v>33 Protective service occupations</v>
      </c>
      <c r="B72" s="49">
        <f t="shared" si="39"/>
        <v>3.629685229150259</v>
      </c>
      <c r="C72" s="44">
        <f t="shared" si="39"/>
        <v>6.0028269502567788</v>
      </c>
      <c r="D72" s="49">
        <f t="shared" si="39"/>
        <v>-4.0680016667112291</v>
      </c>
      <c r="E72" s="49">
        <f t="shared" si="39"/>
        <v>0.38139028806891684</v>
      </c>
      <c r="F72" s="44">
        <f t="shared" si="40"/>
        <v>-1.1242096470494234</v>
      </c>
      <c r="H72" s="40">
        <f t="shared" si="41"/>
        <v>7.4931448696489866</v>
      </c>
      <c r="I72" s="40">
        <f t="shared" si="41"/>
        <v>7.6453374855392457</v>
      </c>
      <c r="J72" s="40">
        <f t="shared" si="41"/>
        <v>7.8373085043035484</v>
      </c>
      <c r="K72" s="40">
        <f t="shared" si="41"/>
        <v>5.9469784839863165</v>
      </c>
      <c r="L72" s="40">
        <f t="shared" si="41"/>
        <v>5.5738849023118844</v>
      </c>
    </row>
    <row r="73" spans="1:12" x14ac:dyDescent="0.2">
      <c r="A73" t="str">
        <f t="shared" si="38"/>
        <v>34 Culture, media and sports occupations</v>
      </c>
      <c r="B73" s="49">
        <f t="shared" si="39"/>
        <v>3.3184866043699301</v>
      </c>
      <c r="C73" s="44">
        <f t="shared" si="39"/>
        <v>-0.18514855077134129</v>
      </c>
      <c r="D73" s="49">
        <f t="shared" si="39"/>
        <v>-0.62228791577249032</v>
      </c>
      <c r="E73" s="49">
        <f t="shared" si="39"/>
        <v>1.2746029592455299</v>
      </c>
      <c r="F73" s="44">
        <f t="shared" si="40"/>
        <v>0.63831672544309992</v>
      </c>
      <c r="H73" s="40">
        <f t="shared" si="41"/>
        <v>16.322935819954942</v>
      </c>
      <c r="I73" s="40">
        <f t="shared" si="41"/>
        <v>16.455316245241413</v>
      </c>
      <c r="J73" s="40">
        <f t="shared" si="41"/>
        <v>15.883793483618467</v>
      </c>
      <c r="K73" s="40">
        <f t="shared" si="41"/>
        <v>14.378420169477051</v>
      </c>
      <c r="L73" s="40">
        <f t="shared" si="41"/>
        <v>14.724692302587556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2.503774499971545</v>
      </c>
      <c r="C74" s="44">
        <f t="shared" si="39"/>
        <v>3.7883776618374831</v>
      </c>
      <c r="D74" s="49">
        <f t="shared" si="39"/>
        <v>0.40398025711267938</v>
      </c>
      <c r="E74" s="49">
        <f t="shared" si="39"/>
        <v>0.54454271988086944</v>
      </c>
      <c r="F74" s="44">
        <f t="shared" si="40"/>
        <v>0.49766671442987853</v>
      </c>
      <c r="H74" s="40">
        <f t="shared" si="41"/>
        <v>47.69139958541659</v>
      </c>
      <c r="I74" s="40">
        <f t="shared" si="41"/>
        <v>46.579552787744618</v>
      </c>
      <c r="J74" s="40">
        <f t="shared" si="41"/>
        <v>46.751642351467986</v>
      </c>
      <c r="K74" s="40">
        <f t="shared" si="41"/>
        <v>44.551618777596914</v>
      </c>
      <c r="L74" s="40">
        <f t="shared" si="41"/>
        <v>42.440264974732855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0.17201194031413181</v>
      </c>
      <c r="C76" s="44">
        <f t="shared" si="42"/>
        <v>3.170455702978181</v>
      </c>
      <c r="D76" s="44">
        <f t="shared" si="42"/>
        <v>1.2699107177605029E-2</v>
      </c>
      <c r="E76" s="44">
        <f t="shared" si="42"/>
        <v>-0.58567841720646996</v>
      </c>
      <c r="F76" s="44">
        <f>IF(AND(F$5-D$5 &lt;&gt; 0,F24 &lt;&gt; 0,D24 &lt;&gt; 0),(EXP(LN(F24/D24)/(F$5-D$5))-1)*100,0)</f>
        <v>-0.3866180929948726</v>
      </c>
      <c r="H76" s="44">
        <f>(B24/B$51)*100</f>
        <v>11.227157704417506</v>
      </c>
      <c r="I76" s="44">
        <f>(C24/C$51)*100</f>
        <v>10.431940110052812</v>
      </c>
      <c r="J76" s="44">
        <f>(D24/D$51)*100</f>
        <v>10.88109892086743</v>
      </c>
      <c r="K76" s="44">
        <f>(E24/E$51)*100</f>
        <v>10.445825904958751</v>
      </c>
      <c r="L76" s="44">
        <f>(F24/F$51)*100</f>
        <v>9.2967421271573585</v>
      </c>
    </row>
    <row r="77" spans="1:12" x14ac:dyDescent="0.2">
      <c r="A77" t="str">
        <f>A25</f>
        <v>41 Administrative occupations</v>
      </c>
      <c r="B77" s="49">
        <f t="shared" si="42"/>
        <v>0.47192682659240592</v>
      </c>
      <c r="C77" s="44">
        <f t="shared" si="42"/>
        <v>4.380518775647424</v>
      </c>
      <c r="D77" s="49">
        <f t="shared" si="42"/>
        <v>0.40847199277167512</v>
      </c>
      <c r="E77" s="49">
        <f t="shared" si="42"/>
        <v>-0.35656888649087115</v>
      </c>
      <c r="F77" s="44">
        <f>IF(AND(F$5-D$5 &lt;&gt; 0,F25 &lt;&gt; 0,D25 &lt;&gt; 0),(EXP(LN(F25/D25)/(F$5-D$5))-1)*100,0)</f>
        <v>-0.10220513704810585</v>
      </c>
      <c r="H77" s="40">
        <f t="shared" ref="H77:L78" si="43">(B25/B$24)*100</f>
        <v>80.480580508043857</v>
      </c>
      <c r="I77" s="40">
        <f t="shared" si="43"/>
        <v>81.448752790539402</v>
      </c>
      <c r="J77" s="40">
        <f t="shared" si="43"/>
        <v>82.404046894798682</v>
      </c>
      <c r="K77" s="40">
        <f t="shared" si="43"/>
        <v>84.047459555586613</v>
      </c>
      <c r="L77" s="40">
        <f t="shared" si="43"/>
        <v>86.004622696291378</v>
      </c>
    </row>
    <row r="78" spans="1:12" x14ac:dyDescent="0.2">
      <c r="A78" t="str">
        <f>A26</f>
        <v>42 Secretarial and related occupations</v>
      </c>
      <c r="B78" s="49">
        <f t="shared" si="42"/>
        <v>-1.0939289209980663</v>
      </c>
      <c r="C78" s="44">
        <f t="shared" si="42"/>
        <v>-2.1422937285822008</v>
      </c>
      <c r="D78" s="49">
        <f t="shared" si="42"/>
        <v>-1.929461562360546</v>
      </c>
      <c r="E78" s="49">
        <f t="shared" si="42"/>
        <v>-1.8784434858351462</v>
      </c>
      <c r="F78" s="44">
        <f>IF(AND(F$5-D$5 &lt;&gt; 0,F26 &lt;&gt; 0,D26 &lt;&gt; 0),(EXP(LN(F26/D26)/(F$5-D$5))-1)*100,0)</f>
        <v>-1.8954524596098477</v>
      </c>
      <c r="H78" s="40">
        <f t="shared" si="43"/>
        <v>19.519419491956146</v>
      </c>
      <c r="I78" s="40">
        <f t="shared" si="43"/>
        <v>18.551247209460602</v>
      </c>
      <c r="J78" s="40">
        <f t="shared" si="43"/>
        <v>17.595953105201325</v>
      </c>
      <c r="K78" s="40">
        <f t="shared" si="43"/>
        <v>15.952540444413396</v>
      </c>
      <c r="L78" s="40">
        <f t="shared" si="43"/>
        <v>13.995377303708617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1.0542506608503643</v>
      </c>
      <c r="C80" s="44">
        <f t="shared" si="44"/>
        <v>-11.000762012437182</v>
      </c>
      <c r="D80" s="44">
        <f t="shared" si="44"/>
        <v>0.66017413794865476</v>
      </c>
      <c r="E80" s="44">
        <f t="shared" si="44"/>
        <v>-1.1137818616391293E-3</v>
      </c>
      <c r="F80" s="44">
        <f>IF(AND(F$5-D$5 &lt;&gt; 0,F28 &lt;&gt; 0,D28 &lt;&gt; 0),(EXP(LN(F28/D28)/(F$5-D$5))-1)*100,0)</f>
        <v>0.21883140582186211</v>
      </c>
      <c r="H80" s="44">
        <f>(B28/B$51)*100</f>
        <v>10.194511534725963</v>
      </c>
      <c r="I80" s="44">
        <f>(C28/C$51)*100</f>
        <v>9.8105745279541132</v>
      </c>
      <c r="J80" s="44">
        <f>(D28/D$51)*100</f>
        <v>8.8274050353905391</v>
      </c>
      <c r="K80" s="44">
        <f>(E28/E$51)*100</f>
        <v>8.7521696191176108</v>
      </c>
      <c r="L80" s="44">
        <f>(F28/F$51)*100</f>
        <v>8.2597294886343118</v>
      </c>
    </row>
    <row r="81" spans="1:12" x14ac:dyDescent="0.2">
      <c r="A81" t="str">
        <f>A29</f>
        <v>51 Skilled agricultural and related trades</v>
      </c>
      <c r="B81" s="49">
        <f t="shared" si="44"/>
        <v>1.5790988271103812</v>
      </c>
      <c r="C81" s="44">
        <f t="shared" si="44"/>
        <v>6.9666979156689068</v>
      </c>
      <c r="D81" s="49">
        <f t="shared" si="44"/>
        <v>-0.1294150206300082</v>
      </c>
      <c r="E81" s="49">
        <f t="shared" si="44"/>
        <v>1.0925784858936138</v>
      </c>
      <c r="F81" s="44">
        <f>IF(AND(F$5-D$5 &lt;&gt; 0,F29 &lt;&gt; 0,D29 &lt;&gt; 0),(EXP(LN(F29/D29)/(F$5-D$5))-1)*100,0)</f>
        <v>0.68359495080796417</v>
      </c>
      <c r="H81" s="40">
        <f t="shared" ref="H81:L84" si="45">(B29/B$28)*100</f>
        <v>9.7815131772352508</v>
      </c>
      <c r="I81" s="40">
        <f t="shared" si="45"/>
        <v>9.9863118190558335</v>
      </c>
      <c r="J81" s="40">
        <f t="shared" si="45"/>
        <v>12.00238141128686</v>
      </c>
      <c r="K81" s="40">
        <f t="shared" si="45"/>
        <v>11.538968966086694</v>
      </c>
      <c r="L81" s="40">
        <f t="shared" si="45"/>
        <v>12.864950375565041</v>
      </c>
    </row>
    <row r="82" spans="1:12" x14ac:dyDescent="0.2">
      <c r="A82" t="str">
        <f>A30</f>
        <v>52 Skilled metal, electrical and electronic trades</v>
      </c>
      <c r="B82" s="49">
        <f t="shared" si="44"/>
        <v>0.27448706576302939</v>
      </c>
      <c r="C82" s="44">
        <f t="shared" si="44"/>
        <v>-11.380049727874786</v>
      </c>
      <c r="D82" s="49">
        <f t="shared" si="44"/>
        <v>1.0063776444724226E-2</v>
      </c>
      <c r="E82" s="49">
        <f t="shared" si="44"/>
        <v>-0.33657093871167776</v>
      </c>
      <c r="F82" s="44">
        <f>IF(AND(F$5-D$5 &lt;&gt; 0,F30 &lt;&gt; 0,D30 &lt;&gt; 0),(EXP(LN(F30/D30)/(F$5-D$5))-1)*100,0)</f>
        <v>-0.2211597325308623</v>
      </c>
      <c r="H82" s="40">
        <f t="shared" si="45"/>
        <v>37.856994149826633</v>
      </c>
      <c r="I82" s="40">
        <f t="shared" si="45"/>
        <v>36.701987272512561</v>
      </c>
      <c r="J82" s="40">
        <f t="shared" si="45"/>
        <v>36.545574552365935</v>
      </c>
      <c r="K82" s="40">
        <f t="shared" si="45"/>
        <v>35.380578388371617</v>
      </c>
      <c r="L82" s="40">
        <f t="shared" si="45"/>
        <v>34.211455838387373</v>
      </c>
    </row>
    <row r="83" spans="1:12" x14ac:dyDescent="0.2">
      <c r="A83" t="str">
        <f>A31</f>
        <v>53 Skilled construction and building trades</v>
      </c>
      <c r="B83" s="49">
        <f t="shared" si="44"/>
        <v>2.495687802084956</v>
      </c>
      <c r="C83" s="44">
        <f t="shared" si="44"/>
        <v>-19.1983626554733</v>
      </c>
      <c r="D83" s="49">
        <f t="shared" si="44"/>
        <v>1.1397783202886203</v>
      </c>
      <c r="E83" s="49">
        <f t="shared" si="44"/>
        <v>-7.477007894407528E-3</v>
      </c>
      <c r="F83" s="44">
        <f>IF(AND(F$5-D$5 &lt;&gt; 0,F31 &lt;&gt; 0,D31 &lt;&gt; 0),(EXP(LN(F31/D31)/(F$5-D$5))-1)*100,0)</f>
        <v>0.37348813856539209</v>
      </c>
      <c r="H83" s="40">
        <f t="shared" si="45"/>
        <v>34.342625194356152</v>
      </c>
      <c r="I83" s="40">
        <f t="shared" si="45"/>
        <v>36.344401586360128</v>
      </c>
      <c r="J83" s="40">
        <f t="shared" si="45"/>
        <v>32.996767420585094</v>
      </c>
      <c r="K83" s="40">
        <f t="shared" si="45"/>
        <v>33.790373774975428</v>
      </c>
      <c r="L83" s="40">
        <f t="shared" si="45"/>
        <v>33.768878112851588</v>
      </c>
    </row>
    <row r="84" spans="1:12" x14ac:dyDescent="0.2">
      <c r="A84" t="str">
        <f>A32</f>
        <v>54 Textiles, printing and other skilled trades</v>
      </c>
      <c r="B84" s="49">
        <f t="shared" si="44"/>
        <v>-0.45352326905933049</v>
      </c>
      <c r="C84" s="44">
        <f t="shared" si="44"/>
        <v>-3.1958165837326469</v>
      </c>
      <c r="D84" s="49">
        <f t="shared" si="44"/>
        <v>1.5547791968961278</v>
      </c>
      <c r="E84" s="49">
        <f t="shared" si="44"/>
        <v>-7.1508019088051267E-2</v>
      </c>
      <c r="F84" s="44">
        <f>IF(AND(F$5-D$5 &lt;&gt; 0,F32 &lt;&gt; 0,D32 &lt;&gt; 0),(EXP(LN(F32/D32)/(F$5-D$5))-1)*100,0)</f>
        <v>0.46767324245973185</v>
      </c>
      <c r="H84" s="40">
        <f t="shared" si="45"/>
        <v>18.018867478581964</v>
      </c>
      <c r="I84" s="40">
        <f t="shared" si="45"/>
        <v>16.967299322071476</v>
      </c>
      <c r="J84" s="40">
        <f t="shared" si="45"/>
        <v>18.455276615762116</v>
      </c>
      <c r="K84" s="40">
        <f t="shared" si="45"/>
        <v>19.290078870566258</v>
      </c>
      <c r="L84" s="40">
        <f t="shared" si="45"/>
        <v>19.154715673195994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0.72390599095855102</v>
      </c>
      <c r="C86" s="44">
        <f t="shared" si="46"/>
        <v>-5.606806481134063</v>
      </c>
      <c r="D86" s="44">
        <f t="shared" si="46"/>
        <v>0.84840229152538527</v>
      </c>
      <c r="E86" s="44">
        <f t="shared" si="46"/>
        <v>0.94214510294881038</v>
      </c>
      <c r="F86" s="44">
        <f>IF(AND(F$5-D$5 &lt;&gt; 0,F34 &lt;&gt; 0,D34 &lt;&gt; 0),(EXP(LN(F34/D34)/(F$5-D$5))-1)*100,0)</f>
        <v>0.91088782115349431</v>
      </c>
      <c r="H86" s="44">
        <f>(B34/B$51)*100</f>
        <v>10.212954714557366</v>
      </c>
      <c r="I86" s="44">
        <f>(C34/C$51)*100</f>
        <v>9.7004374106652218</v>
      </c>
      <c r="J86" s="44">
        <f>(D34/D$51)*100</f>
        <v>9.2572996546332131</v>
      </c>
      <c r="K86" s="44">
        <f>(E34/E$51)*100</f>
        <v>9.2645369495535732</v>
      </c>
      <c r="L86" s="44">
        <f>(F34/F$51)*100</f>
        <v>9.6038967716222388</v>
      </c>
    </row>
    <row r="87" spans="1:12" x14ac:dyDescent="0.2">
      <c r="A87" t="str">
        <f>A35</f>
        <v>61 Caring personal service occupations</v>
      </c>
      <c r="B87" s="49">
        <f t="shared" si="46"/>
        <v>0.1638807871397141</v>
      </c>
      <c r="C87" s="44">
        <f t="shared" si="46"/>
        <v>-4.4587189653909292</v>
      </c>
      <c r="D87" s="49">
        <f t="shared" si="46"/>
        <v>1.0935092235694777</v>
      </c>
      <c r="E87" s="49">
        <f t="shared" si="46"/>
        <v>0.98279187731808992</v>
      </c>
      <c r="F87" s="44">
        <f>IF(AND(F$5-D$5 &lt;&gt; 0,F35 &lt;&gt; 0,D35 &lt;&gt; 0),(EXP(LN(F35/D35)/(F$5-D$5))-1)*100,0)</f>
        <v>1.0196841798010281</v>
      </c>
      <c r="H87" s="40">
        <f t="shared" ref="H87:L89" si="47">(B35/B$34)*100</f>
        <v>78.705154060171751</v>
      </c>
      <c r="I87" s="40">
        <f t="shared" si="47"/>
        <v>76.969294875091961</v>
      </c>
      <c r="J87" s="40">
        <f t="shared" si="47"/>
        <v>77.905458630627834</v>
      </c>
      <c r="K87" s="40">
        <f t="shared" si="47"/>
        <v>78.85679811953689</v>
      </c>
      <c r="L87" s="40">
        <f t="shared" si="47"/>
        <v>79.17490992320046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2.9328138594270081</v>
      </c>
      <c r="C88" s="44">
        <f t="shared" si="46"/>
        <v>-10.663343743015485</v>
      </c>
      <c r="D88" s="49">
        <f t="shared" si="46"/>
        <v>0.23478804957877131</v>
      </c>
      <c r="E88" s="49">
        <f t="shared" si="46"/>
        <v>0.80777065788841806</v>
      </c>
      <c r="F88" s="44">
        <f>IF(AND(F$5-D$5 &lt;&gt; 0,F36 &lt;&gt; 0,D36 &lt;&gt; 0),(EXP(LN(F36/D36)/(F$5-D$5))-1)*100,0)</f>
        <v>0.61641344328220438</v>
      </c>
      <c r="H88" s="40">
        <f t="shared" si="47"/>
        <v>20.345356725862128</v>
      </c>
      <c r="I88" s="40">
        <f t="shared" si="47"/>
        <v>22.189650079065235</v>
      </c>
      <c r="J88" s="40">
        <f t="shared" si="47"/>
        <v>21.000975469486757</v>
      </c>
      <c r="K88" s="40">
        <f t="shared" si="47"/>
        <v>20.36979875917736</v>
      </c>
      <c r="L88" s="40">
        <f t="shared" si="47"/>
        <v>20.100254097193389</v>
      </c>
    </row>
    <row r="89" spans="1:12" x14ac:dyDescent="0.2">
      <c r="A89" t="str">
        <f>A37</f>
        <v>63 Community and civil enforcement occupations</v>
      </c>
      <c r="B89" s="49">
        <f t="shared" si="46"/>
        <v>-2.2838932504356757</v>
      </c>
      <c r="C89" s="44">
        <f t="shared" si="46"/>
        <v>22.732962751654394</v>
      </c>
      <c r="D89" s="49">
        <f t="shared" si="46"/>
        <v>-5.9018219868514521</v>
      </c>
      <c r="E89" s="49">
        <f t="shared" si="46"/>
        <v>0.28960293070063869</v>
      </c>
      <c r="F89" s="44">
        <f>IF(AND(F$5-D$5 &lt;&gt; 0,F37 &lt;&gt; 0,D37 &lt;&gt; 0),(EXP(LN(F37/D37)/(F$5-D$5))-1)*100,0)</f>
        <v>-1.8181948447652863</v>
      </c>
      <c r="H89" s="40">
        <f t="shared" si="47"/>
        <v>0.94948921396610131</v>
      </c>
      <c r="I89" s="40">
        <f t="shared" si="47"/>
        <v>0.84105504584281054</v>
      </c>
      <c r="J89" s="40">
        <f t="shared" si="47"/>
        <v>1.0935658998854136</v>
      </c>
      <c r="K89" s="40">
        <f t="shared" si="47"/>
        <v>0.77340312128577438</v>
      </c>
      <c r="L89" s="40">
        <f t="shared" si="47"/>
        <v>0.72483597960615587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-0.50049658684006015</v>
      </c>
      <c r="C91" s="44">
        <f t="shared" si="48"/>
        <v>0.69086428291977864</v>
      </c>
      <c r="D91" s="44">
        <f t="shared" si="48"/>
        <v>0.37275572346018304</v>
      </c>
      <c r="E91" s="44">
        <f t="shared" si="48"/>
        <v>-1.3829393525832678E-2</v>
      </c>
      <c r="F91" s="44">
        <f t="shared" ref="F91:F93" si="49">IF(AND(F$5-D$5 &lt;&gt; 0,F39 &lt;&gt; 0,D39 &lt;&gt; 0),(EXP(LN(F39/D39)/(F$5-D$5))-1)*100,0)</f>
        <v>0.11486659159076762</v>
      </c>
      <c r="H91" s="44">
        <f>(B39/B$51)*100</f>
        <v>8.6381973781706218</v>
      </c>
      <c r="I91" s="44">
        <f>(C39/C$51)*100</f>
        <v>7.8129753091043055</v>
      </c>
      <c r="J91" s="44">
        <f>(D39/D$51)*100</f>
        <v>7.9535102496878842</v>
      </c>
      <c r="K91" s="44">
        <f>(E39/E$51)*100</f>
        <v>7.7737822045556459</v>
      </c>
      <c r="L91" s="44">
        <f>(F39/F$51)*100</f>
        <v>7.3270675269117849</v>
      </c>
    </row>
    <row r="92" spans="1:12" s="30" customFormat="1" x14ac:dyDescent="0.2">
      <c r="A92" t="str">
        <f>A40</f>
        <v>71 Sales occupations</v>
      </c>
      <c r="B92" s="49">
        <f t="shared" si="48"/>
        <v>-1.2266725414523005</v>
      </c>
      <c r="C92" s="44">
        <f t="shared" si="48"/>
        <v>4.3437257267453511E-2</v>
      </c>
      <c r="D92" s="49">
        <f t="shared" si="48"/>
        <v>-0.12224742268445166</v>
      </c>
      <c r="E92" s="49">
        <f t="shared" si="48"/>
        <v>-0.32951067395639022</v>
      </c>
      <c r="F92" s="44">
        <f t="shared" si="49"/>
        <v>-0.26047075725620372</v>
      </c>
      <c r="G92"/>
      <c r="H92" s="40">
        <f>(B40/B$34)*100</f>
        <v>69.212477615147463</v>
      </c>
      <c r="I92" s="40">
        <f t="shared" ref="H92:L93" si="50">(C40/C$34)*100</f>
        <v>64.00485201912683</v>
      </c>
      <c r="J92" s="40">
        <f t="shared" si="50"/>
        <v>67.836092396390967</v>
      </c>
      <c r="K92" s="40">
        <f t="shared" si="50"/>
        <v>64.633774544768357</v>
      </c>
      <c r="L92" s="40">
        <f t="shared" si="50"/>
        <v>56.93772716194151</v>
      </c>
    </row>
    <row r="93" spans="1:12" s="30" customFormat="1" x14ac:dyDescent="0.2">
      <c r="A93" t="str">
        <f>A41</f>
        <v>72 Customer service occupations</v>
      </c>
      <c r="B93" s="49">
        <f t="shared" si="48"/>
        <v>2.5875155068234346</v>
      </c>
      <c r="C93" s="44">
        <f t="shared" si="48"/>
        <v>3.1965687159658307</v>
      </c>
      <c r="D93" s="49">
        <f t="shared" si="48"/>
        <v>2.1478702134679173</v>
      </c>
      <c r="E93" s="49">
        <f t="shared" si="48"/>
        <v>0.98379449522736362</v>
      </c>
      <c r="F93" s="44">
        <f t="shared" si="49"/>
        <v>1.370338242356528</v>
      </c>
      <c r="G93"/>
      <c r="H93" s="40">
        <f t="shared" si="50"/>
        <v>15.36830845117953</v>
      </c>
      <c r="I93" s="40">
        <f t="shared" si="50"/>
        <v>16.537653213825543</v>
      </c>
      <c r="J93" s="40">
        <f t="shared" si="50"/>
        <v>18.080001350312031</v>
      </c>
      <c r="K93" s="40">
        <f t="shared" si="50"/>
        <v>19.275245915560614</v>
      </c>
      <c r="L93" s="40">
        <f t="shared" si="50"/>
        <v>19.35492467665313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1.509641579314458</v>
      </c>
      <c r="C95" s="44">
        <f t="shared" si="51"/>
        <v>-11.258132887706584</v>
      </c>
      <c r="D95" s="44">
        <f t="shared" si="51"/>
        <v>0.86971418258106059</v>
      </c>
      <c r="E95" s="44">
        <f t="shared" si="51"/>
        <v>-0.11626837811283819</v>
      </c>
      <c r="F95" s="44">
        <f>IF(AND(F$5-D$5 &lt;&gt; 0,F43 &lt;&gt; 0,D43 &lt;&gt; 0),(EXP(LN(F43/D43)/(F$5-D$5))-1)*100,0)</f>
        <v>0.21131693042935051</v>
      </c>
      <c r="H95" s="44">
        <f>(B43/B$51)*100</f>
        <v>5.3292241592582537</v>
      </c>
      <c r="I95" s="44">
        <f>(C43/C$51)*100</f>
        <v>5.2215908774773387</v>
      </c>
      <c r="J95" s="44">
        <f>(D43/D$51)*100</f>
        <v>4.6847209572701249</v>
      </c>
      <c r="K95" s="44">
        <f>(E43/E$51)*100</f>
        <v>4.6933394219426887</v>
      </c>
      <c r="L95" s="44">
        <f>(F43/F$51)*100</f>
        <v>4.3785269159738318</v>
      </c>
    </row>
    <row r="96" spans="1:12" x14ac:dyDescent="0.2">
      <c r="A96" t="str">
        <f>A44</f>
        <v>81 Process, plant and machine operatives</v>
      </c>
      <c r="B96" s="49">
        <f t="shared" si="51"/>
        <v>6.2490306716522781E-2</v>
      </c>
      <c r="C96" s="44">
        <f t="shared" si="51"/>
        <v>-12.24501138854227</v>
      </c>
      <c r="D96" s="49">
        <f t="shared" si="51"/>
        <v>1.364839217953473</v>
      </c>
      <c r="E96" s="49">
        <f t="shared" si="51"/>
        <v>-0.45536896140038197</v>
      </c>
      <c r="F96" s="44">
        <f>IF(AND(F$5-D$5 &lt;&gt; 0,F44 &lt;&gt; 0,D44 &lt;&gt; 0),(EXP(LN(F44/D44)/(F$5-D$5))-1)*100,0)</f>
        <v>0.14770608741592195</v>
      </c>
      <c r="H96" s="40">
        <f>(B44/B$43)*100</f>
        <v>41.36018864947139</v>
      </c>
      <c r="I96" s="40">
        <f t="shared" ref="H96:L97" si="52">(C44/C$43)*100</f>
        <v>39.051575738391165</v>
      </c>
      <c r="J96" s="40">
        <f t="shared" si="52"/>
        <v>38.617291879215564</v>
      </c>
      <c r="K96" s="40">
        <f t="shared" si="52"/>
        <v>39.574418551952682</v>
      </c>
      <c r="L96" s="40">
        <f t="shared" si="52"/>
        <v>38.251226425041338</v>
      </c>
    </row>
    <row r="97" spans="1:12" x14ac:dyDescent="0.2">
      <c r="A97" t="str">
        <f>A45</f>
        <v>82 Transport and mobile machine drivers and operatives</v>
      </c>
      <c r="B97" s="49">
        <f t="shared" si="51"/>
        <v>2.4943141602225438</v>
      </c>
      <c r="C97" s="44">
        <f t="shared" si="51"/>
        <v>-10.625808738446352</v>
      </c>
      <c r="D97" s="49">
        <f t="shared" si="51"/>
        <v>0.55316590680494215</v>
      </c>
      <c r="E97" s="49">
        <f t="shared" si="51"/>
        <v>0.10032992452970735</v>
      </c>
      <c r="F97" s="44">
        <f>IF(AND(F$5-D$5 &lt;&gt; 0,F45 &lt;&gt; 0,D45 &lt;&gt; 0),(EXP(LN(F45/D45)/(F$5-D$5))-1)*100,0)</f>
        <v>0.25104820573766951</v>
      </c>
      <c r="H97" s="40">
        <f t="shared" si="52"/>
        <v>58.639811350528603</v>
      </c>
      <c r="I97" s="40">
        <f t="shared" si="52"/>
        <v>60.948424261608849</v>
      </c>
      <c r="J97" s="40">
        <f t="shared" si="52"/>
        <v>61.382708120784422</v>
      </c>
      <c r="K97" s="40">
        <f t="shared" si="52"/>
        <v>60.425581448047318</v>
      </c>
      <c r="L97" s="40">
        <f t="shared" si="52"/>
        <v>61.748773574958662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6.1043504731062015E-2</v>
      </c>
      <c r="C99" s="44">
        <f t="shared" si="53"/>
        <v>-7.2841409130337205</v>
      </c>
      <c r="D99" s="44">
        <f t="shared" si="53"/>
        <v>1.122755186120461</v>
      </c>
      <c r="E99" s="44">
        <f t="shared" si="53"/>
        <v>-8.5287036612125E-2</v>
      </c>
      <c r="F99" s="44">
        <f>IF(AND(F$5-D$5 &lt;&gt; 0,F47 &lt;&gt; 0,D47 &lt;&gt; 0),(EXP(LN(F47/D47)/(F$5-D$5))-1)*100,0)</f>
        <v>0.31578161643903702</v>
      </c>
      <c r="H99" s="44">
        <f>(B47/B$51)*100</f>
        <v>10.859970120755554</v>
      </c>
      <c r="I99" s="44">
        <f>(C47/C$51)*100</f>
        <v>10.04612127847316</v>
      </c>
      <c r="J99" s="44">
        <f>(D47/D$51)*100</f>
        <v>9.4168308199790403</v>
      </c>
      <c r="K99" s="44">
        <f>(E47/E$51)*100</f>
        <v>9.553082365712692</v>
      </c>
      <c r="L99" s="44">
        <f>(F47/F$51)*100</f>
        <v>8.9399778423095775</v>
      </c>
    </row>
    <row r="100" spans="1:12" x14ac:dyDescent="0.2">
      <c r="A100" t="str">
        <f>A48</f>
        <v>91 Elementary trades and related occupations</v>
      </c>
      <c r="B100" s="49">
        <f t="shared" si="53"/>
        <v>-2.1270894017074937</v>
      </c>
      <c r="C100" s="44">
        <f t="shared" si="53"/>
        <v>-10.854833735282721</v>
      </c>
      <c r="D100" s="49">
        <f t="shared" si="53"/>
        <v>14.86343059993227</v>
      </c>
      <c r="E100" s="49">
        <f t="shared" si="53"/>
        <v>1.5528108613921843</v>
      </c>
      <c r="F100" s="44">
        <f>IF(AND(F$5-D$5 &lt;&gt; 0,F48 &lt;&gt; 0,D48 &lt;&gt; 0),(EXP(LN(F48/D48)/(F$5-D$5))-1)*100,0)</f>
        <v>5.8088254574574449</v>
      </c>
      <c r="H100" s="40">
        <f t="shared" ref="H100:L101" si="54">(B48/B$47)*100</f>
        <v>14.761653385547588</v>
      </c>
      <c r="I100" s="40">
        <f t="shared" si="54"/>
        <v>13.512164008501543</v>
      </c>
      <c r="J100" s="40">
        <f t="shared" si="54"/>
        <v>12.991780683433586</v>
      </c>
      <c r="K100" s="40">
        <f t="shared" si="54"/>
        <v>24.565925292731499</v>
      </c>
      <c r="L100" s="40">
        <f t="shared" si="54"/>
        <v>28.904014255724174</v>
      </c>
    </row>
    <row r="101" spans="1:12" x14ac:dyDescent="0.2">
      <c r="A101" t="str">
        <f>A49</f>
        <v>92 Elementary administration and service occupations</v>
      </c>
      <c r="B101" s="49">
        <f t="shared" si="53"/>
        <v>0.42573781664694277</v>
      </c>
      <c r="C101" s="44">
        <f t="shared" si="53"/>
        <v>-6.7262845800003639</v>
      </c>
      <c r="D101" s="49">
        <f t="shared" si="53"/>
        <v>-1.7233483741781908</v>
      </c>
      <c r="E101" s="49">
        <f t="shared" si="53"/>
        <v>-0.67531501863818955</v>
      </c>
      <c r="F101" s="44">
        <f>IF(AND(F$5-D$5 &lt;&gt; 0,F49 &lt;&gt; 0,D49 &lt;&gt; 0),(EXP(LN(F49/D49)/(F$5-D$5))-1)*100,0)</f>
        <v>-1.0258954374012474</v>
      </c>
      <c r="H101" s="40">
        <f t="shared" si="54"/>
        <v>85.238346614452411</v>
      </c>
      <c r="I101" s="40">
        <f t="shared" si="54"/>
        <v>86.487835991498457</v>
      </c>
      <c r="J101" s="40">
        <f t="shared" si="54"/>
        <v>87.008219316566411</v>
      </c>
      <c r="K101" s="40">
        <f t="shared" si="54"/>
        <v>75.434074707268493</v>
      </c>
      <c r="L101" s="40">
        <f t="shared" si="54"/>
        <v>71.095985744275822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2.0287535595143069</v>
      </c>
      <c r="C103" s="206">
        <f t="shared" ref="C103" si="56">IF(AND(D$5-C$5 &lt;&gt; 0,D51 &lt;&gt; 0,C51 &lt;&gt; 0),(EXP(LN(D51/C51)/(D$5-C$5))-1)*100,0)</f>
        <v>-1.0882978964292134</v>
      </c>
      <c r="D103" s="50">
        <f>IF(AND(E$5-D$5 &lt;&gt; 0,E51 &lt;&gt; 0,D51 &lt;&gt; 0),(EXP(LN(E51/D51)/(E$5-D$5))-1)*100,0)</f>
        <v>0.83264116271477562</v>
      </c>
      <c r="E103" s="50">
        <f>IF(AND(F$5-E$5 &lt;&gt; 0,F51 &lt;&gt; 0,E51 &lt;&gt; 0),(EXP(LN(F51/E51)/(F$5-E$5))-1)*100,0)</f>
        <v>0.57965764943312958</v>
      </c>
      <c r="F103" s="206">
        <f>IF(AND(F$5-D$5 &lt;&gt; 0,F51 &lt;&gt; 0,D51 &lt;&gt; 0),(EXP(LN(F51/D51)/(F$5-D$5))-1)*100,0)</f>
        <v>0.66391488381218888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West of England and North Somerset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12.329429924797601</v>
      </c>
      <c r="C9" s="330">
        <v>30.608719419500275</v>
      </c>
      <c r="D9" s="330">
        <f>SUM(B9:C9)</f>
        <v>42.938149344297877</v>
      </c>
      <c r="E9" s="331"/>
      <c r="F9" s="330">
        <v>18.345895338203896</v>
      </c>
      <c r="G9" s="330">
        <v>35.987868301799978</v>
      </c>
      <c r="H9" s="330">
        <f>SUM(F9:G9)</f>
        <v>54.333763640003873</v>
      </c>
      <c r="I9" s="331"/>
      <c r="J9" s="330">
        <v>21.434330636205878</v>
      </c>
      <c r="K9" s="330">
        <v>33.082360566014273</v>
      </c>
      <c r="L9" s="330">
        <f>SUM(J9:K9)</f>
        <v>54.516691202220152</v>
      </c>
      <c r="M9" s="236"/>
      <c r="N9" s="328">
        <f>IF(B9&gt;0,(EXP(LN(F9/B9)/($F$6-$B$6))-1)*100,0)</f>
        <v>8.2727538654981725</v>
      </c>
      <c r="O9" s="328">
        <f>IF(F9&gt;0,(EXP(LN(J9/F9)/($J$6-$F$6))-1)*100,0)</f>
        <v>1.0426515194238206</v>
      </c>
      <c r="P9" s="328"/>
      <c r="Q9" s="328">
        <f>IF(C9&gt;0,(EXP(LN(G9/C9)/($F$6-$B$6))-1)*100,0)</f>
        <v>3.2909311258420448</v>
      </c>
      <c r="R9" s="328">
        <f>IF(G9&gt;0,(EXP(LN(K9/G9)/($J$6-$F$6))-1)*100,0)</f>
        <v>-0.55963923990720588</v>
      </c>
      <c r="S9" s="327"/>
      <c r="T9" s="328">
        <f>IF(D9&gt;0,(EXP(LN(H9/D9)/($F$6-$B$6))-1)*100,0)</f>
        <v>4.8202746717947553</v>
      </c>
      <c r="U9" s="328">
        <f>IF(H9&gt;0,(EXP(LN(L9/H9)/($J$6-$F$6))-1)*100,0)</f>
        <v>2.2409734007333704E-2</v>
      </c>
    </row>
    <row r="10" spans="1:21" x14ac:dyDescent="0.2">
      <c r="A10" s="329" t="str">
        <f>name!D5</f>
        <v>12 Other managers and proprietors</v>
      </c>
      <c r="B10" s="330">
        <v>8.6486383632291108</v>
      </c>
      <c r="C10" s="330">
        <v>13.816158705122072</v>
      </c>
      <c r="D10" s="330">
        <f t="shared" ref="D10:D33" si="0">SUM(B10:C10)</f>
        <v>22.464797068351182</v>
      </c>
      <c r="E10" s="331"/>
      <c r="F10" s="330">
        <v>10.768836883979624</v>
      </c>
      <c r="G10" s="330">
        <v>15.132021361779275</v>
      </c>
      <c r="H10" s="330">
        <f t="shared" ref="H10:H33" si="1">SUM(F10:G10)</f>
        <v>25.900858245758897</v>
      </c>
      <c r="I10" s="331"/>
      <c r="J10" s="330">
        <v>10.929497809996166</v>
      </c>
      <c r="K10" s="330">
        <v>19.679129700605277</v>
      </c>
      <c r="L10" s="330">
        <f t="shared" ref="L10:L33" si="2">SUM(J10:K10)</f>
        <v>30.608627510601444</v>
      </c>
      <c r="M10" s="236"/>
      <c r="N10" s="328">
        <f t="shared" ref="N10:N36" si="3">IF(B10&gt;0,(EXP(LN(F10/B10)/($F$6-$B$6))-1)*100,0)</f>
        <v>4.4826579595073746</v>
      </c>
      <c r="O10" s="328">
        <f t="shared" ref="O10:O34" si="4">IF(F10&gt;0,(EXP(LN(J10/F10)/($J$6-$F$6))-1)*100,0)</f>
        <v>9.8774521214961553E-2</v>
      </c>
      <c r="P10" s="328"/>
      <c r="Q10" s="328">
        <f t="shared" ref="Q10:Q34" si="5">IF(C10&gt;0,(EXP(LN(G10/C10)/($F$6-$B$6))-1)*100,0)</f>
        <v>1.8361393051120389</v>
      </c>
      <c r="R10" s="328">
        <f t="shared" ref="R10:R34" si="6">IF(G10&gt;0,(EXP(LN(K10/G10)/($J$6-$F$6))-1)*100,0)</f>
        <v>1.7670681259751353</v>
      </c>
      <c r="S10" s="327"/>
      <c r="T10" s="328">
        <f t="shared" ref="T10:T34" si="7">IF(D10&gt;0,(EXP(LN(H10/D10)/($F$6-$B$6))-1)*100,0)</f>
        <v>2.8874327992525428</v>
      </c>
      <c r="U10" s="328">
        <f t="shared" ref="U10:U34" si="8">IF(H10&gt;0,(EXP(LN(L10/H10)/($J$6-$F$6))-1)*100,0)</f>
        <v>1.1195931127810921</v>
      </c>
    </row>
    <row r="11" spans="1:21" x14ac:dyDescent="0.2">
      <c r="A11" s="329" t="str">
        <f>name!D6</f>
        <v>21 Science, research, engineering and technology professionals</v>
      </c>
      <c r="B11" s="330">
        <v>6.728652749137904</v>
      </c>
      <c r="C11" s="330">
        <v>29.943665871748429</v>
      </c>
      <c r="D11" s="330">
        <f t="shared" si="0"/>
        <v>36.67231862088633</v>
      </c>
      <c r="E11" s="331"/>
      <c r="F11" s="330">
        <v>9.8094433388511764</v>
      </c>
      <c r="G11" s="330">
        <v>35.235023347247257</v>
      </c>
      <c r="H11" s="330">
        <f t="shared" si="1"/>
        <v>45.044466686098431</v>
      </c>
      <c r="I11" s="331"/>
      <c r="J11" s="330">
        <v>16.658454643447403</v>
      </c>
      <c r="K11" s="330">
        <v>47.712180437346873</v>
      </c>
      <c r="L11" s="330">
        <f t="shared" si="2"/>
        <v>64.370635080794273</v>
      </c>
      <c r="M11" s="236"/>
      <c r="N11" s="328">
        <f t="shared" si="3"/>
        <v>7.8309048145759341</v>
      </c>
      <c r="O11" s="328">
        <f t="shared" si="4"/>
        <v>3.5935437709206486</v>
      </c>
      <c r="P11" s="328"/>
      <c r="Q11" s="328">
        <f t="shared" si="5"/>
        <v>3.3079917335617326</v>
      </c>
      <c r="R11" s="328">
        <f t="shared" si="6"/>
        <v>2.0415342965435679</v>
      </c>
      <c r="S11" s="327"/>
      <c r="T11" s="328">
        <f t="shared" si="7"/>
        <v>4.1982958093002454</v>
      </c>
      <c r="U11" s="328">
        <f t="shared" si="8"/>
        <v>2.4085985640582397</v>
      </c>
    </row>
    <row r="12" spans="1:21" x14ac:dyDescent="0.2">
      <c r="A12" s="329" t="str">
        <f>name!D7</f>
        <v>22 Health professionals</v>
      </c>
      <c r="B12" s="330">
        <v>20.658116001984471</v>
      </c>
      <c r="C12" s="330">
        <v>7.5802857319522374</v>
      </c>
      <c r="D12" s="330">
        <f t="shared" si="0"/>
        <v>28.238401733936708</v>
      </c>
      <c r="E12" s="331"/>
      <c r="F12" s="330">
        <v>22.761618547929451</v>
      </c>
      <c r="G12" s="330">
        <v>9.3052976186127339</v>
      </c>
      <c r="H12" s="330">
        <f t="shared" si="1"/>
        <v>32.066916166542185</v>
      </c>
      <c r="I12" s="331"/>
      <c r="J12" s="330">
        <v>26.517662690869297</v>
      </c>
      <c r="K12" s="330">
        <v>11.251568288911495</v>
      </c>
      <c r="L12" s="330">
        <f t="shared" si="2"/>
        <v>37.769230979780794</v>
      </c>
      <c r="M12" s="236"/>
      <c r="N12" s="328">
        <f t="shared" si="3"/>
        <v>1.9582765625190346</v>
      </c>
      <c r="O12" s="328">
        <f t="shared" si="4"/>
        <v>1.0234370376373647</v>
      </c>
      <c r="P12" s="328"/>
      <c r="Q12" s="328">
        <f t="shared" si="5"/>
        <v>4.1858977611278325</v>
      </c>
      <c r="R12" s="328">
        <f t="shared" si="6"/>
        <v>1.2742073675327648</v>
      </c>
      <c r="S12" s="327"/>
      <c r="T12" s="328">
        <f t="shared" si="7"/>
        <v>2.575446668615089</v>
      </c>
      <c r="U12" s="328">
        <f t="shared" si="8"/>
        <v>1.0971074065851516</v>
      </c>
    </row>
    <row r="13" spans="1:21" x14ac:dyDescent="0.2">
      <c r="A13" s="329" t="str">
        <f>name!D8</f>
        <v>23 Teaching and other educational professionals</v>
      </c>
      <c r="B13" s="330">
        <v>20.767785286486493</v>
      </c>
      <c r="C13" s="330">
        <v>11.375682994500366</v>
      </c>
      <c r="D13" s="330">
        <f t="shared" si="0"/>
        <v>32.143468280986859</v>
      </c>
      <c r="E13" s="331"/>
      <c r="F13" s="330">
        <v>25.512920461691884</v>
      </c>
      <c r="G13" s="330">
        <v>11.539105495531782</v>
      </c>
      <c r="H13" s="330">
        <f t="shared" si="1"/>
        <v>37.052025957223663</v>
      </c>
      <c r="I13" s="331"/>
      <c r="J13" s="330">
        <v>27.25068956207387</v>
      </c>
      <c r="K13" s="330">
        <v>13.009725660530268</v>
      </c>
      <c r="L13" s="330">
        <f t="shared" si="2"/>
        <v>40.260415222604138</v>
      </c>
      <c r="M13" s="236"/>
      <c r="N13" s="328">
        <f t="shared" si="3"/>
        <v>4.2015065378633976</v>
      </c>
      <c r="O13" s="328">
        <f t="shared" si="4"/>
        <v>0.44025841694919077</v>
      </c>
      <c r="P13" s="328"/>
      <c r="Q13" s="328">
        <f t="shared" si="5"/>
        <v>0.28568205932850699</v>
      </c>
      <c r="R13" s="328">
        <f t="shared" si="6"/>
        <v>0.80290923789645419</v>
      </c>
      <c r="S13" s="327"/>
      <c r="T13" s="328">
        <f t="shared" si="7"/>
        <v>2.8830533857034935</v>
      </c>
      <c r="U13" s="328">
        <f t="shared" si="8"/>
        <v>0.55517341901176742</v>
      </c>
    </row>
    <row r="14" spans="1:21" x14ac:dyDescent="0.2">
      <c r="A14" s="329" t="str">
        <f>name!D9</f>
        <v>24 Business, media and public service professionals</v>
      </c>
      <c r="B14" s="330">
        <v>14.921751459051196</v>
      </c>
      <c r="C14" s="330">
        <v>23.756376210733468</v>
      </c>
      <c r="D14" s="330">
        <f t="shared" si="0"/>
        <v>38.678127669784665</v>
      </c>
      <c r="E14" s="331"/>
      <c r="F14" s="330">
        <v>22.405625383271399</v>
      </c>
      <c r="G14" s="330">
        <v>28.789182369613268</v>
      </c>
      <c r="H14" s="330">
        <f t="shared" si="1"/>
        <v>51.194807752884671</v>
      </c>
      <c r="I14" s="331"/>
      <c r="J14" s="330">
        <v>27.225145649645178</v>
      </c>
      <c r="K14" s="330">
        <v>33.314138181131383</v>
      </c>
      <c r="L14" s="330">
        <f t="shared" si="2"/>
        <v>60.539283830776562</v>
      </c>
      <c r="M14" s="236"/>
      <c r="N14" s="328">
        <f t="shared" si="3"/>
        <v>8.4694539046286099</v>
      </c>
      <c r="O14" s="328">
        <f t="shared" si="4"/>
        <v>1.3073315430990995</v>
      </c>
      <c r="P14" s="328"/>
      <c r="Q14" s="328">
        <f t="shared" si="5"/>
        <v>3.9177721051397496</v>
      </c>
      <c r="R14" s="328">
        <f t="shared" si="6"/>
        <v>0.97796561568095353</v>
      </c>
      <c r="S14" s="327"/>
      <c r="T14" s="328">
        <f t="shared" si="7"/>
        <v>5.7674648354982594</v>
      </c>
      <c r="U14" s="328">
        <f t="shared" si="8"/>
        <v>1.1239652750938411</v>
      </c>
    </row>
    <row r="15" spans="1:21" x14ac:dyDescent="0.2">
      <c r="A15" s="329" t="str">
        <f>name!D10</f>
        <v>31 Science, engineering and technology associate professionals</v>
      </c>
      <c r="B15" s="330">
        <v>2.9524256384857597</v>
      </c>
      <c r="C15" s="330">
        <v>7.9553631598055761</v>
      </c>
      <c r="D15" s="330">
        <f t="shared" si="0"/>
        <v>10.907788798291335</v>
      </c>
      <c r="E15" s="331"/>
      <c r="F15" s="330">
        <v>4.2304419274149652</v>
      </c>
      <c r="G15" s="330">
        <v>10.361914509446096</v>
      </c>
      <c r="H15" s="330">
        <f t="shared" si="1"/>
        <v>14.592356436861062</v>
      </c>
      <c r="I15" s="331"/>
      <c r="J15" s="330">
        <v>5.399014401736447</v>
      </c>
      <c r="K15" s="330">
        <v>9.6850332592702788</v>
      </c>
      <c r="L15" s="330">
        <f t="shared" si="2"/>
        <v>15.084047661006725</v>
      </c>
      <c r="M15" s="236"/>
      <c r="N15" s="328">
        <f t="shared" si="3"/>
        <v>7.4586434932931711</v>
      </c>
      <c r="O15" s="328">
        <f t="shared" si="4"/>
        <v>1.639358786360634</v>
      </c>
      <c r="P15" s="328"/>
      <c r="Q15" s="328">
        <f t="shared" si="5"/>
        <v>5.428007548894187</v>
      </c>
      <c r="R15" s="328">
        <f t="shared" si="6"/>
        <v>-0.44935594156966241</v>
      </c>
      <c r="S15" s="327"/>
      <c r="T15" s="328">
        <f t="shared" si="7"/>
        <v>5.9931360137201573</v>
      </c>
      <c r="U15" s="328">
        <f t="shared" si="8"/>
        <v>0.22117676371085082</v>
      </c>
    </row>
    <row r="16" spans="1:21" x14ac:dyDescent="0.2">
      <c r="A16" s="329" t="str">
        <f>name!D11</f>
        <v>32 Health and social care associate professionals</v>
      </c>
      <c r="B16" s="330">
        <v>9.6759250248754327</v>
      </c>
      <c r="C16" s="330">
        <v>2.9963973733763645</v>
      </c>
      <c r="D16" s="330">
        <f t="shared" si="0"/>
        <v>12.672322398251797</v>
      </c>
      <c r="E16" s="331"/>
      <c r="F16" s="330">
        <v>10.757636814311908</v>
      </c>
      <c r="G16" s="330">
        <v>3.2120600787930895</v>
      </c>
      <c r="H16" s="330">
        <f t="shared" si="1"/>
        <v>13.969696893104999</v>
      </c>
      <c r="I16" s="331"/>
      <c r="J16" s="330">
        <v>22.404222078003976</v>
      </c>
      <c r="K16" s="330">
        <v>5.2858571095246587</v>
      </c>
      <c r="L16" s="330">
        <f t="shared" si="2"/>
        <v>27.690079187528635</v>
      </c>
      <c r="M16" s="236"/>
      <c r="N16" s="328">
        <f t="shared" si="3"/>
        <v>2.1421221517450739</v>
      </c>
      <c r="O16" s="328">
        <f t="shared" si="4"/>
        <v>5.0124681636623647</v>
      </c>
      <c r="P16" s="328"/>
      <c r="Q16" s="328">
        <f t="shared" si="5"/>
        <v>1.3997421005329969</v>
      </c>
      <c r="R16" s="328">
        <f t="shared" si="6"/>
        <v>3.3765697490098612</v>
      </c>
      <c r="S16" s="327"/>
      <c r="T16" s="328">
        <f t="shared" si="7"/>
        <v>1.968528941987957</v>
      </c>
      <c r="U16" s="328">
        <f t="shared" si="8"/>
        <v>4.666848452857697</v>
      </c>
    </row>
    <row r="17" spans="1:21" x14ac:dyDescent="0.2">
      <c r="A17" s="329" t="str">
        <f>name!D12</f>
        <v>33 Protective service occupations</v>
      </c>
      <c r="B17" s="330">
        <v>1.4888733370942053</v>
      </c>
      <c r="C17" s="330">
        <v>4.7123749534606549</v>
      </c>
      <c r="D17" s="330">
        <f t="shared" si="0"/>
        <v>6.2012482905548598</v>
      </c>
      <c r="E17" s="331"/>
      <c r="F17" s="330">
        <v>2.1268131138849129</v>
      </c>
      <c r="G17" s="330">
        <v>5.4543053631002127</v>
      </c>
      <c r="H17" s="330">
        <f t="shared" si="1"/>
        <v>7.5811184769851252</v>
      </c>
      <c r="I17" s="331"/>
      <c r="J17" s="330">
        <v>2.3256003988414977</v>
      </c>
      <c r="K17" s="330">
        <v>4.072967809908584</v>
      </c>
      <c r="L17" s="330">
        <f t="shared" si="2"/>
        <v>6.3985682087500813</v>
      </c>
      <c r="M17" s="236"/>
      <c r="N17" s="328">
        <f t="shared" si="3"/>
        <v>7.3925897390349826</v>
      </c>
      <c r="O17" s="328">
        <f t="shared" si="4"/>
        <v>0.59746825146800298</v>
      </c>
      <c r="P17" s="328"/>
      <c r="Q17" s="328">
        <f t="shared" si="5"/>
        <v>2.9674415555480671</v>
      </c>
      <c r="R17" s="328">
        <f t="shared" si="6"/>
        <v>-1.9280594866116552</v>
      </c>
      <c r="S17" s="327"/>
      <c r="T17" s="328">
        <f t="shared" si="7"/>
        <v>4.1000247334039619</v>
      </c>
      <c r="U17" s="328">
        <f t="shared" si="8"/>
        <v>-1.1242096470494234</v>
      </c>
    </row>
    <row r="18" spans="1:21" x14ac:dyDescent="0.2">
      <c r="A18" s="329" t="str">
        <f>name!D13</f>
        <v>34 Culture, media and sports occupations</v>
      </c>
      <c r="B18" s="330">
        <v>6.8243082121350014</v>
      </c>
      <c r="C18" s="330">
        <v>6.6843826795004562</v>
      </c>
      <c r="D18" s="330">
        <f t="shared" si="0"/>
        <v>13.508690891635457</v>
      </c>
      <c r="E18" s="331"/>
      <c r="F18" s="330">
        <v>8.7775978449197414</v>
      </c>
      <c r="G18" s="330">
        <v>6.5869779143672575</v>
      </c>
      <c r="H18" s="330">
        <f t="shared" si="1"/>
        <v>15.364575759287</v>
      </c>
      <c r="I18" s="331"/>
      <c r="J18" s="330">
        <v>9.8510128151822993</v>
      </c>
      <c r="K18" s="330">
        <v>7.0522691330842457</v>
      </c>
      <c r="L18" s="330">
        <f t="shared" si="2"/>
        <v>16.903281948266546</v>
      </c>
      <c r="M18" s="236"/>
      <c r="N18" s="328">
        <f t="shared" si="3"/>
        <v>5.1631071410861207</v>
      </c>
      <c r="O18" s="328">
        <f t="shared" si="4"/>
        <v>0.77210882222054078</v>
      </c>
      <c r="P18" s="327"/>
      <c r="Q18" s="328">
        <f t="shared" si="5"/>
        <v>-0.29315357170111023</v>
      </c>
      <c r="R18" s="328">
        <f t="shared" si="6"/>
        <v>0.45606864942357994</v>
      </c>
      <c r="S18" s="327"/>
      <c r="T18" s="328">
        <f t="shared" si="7"/>
        <v>2.6080565204975148</v>
      </c>
      <c r="U18" s="328">
        <f t="shared" si="8"/>
        <v>0.63831672544309992</v>
      </c>
    </row>
    <row r="19" spans="1:21" x14ac:dyDescent="0.2">
      <c r="A19" s="329" t="str">
        <f>name!D14</f>
        <v>35 Business and public service associate professionals</v>
      </c>
      <c r="B19" s="330">
        <v>17.767127042449509</v>
      </c>
      <c r="C19" s="330">
        <v>21.701776241558125</v>
      </c>
      <c r="D19" s="330">
        <f t="shared" si="0"/>
        <v>39.468903284007638</v>
      </c>
      <c r="E19" s="331"/>
      <c r="F19" s="330">
        <v>21.485035010562562</v>
      </c>
      <c r="G19" s="330">
        <v>23.738365276091169</v>
      </c>
      <c r="H19" s="330">
        <f t="shared" si="1"/>
        <v>45.223400286653728</v>
      </c>
      <c r="I19" s="331"/>
      <c r="J19" s="330">
        <v>24.469116476454641</v>
      </c>
      <c r="K19" s="330">
        <v>24.250391550275847</v>
      </c>
      <c r="L19" s="330">
        <f t="shared" si="2"/>
        <v>48.719508026730487</v>
      </c>
      <c r="M19" s="236"/>
      <c r="N19" s="328">
        <f t="shared" si="3"/>
        <v>3.8732623171285008</v>
      </c>
      <c r="O19" s="328">
        <f t="shared" si="4"/>
        <v>0.87080378556025906</v>
      </c>
      <c r="P19" s="327"/>
      <c r="Q19" s="328">
        <f t="shared" si="5"/>
        <v>1.8101565846231793</v>
      </c>
      <c r="R19" s="328">
        <f t="shared" si="6"/>
        <v>0.14236949140311594</v>
      </c>
      <c r="S19" s="327"/>
      <c r="T19" s="328">
        <f t="shared" si="7"/>
        <v>2.7594168148225462</v>
      </c>
      <c r="U19" s="328">
        <f t="shared" si="8"/>
        <v>0.49766671442987853</v>
      </c>
    </row>
    <row r="20" spans="1:21" x14ac:dyDescent="0.2">
      <c r="A20" s="329" t="str">
        <f>name!D15</f>
        <v>41 Administrative occupations</v>
      </c>
      <c r="B20" s="330">
        <v>43.435510327684455</v>
      </c>
      <c r="C20" s="330">
        <v>15.482646089997894</v>
      </c>
      <c r="D20" s="330">
        <f t="shared" si="0"/>
        <v>58.918156417682347</v>
      </c>
      <c r="E20" s="331"/>
      <c r="F20" s="330">
        <v>45.499873269401448</v>
      </c>
      <c r="G20" s="330">
        <v>17.168370571968378</v>
      </c>
      <c r="H20" s="330">
        <f t="shared" si="1"/>
        <v>62.668243841369829</v>
      </c>
      <c r="I20" s="331"/>
      <c r="J20" s="330">
        <v>42.616396573493518</v>
      </c>
      <c r="K20" s="330">
        <v>19.097938019810488</v>
      </c>
      <c r="L20" s="330">
        <f t="shared" si="2"/>
        <v>61.714334593304002</v>
      </c>
      <c r="M20" s="236"/>
      <c r="N20" s="328">
        <f t="shared" si="3"/>
        <v>0.93296975717522823</v>
      </c>
      <c r="O20" s="328">
        <f t="shared" si="4"/>
        <v>-0.43551862403977681</v>
      </c>
      <c r="P20" s="327"/>
      <c r="Q20" s="328">
        <f t="shared" si="5"/>
        <v>2.0884895923034552</v>
      </c>
      <c r="R20" s="328">
        <f t="shared" si="6"/>
        <v>0.71260436991498199</v>
      </c>
      <c r="S20" s="327"/>
      <c r="T20" s="328">
        <f t="shared" si="7"/>
        <v>1.2417573707997009</v>
      </c>
      <c r="U20" s="328">
        <f t="shared" si="8"/>
        <v>-0.10220513704810585</v>
      </c>
    </row>
    <row r="21" spans="1:21" x14ac:dyDescent="0.2">
      <c r="A21" s="329" t="str">
        <f>name!D16</f>
        <v>42 Secretarial and related occupations</v>
      </c>
      <c r="B21" s="330">
        <v>12.823191667522561</v>
      </c>
      <c r="C21" s="330">
        <v>1.4665687137968364</v>
      </c>
      <c r="D21" s="330">
        <f t="shared" si="0"/>
        <v>14.289760381319397</v>
      </c>
      <c r="E21" s="331"/>
      <c r="F21" s="330">
        <v>12.315793177539028</v>
      </c>
      <c r="G21" s="330">
        <v>1.0659219368392694</v>
      </c>
      <c r="H21" s="330">
        <f t="shared" si="1"/>
        <v>13.381715114378297</v>
      </c>
      <c r="I21" s="331"/>
      <c r="J21" s="330">
        <v>8.8050105705020716</v>
      </c>
      <c r="K21" s="330">
        <v>1.2376519120792362</v>
      </c>
      <c r="L21" s="330">
        <f t="shared" si="2"/>
        <v>10.042662482581308</v>
      </c>
      <c r="M21" s="236"/>
      <c r="N21" s="328">
        <f t="shared" si="3"/>
        <v>-0.80420767943034654</v>
      </c>
      <c r="O21" s="328">
        <f t="shared" si="4"/>
        <v>-2.2122396229594665</v>
      </c>
      <c r="P21" s="327"/>
      <c r="Q21" s="328">
        <f t="shared" si="5"/>
        <v>-6.1823399440526732</v>
      </c>
      <c r="R21" s="328">
        <f t="shared" si="6"/>
        <v>1.0008141257974668</v>
      </c>
      <c r="S21" s="327"/>
      <c r="T21" s="328">
        <f t="shared" si="7"/>
        <v>-1.3044965583261958</v>
      </c>
      <c r="U21" s="328">
        <f t="shared" si="8"/>
        <v>-1.8954524596098477</v>
      </c>
    </row>
    <row r="22" spans="1:21" x14ac:dyDescent="0.2">
      <c r="A22" s="329" t="str">
        <f>name!D17</f>
        <v>51 Skilled agricultural and related trades</v>
      </c>
      <c r="B22" s="330">
        <v>0.70537124926913286</v>
      </c>
      <c r="C22" s="330">
        <v>5.7968342580876335</v>
      </c>
      <c r="D22" s="330">
        <f t="shared" si="0"/>
        <v>6.5022055073567664</v>
      </c>
      <c r="E22" s="331"/>
      <c r="F22" s="330">
        <v>1.007354419212416</v>
      </c>
      <c r="G22" s="330">
        <v>6.3976735510106435</v>
      </c>
      <c r="H22" s="330">
        <f t="shared" si="1"/>
        <v>7.4050279702230597</v>
      </c>
      <c r="I22" s="331"/>
      <c r="J22" s="330">
        <v>1.2957436888168752</v>
      </c>
      <c r="K22" s="330">
        <v>6.9060229931208035</v>
      </c>
      <c r="L22" s="330">
        <f t="shared" si="2"/>
        <v>8.2017666819376789</v>
      </c>
      <c r="M22" s="236"/>
      <c r="N22" s="328">
        <f t="shared" si="3"/>
        <v>7.3872963402752401</v>
      </c>
      <c r="O22" s="328">
        <f t="shared" si="4"/>
        <v>1.6925459619197891</v>
      </c>
      <c r="P22" s="327"/>
      <c r="Q22" s="328">
        <f t="shared" si="5"/>
        <v>1.9920306265464038</v>
      </c>
      <c r="R22" s="328">
        <f t="shared" si="6"/>
        <v>0.51103141243746819</v>
      </c>
      <c r="S22" s="327"/>
      <c r="T22" s="328">
        <f t="shared" si="7"/>
        <v>2.6344601585950977</v>
      </c>
      <c r="U22" s="328">
        <f t="shared" si="8"/>
        <v>0.68359495080796417</v>
      </c>
    </row>
    <row r="23" spans="1:21" x14ac:dyDescent="0.2">
      <c r="A23" s="329" t="str">
        <f>name!D18</f>
        <v>52 Skilled metal, electrical and electronic trades</v>
      </c>
      <c r="B23" s="330">
        <v>0.44536931489976944</v>
      </c>
      <c r="C23" s="330">
        <v>24.719853222023794</v>
      </c>
      <c r="D23" s="330">
        <f t="shared" si="0"/>
        <v>25.165222536923562</v>
      </c>
      <c r="E23" s="331"/>
      <c r="F23" s="330">
        <v>0.60177706607291304</v>
      </c>
      <c r="G23" s="330">
        <v>21.945498551551907</v>
      </c>
      <c r="H23" s="330">
        <f t="shared" si="1"/>
        <v>22.54727561762482</v>
      </c>
      <c r="I23" s="331"/>
      <c r="J23" s="330">
        <v>1.5225277280561806</v>
      </c>
      <c r="K23" s="330">
        <v>20.288234882331572</v>
      </c>
      <c r="L23" s="330">
        <f t="shared" si="2"/>
        <v>21.810762610387751</v>
      </c>
      <c r="M23" s="236"/>
      <c r="N23" s="328">
        <f t="shared" si="3"/>
        <v>6.2045365656300921</v>
      </c>
      <c r="O23" s="328">
        <f t="shared" si="4"/>
        <v>6.3837524939504453</v>
      </c>
      <c r="P23" s="327"/>
      <c r="Q23" s="328">
        <f t="shared" si="5"/>
        <v>-2.3527734259244371</v>
      </c>
      <c r="R23" s="328">
        <f t="shared" si="6"/>
        <v>-0.52210484009350688</v>
      </c>
      <c r="S23" s="327"/>
      <c r="T23" s="328">
        <f t="shared" si="7"/>
        <v>-2.1730170745201449</v>
      </c>
      <c r="U23" s="328">
        <f t="shared" si="8"/>
        <v>-0.2211597325308623</v>
      </c>
    </row>
    <row r="24" spans="1:21" x14ac:dyDescent="0.2">
      <c r="A24" s="329" t="str">
        <f>name!D19</f>
        <v>53 Skilled construction and building trades</v>
      </c>
      <c r="B24" s="330">
        <v>0.32492391196318759</v>
      </c>
      <c r="C24" s="330">
        <v>22.504141758114297</v>
      </c>
      <c r="D24" s="330">
        <f t="shared" si="0"/>
        <v>22.829065670077483</v>
      </c>
      <c r="E24" s="331"/>
      <c r="F24" s="330">
        <v>0.50678825599437638</v>
      </c>
      <c r="G24" s="330">
        <v>19.851003860710211</v>
      </c>
      <c r="H24" s="330">
        <f t="shared" si="1"/>
        <v>20.357792116704587</v>
      </c>
      <c r="I24" s="331"/>
      <c r="J24" s="330">
        <v>0.36039308068575432</v>
      </c>
      <c r="K24" s="330">
        <v>21.168213816893221</v>
      </c>
      <c r="L24" s="330">
        <f t="shared" si="2"/>
        <v>21.528606897578975</v>
      </c>
      <c r="M24" s="236"/>
      <c r="N24" s="328">
        <f t="shared" si="3"/>
        <v>9.297184281637394</v>
      </c>
      <c r="O24" s="328">
        <f t="shared" si="4"/>
        <v>-2.2470227628016981</v>
      </c>
      <c r="P24" s="327"/>
      <c r="Q24" s="328">
        <f t="shared" si="5"/>
        <v>-2.4776846166045696</v>
      </c>
      <c r="R24" s="328">
        <f t="shared" si="6"/>
        <v>0.42922608157534015</v>
      </c>
      <c r="S24" s="327"/>
      <c r="T24" s="328">
        <f t="shared" si="7"/>
        <v>-2.2653622572054832</v>
      </c>
      <c r="U24" s="328">
        <f t="shared" si="8"/>
        <v>0.37348813856539209</v>
      </c>
    </row>
    <row r="25" spans="1:21" x14ac:dyDescent="0.2">
      <c r="A25" s="329" t="str">
        <f>name!D20</f>
        <v>54 Textiles, printing and other skilled trades</v>
      </c>
      <c r="B25" s="330">
        <v>4.8589124677010842</v>
      </c>
      <c r="C25" s="330">
        <v>7.1190276763905507</v>
      </c>
      <c r="D25" s="330">
        <f t="shared" si="0"/>
        <v>11.977940144091635</v>
      </c>
      <c r="E25" s="331"/>
      <c r="F25" s="330">
        <v>5.2475152504489806</v>
      </c>
      <c r="G25" s="330">
        <v>6.1387117702493761</v>
      </c>
      <c r="H25" s="330">
        <f t="shared" si="1"/>
        <v>11.386227020698357</v>
      </c>
      <c r="I25" s="331"/>
      <c r="J25" s="330">
        <v>5.6848059448502415</v>
      </c>
      <c r="K25" s="330">
        <v>6.5268625205641353</v>
      </c>
      <c r="L25" s="330">
        <f t="shared" si="2"/>
        <v>12.211668465414377</v>
      </c>
      <c r="M25" s="236"/>
      <c r="N25" s="328">
        <f t="shared" si="3"/>
        <v>1.5507012651778673</v>
      </c>
      <c r="O25" s="328">
        <f t="shared" si="4"/>
        <v>0.53504168347078274</v>
      </c>
      <c r="P25" s="327"/>
      <c r="Q25" s="328">
        <f t="shared" si="5"/>
        <v>-2.9196547325198052</v>
      </c>
      <c r="R25" s="328">
        <f t="shared" si="6"/>
        <v>0.4095794634034311</v>
      </c>
      <c r="S25" s="327"/>
      <c r="T25" s="328">
        <f t="shared" si="7"/>
        <v>-1.008127338598741</v>
      </c>
      <c r="U25" s="328">
        <f t="shared" si="8"/>
        <v>0.46767324245973185</v>
      </c>
    </row>
    <row r="26" spans="1:21" x14ac:dyDescent="0.2">
      <c r="A26" s="329" t="str">
        <f>name!D21</f>
        <v>61 Caring personal service occupations</v>
      </c>
      <c r="B26" s="330">
        <v>47.064580294842088</v>
      </c>
      <c r="C26" s="330">
        <v>5.3488767184860624</v>
      </c>
      <c r="D26" s="330">
        <f t="shared" si="0"/>
        <v>52.413457013328149</v>
      </c>
      <c r="E26" s="331"/>
      <c r="F26" s="330">
        <v>45.27646051388728</v>
      </c>
      <c r="G26" s="330">
        <v>5.1290985456226084</v>
      </c>
      <c r="H26" s="330">
        <f t="shared" si="1"/>
        <v>50.405559059509891</v>
      </c>
      <c r="I26" s="331"/>
      <c r="J26" s="330">
        <v>50.956517824627525</v>
      </c>
      <c r="K26" s="330">
        <v>7.7340798905503885</v>
      </c>
      <c r="L26" s="330">
        <f t="shared" si="2"/>
        <v>58.690597715177915</v>
      </c>
      <c r="M26" s="236"/>
      <c r="N26" s="328">
        <f t="shared" si="3"/>
        <v>-0.77167608193524639</v>
      </c>
      <c r="O26" s="328">
        <f t="shared" si="4"/>
        <v>0.79101489140380732</v>
      </c>
      <c r="P26" s="327"/>
      <c r="Q26" s="328">
        <f t="shared" si="5"/>
        <v>-0.83562226613438373</v>
      </c>
      <c r="R26" s="328">
        <f t="shared" si="6"/>
        <v>2.7758729014991435</v>
      </c>
      <c r="S26" s="327"/>
      <c r="T26" s="328">
        <f t="shared" si="7"/>
        <v>-0.77819434262773601</v>
      </c>
      <c r="U26" s="328">
        <f t="shared" si="8"/>
        <v>1.0196841798010281</v>
      </c>
    </row>
    <row r="27" spans="1:21" x14ac:dyDescent="0.2">
      <c r="A27" s="329" t="str">
        <f>name!D22</f>
        <v>62 Leisure, travel and related personal service occupations</v>
      </c>
      <c r="B27" s="330">
        <v>9.7496609264471257</v>
      </c>
      <c r="C27" s="330">
        <v>3.7992672588219061</v>
      </c>
      <c r="D27" s="330">
        <f t="shared" si="0"/>
        <v>13.548928185269032</v>
      </c>
      <c r="E27" s="331"/>
      <c r="F27" s="330">
        <v>9.1623238446820601</v>
      </c>
      <c r="G27" s="330">
        <v>4.4255033492184106</v>
      </c>
      <c r="H27" s="330">
        <f t="shared" si="1"/>
        <v>13.58782719390047</v>
      </c>
      <c r="I27" s="331"/>
      <c r="J27" s="330">
        <v>9.8778245612514386</v>
      </c>
      <c r="K27" s="330">
        <v>5.0220462227575045</v>
      </c>
      <c r="L27" s="330">
        <f t="shared" si="2"/>
        <v>14.899870784008943</v>
      </c>
      <c r="M27" s="236"/>
      <c r="N27" s="328">
        <f t="shared" si="3"/>
        <v>-1.2349642716462661</v>
      </c>
      <c r="O27" s="328">
        <f t="shared" si="4"/>
        <v>0.50254159269234044</v>
      </c>
      <c r="P27" s="327"/>
      <c r="Q27" s="328">
        <f t="shared" si="5"/>
        <v>3.0985520024090274</v>
      </c>
      <c r="R27" s="328">
        <f t="shared" si="6"/>
        <v>0.84658638839811839</v>
      </c>
      <c r="S27" s="327"/>
      <c r="T27" s="328">
        <f t="shared" si="7"/>
        <v>5.735422497583631E-2</v>
      </c>
      <c r="U27" s="328">
        <f t="shared" si="8"/>
        <v>0.61641344328220438</v>
      </c>
    </row>
    <row r="28" spans="1:21" x14ac:dyDescent="0.2">
      <c r="A28" s="329" t="str">
        <f>name!D23</f>
        <v>63 Community and civil enforcement occupations</v>
      </c>
      <c r="B28" s="330">
        <v>0.14952012062557629</v>
      </c>
      <c r="C28" s="330">
        <v>0.48278932206713215</v>
      </c>
      <c r="D28" s="330">
        <f t="shared" si="0"/>
        <v>0.6323094426927085</v>
      </c>
      <c r="E28" s="331"/>
      <c r="F28" s="330">
        <v>0.16681363773822139</v>
      </c>
      <c r="G28" s="330">
        <v>0.54073370902073437</v>
      </c>
      <c r="H28" s="330">
        <f t="shared" si="1"/>
        <v>0.7075473467589557</v>
      </c>
      <c r="I28" s="331"/>
      <c r="J28" s="330">
        <v>0.21293424129941091</v>
      </c>
      <c r="K28" s="330">
        <v>0.32437053024774354</v>
      </c>
      <c r="L28" s="330">
        <f>SUM(J28:K28)</f>
        <v>0.53730477154715439</v>
      </c>
      <c r="M28" s="236"/>
      <c r="N28" s="328">
        <f t="shared" si="3"/>
        <v>2.2130582903656659</v>
      </c>
      <c r="O28" s="328">
        <f t="shared" si="4"/>
        <v>1.6406881538409968</v>
      </c>
      <c r="P28" s="327"/>
      <c r="Q28" s="328">
        <f t="shared" si="5"/>
        <v>2.2928214638504807</v>
      </c>
      <c r="R28" s="328">
        <f t="shared" si="6"/>
        <v>-3.3495538528624968</v>
      </c>
      <c r="S28" s="327"/>
      <c r="T28" s="328">
        <f t="shared" si="7"/>
        <v>2.2739825840343952</v>
      </c>
      <c r="U28" s="328">
        <f t="shared" si="8"/>
        <v>-1.8181948447652863</v>
      </c>
    </row>
    <row r="29" spans="1:21" x14ac:dyDescent="0.2">
      <c r="A29" s="329" t="str">
        <f>name!D24</f>
        <v>71 Sales occupations</v>
      </c>
      <c r="B29" s="330">
        <v>28.772690338848538</v>
      </c>
      <c r="C29" s="330">
        <v>17.319147782630044</v>
      </c>
      <c r="D29" s="330">
        <f t="shared" si="0"/>
        <v>46.091838121478581</v>
      </c>
      <c r="E29" s="331"/>
      <c r="F29" s="330">
        <v>26.861504000466393</v>
      </c>
      <c r="G29" s="330">
        <v>17.029081097872069</v>
      </c>
      <c r="H29" s="330">
        <f t="shared" si="1"/>
        <v>43.890585098338462</v>
      </c>
      <c r="I29" s="331"/>
      <c r="J29" s="330">
        <v>25.049878194484105</v>
      </c>
      <c r="K29" s="330">
        <v>17.156791101629032</v>
      </c>
      <c r="L29" s="330">
        <f t="shared" si="2"/>
        <v>42.206669296113134</v>
      </c>
      <c r="M29" s="236"/>
      <c r="N29" s="328">
        <f t="shared" si="3"/>
        <v>-1.365244862933801</v>
      </c>
      <c r="O29" s="328">
        <f t="shared" si="4"/>
        <v>-0.46441967828103614</v>
      </c>
      <c r="P29" s="327"/>
      <c r="Q29" s="328">
        <f t="shared" si="5"/>
        <v>-0.33723333305062386</v>
      </c>
      <c r="R29" s="328">
        <f t="shared" si="6"/>
        <v>4.9822690458833918E-2</v>
      </c>
      <c r="S29" s="327"/>
      <c r="T29" s="328">
        <f t="shared" si="7"/>
        <v>-0.97394716144609816</v>
      </c>
      <c r="U29" s="328">
        <f t="shared" si="8"/>
        <v>-0.26047075725620372</v>
      </c>
    </row>
    <row r="30" spans="1:21" x14ac:dyDescent="0.2">
      <c r="A30" s="329" t="str">
        <f>name!D25</f>
        <v>72 Customer service occupations</v>
      </c>
      <c r="B30" s="330">
        <v>6.3174236729175046</v>
      </c>
      <c r="C30" s="330">
        <v>3.9170544116770514</v>
      </c>
      <c r="D30" s="330">
        <f t="shared" si="0"/>
        <v>10.234478084594556</v>
      </c>
      <c r="E30" s="331"/>
      <c r="F30" s="330">
        <v>7.4583426826450143</v>
      </c>
      <c r="G30" s="330">
        <v>4.2395869859300808</v>
      </c>
      <c r="H30" s="330">
        <f t="shared" si="1"/>
        <v>11.697929668575096</v>
      </c>
      <c r="I30" s="331"/>
      <c r="J30" s="330">
        <v>8.2254435660973133</v>
      </c>
      <c r="K30" s="330">
        <v>6.1219311149334574</v>
      </c>
      <c r="L30" s="330">
        <f t="shared" si="2"/>
        <v>14.347374681030772</v>
      </c>
      <c r="M30" s="236"/>
      <c r="N30" s="328">
        <f t="shared" si="3"/>
        <v>3.3761767014596655</v>
      </c>
      <c r="O30" s="328">
        <f t="shared" si="4"/>
        <v>0.65479443407756577</v>
      </c>
      <c r="P30" s="327"/>
      <c r="Q30" s="328">
        <f t="shared" si="5"/>
        <v>1.5951063301559598</v>
      </c>
      <c r="R30" s="328">
        <f t="shared" si="6"/>
        <v>2.4796560700512282</v>
      </c>
      <c r="S30" s="327"/>
      <c r="T30" s="328">
        <f t="shared" si="7"/>
        <v>2.7090379031183165</v>
      </c>
      <c r="U30" s="328">
        <f t="shared" si="8"/>
        <v>1.370338242356528</v>
      </c>
    </row>
    <row r="31" spans="1:21" x14ac:dyDescent="0.2">
      <c r="A31" s="329" t="str">
        <f>name!D26</f>
        <v>81 Process, plant and machine operatives</v>
      </c>
      <c r="B31" s="330">
        <v>2.9432148266914102</v>
      </c>
      <c r="C31" s="330">
        <v>11.429364842541888</v>
      </c>
      <c r="D31" s="330">
        <f t="shared" si="0"/>
        <v>14.372579669233298</v>
      </c>
      <c r="E31" s="331"/>
      <c r="F31" s="330">
        <v>2.767845186854466</v>
      </c>
      <c r="G31" s="330">
        <v>9.8763667779181272</v>
      </c>
      <c r="H31" s="330">
        <f t="shared" si="1"/>
        <v>12.644211964772593</v>
      </c>
      <c r="I31" s="331"/>
      <c r="J31" s="330">
        <v>3.6848040498751158</v>
      </c>
      <c r="K31" s="330">
        <v>9.2424671273255772</v>
      </c>
      <c r="L31" s="330">
        <f t="shared" si="2"/>
        <v>12.927271177200693</v>
      </c>
      <c r="M31" s="236"/>
      <c r="N31" s="328">
        <f t="shared" si="3"/>
        <v>-1.221149820959988</v>
      </c>
      <c r="O31" s="328">
        <f t="shared" si="4"/>
        <v>1.9259669454164907</v>
      </c>
      <c r="P31" s="327"/>
      <c r="Q31" s="328">
        <f t="shared" si="5"/>
        <v>-2.8785801815927714</v>
      </c>
      <c r="R31" s="328">
        <f t="shared" si="6"/>
        <v>-0.44126258957114528</v>
      </c>
      <c r="S31" s="327"/>
      <c r="T31" s="328">
        <f t="shared" si="7"/>
        <v>-2.529900681995223</v>
      </c>
      <c r="U31" s="328">
        <f t="shared" si="8"/>
        <v>0.14770608741592195</v>
      </c>
    </row>
    <row r="32" spans="1:21" x14ac:dyDescent="0.2">
      <c r="A32" s="329" t="str">
        <f>name!D27</f>
        <v>82 Transport and mobile machine drivers and operatives</v>
      </c>
      <c r="B32" s="330">
        <v>1.5447049337476322</v>
      </c>
      <c r="C32" s="330">
        <v>18.832507742119997</v>
      </c>
      <c r="D32" s="330">
        <f t="shared" si="0"/>
        <v>20.377212675867629</v>
      </c>
      <c r="E32" s="331"/>
      <c r="F32" s="330">
        <v>1.6047168444555924</v>
      </c>
      <c r="G32" s="330">
        <v>18.493429210905006</v>
      </c>
      <c r="H32" s="330">
        <f t="shared" si="1"/>
        <v>20.098146055360598</v>
      </c>
      <c r="I32" s="331"/>
      <c r="J32" s="330">
        <v>2.2347779419385372</v>
      </c>
      <c r="K32" s="330">
        <v>18.633654667073991</v>
      </c>
      <c r="L32" s="330">
        <f t="shared" si="2"/>
        <v>20.86843260901253</v>
      </c>
      <c r="M32" s="236"/>
      <c r="N32" s="328">
        <f t="shared" si="3"/>
        <v>0.76520100106152178</v>
      </c>
      <c r="O32" s="328">
        <f t="shared" si="4"/>
        <v>2.232519567513247</v>
      </c>
      <c r="P32" s="327"/>
      <c r="Q32" s="328">
        <f t="shared" si="5"/>
        <v>-0.36272098470598868</v>
      </c>
      <c r="R32" s="328">
        <f t="shared" si="6"/>
        <v>5.0371650536029655E-2</v>
      </c>
      <c r="S32" s="327"/>
      <c r="T32" s="328">
        <f t="shared" si="7"/>
        <v>-0.27541356024951558</v>
      </c>
      <c r="U32" s="328">
        <f t="shared" si="8"/>
        <v>0.25104820573769171</v>
      </c>
    </row>
    <row r="33" spans="1:21" x14ac:dyDescent="0.2">
      <c r="A33" s="329" t="str">
        <f>name!D28</f>
        <v>91 Elementary trades and related occupations</v>
      </c>
      <c r="B33" s="330">
        <v>2.6072189699213069</v>
      </c>
      <c r="C33" s="330">
        <v>7.8460436063181591</v>
      </c>
      <c r="D33" s="330">
        <f t="shared" si="0"/>
        <v>10.453262576239466</v>
      </c>
      <c r="E33" s="331"/>
      <c r="F33" s="330">
        <v>2.0454503032786353</v>
      </c>
      <c r="G33" s="330">
        <v>6.5052104093922214</v>
      </c>
      <c r="H33" s="330">
        <f t="shared" si="1"/>
        <v>8.5506607126708563</v>
      </c>
      <c r="I33" s="331"/>
      <c r="J33" s="330">
        <v>10.024766240089388</v>
      </c>
      <c r="K33" s="330">
        <v>9.9199598497283255</v>
      </c>
      <c r="L33" s="330">
        <f t="shared" si="2"/>
        <v>19.944726089817713</v>
      </c>
      <c r="M33" s="236"/>
      <c r="N33" s="328">
        <f t="shared" si="3"/>
        <v>-4.7374319264031017</v>
      </c>
      <c r="O33" s="328">
        <f t="shared" si="4"/>
        <v>11.178042061158177</v>
      </c>
      <c r="P33" s="327"/>
      <c r="Q33" s="328">
        <f t="shared" si="5"/>
        <v>-3.678746409683209</v>
      </c>
      <c r="R33" s="328">
        <f t="shared" si="6"/>
        <v>2.8529070276515744</v>
      </c>
      <c r="S33" s="327"/>
      <c r="T33" s="328">
        <f t="shared" si="7"/>
        <v>-3.9384559744951697</v>
      </c>
      <c r="U33" s="328">
        <f t="shared" si="8"/>
        <v>5.8088254574574449</v>
      </c>
    </row>
    <row r="34" spans="1:21" x14ac:dyDescent="0.2">
      <c r="A34" s="329" t="str">
        <f>name!D29</f>
        <v>92 Elementary administration and service occupations</v>
      </c>
      <c r="B34" s="330">
        <v>28.833546502310536</v>
      </c>
      <c r="C34" s="330">
        <v>31.526820690549865</v>
      </c>
      <c r="D34" s="330">
        <f t="shared" ref="D34" si="9">SUM(B34:C34)</f>
        <v>60.360367192860402</v>
      </c>
      <c r="E34" s="331"/>
      <c r="F34" s="330">
        <v>28.4731120208066</v>
      </c>
      <c r="G34" s="330">
        <v>28.792152896903602</v>
      </c>
      <c r="H34" s="330">
        <f t="shared" ref="H34" si="10">SUM(F34:G34)</f>
        <v>57.265264917710198</v>
      </c>
      <c r="I34" s="331"/>
      <c r="J34" s="330">
        <v>22.662516245955818</v>
      </c>
      <c r="K34" s="330">
        <v>26.396066039871382</v>
      </c>
      <c r="L34" s="330">
        <f t="shared" ref="L34" si="11">SUM(J34:K34)</f>
        <v>49.0585822858272</v>
      </c>
      <c r="M34" s="236"/>
      <c r="N34" s="328">
        <f t="shared" si="3"/>
        <v>-0.2512700728532935</v>
      </c>
      <c r="O34" s="328">
        <f t="shared" si="4"/>
        <v>-1.5101341042047078</v>
      </c>
      <c r="P34" s="327"/>
      <c r="Q34" s="328">
        <f t="shared" si="5"/>
        <v>-1.798348257209248</v>
      </c>
      <c r="R34" s="328">
        <f t="shared" si="6"/>
        <v>-0.57757820486896705</v>
      </c>
      <c r="S34" s="327"/>
      <c r="T34" s="328">
        <f t="shared" si="7"/>
        <v>-1.0472472628309082</v>
      </c>
      <c r="U34" s="328">
        <f t="shared" si="8"/>
        <v>-1.0258954374012474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313.33887256511861</v>
      </c>
      <c r="C36" s="333">
        <f t="shared" ref="C36:D36" si="12">SUM(C9:C34)</f>
        <v>338.72212743488114</v>
      </c>
      <c r="D36" s="333">
        <f t="shared" si="12"/>
        <v>652.06099999999981</v>
      </c>
      <c r="E36" s="333"/>
      <c r="F36" s="333">
        <f>SUM(F9:F34)</f>
        <v>345.97753513850495</v>
      </c>
      <c r="G36" s="333">
        <f t="shared" ref="G36:H36" si="13">SUM(G9:G34)</f>
        <v>352.94046486149472</v>
      </c>
      <c r="H36" s="333">
        <f t="shared" si="13"/>
        <v>698.91799999999944</v>
      </c>
      <c r="I36" s="333"/>
      <c r="J36" s="333">
        <f>SUM(J9:J34)</f>
        <v>387.67908761448001</v>
      </c>
      <c r="K36" s="333">
        <f t="shared" ref="K36:L36" si="14">SUM(K9:K34)</f>
        <v>384.17191238552005</v>
      </c>
      <c r="L36" s="333">
        <f t="shared" si="14"/>
        <v>771.85099999999989</v>
      </c>
      <c r="M36" s="258"/>
      <c r="N36" s="334">
        <f t="shared" si="3"/>
        <v>2.0015390750172335</v>
      </c>
      <c r="O36" s="334">
        <f>IF(F36&gt;0,(EXP(LN(J36/F36)/($J$6-$F$6))-1)*100,0)</f>
        <v>0.76157909330967222</v>
      </c>
      <c r="P36" s="335"/>
      <c r="Q36" s="334">
        <f t="shared" ref="Q36" si="15">IF(C36&gt;0,(EXP(LN(G36/C36)/($F$6-$B$6))-1)*100,0)</f>
        <v>0.82577687768259356</v>
      </c>
      <c r="R36" s="334">
        <f t="shared" ref="R36" si="16">IF(G36&gt;0,(EXP(LN(K36/G36)/($J$6-$F$6))-1)*100,0)</f>
        <v>0.56687236158379228</v>
      </c>
      <c r="S36" s="335"/>
      <c r="T36" s="334">
        <f t="shared" ref="T36" si="17">IF(D36&gt;0,(EXP(LN(H36/D36)/($F$6-$B$6))-1)*100,0)</f>
        <v>1.3975823127557074</v>
      </c>
      <c r="U36" s="334">
        <f t="shared" ref="U36" si="18">IF(H36&gt;0,(EXP(LN(L36/H36)/($J$6-$F$6))-1)*100,0)</f>
        <v>0.66391488381218888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West of England and North Somerset</v>
      </c>
      <c r="Q1" s="19" t="str">
        <f>CONCATENATE("Occupation Table 5.1  Males: Employment Change by Status (SOC 2020), ",B$5,"-",L$5,", ",Info!B5)</f>
        <v>Occupation Table 5.1  Males: Employment Change by Status (SOC 2020), 2015-2035, West of England and North Somerset</v>
      </c>
      <c r="AG1" s="19" t="str">
        <f>CONCATENATE("Occupation Table 5.2  Females: Employment Change by Status (SOC 2020), ",R$5,"-",AB$5,", ",Info!B5)</f>
        <v>Occupation Table 5.2  Females: Employment Change by Status (SOC 2020), 2015-2035, West of England and North Somerset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43.975847185004547</v>
      </c>
      <c r="C8" s="11">
        <v>6.5200952362717866</v>
      </c>
      <c r="D8" s="11">
        <v>14.907003991372724</v>
      </c>
      <c r="E8" s="11">
        <f>SUM(B8:D8)</f>
        <v>65.402946412649058</v>
      </c>
      <c r="F8" s="11"/>
      <c r="G8" s="11">
        <v>52.214710101207174</v>
      </c>
      <c r="H8" s="11">
        <v>10.458416313580495</v>
      </c>
      <c r="I8" s="11">
        <v>17.561495470975089</v>
      </c>
      <c r="J8" s="11">
        <f>SUM(G8:I8)</f>
        <v>80.234621885762749</v>
      </c>
      <c r="K8" s="11"/>
      <c r="L8" s="11">
        <v>52.17963335851173</v>
      </c>
      <c r="M8" s="11">
        <v>12.857808232732195</v>
      </c>
      <c r="N8" s="11">
        <v>20.08787712157762</v>
      </c>
      <c r="O8" s="11">
        <f>SUM(L8:N8)</f>
        <v>85.125318712821539</v>
      </c>
      <c r="Q8" s="10" t="str">
        <f>name!E4</f>
        <v>Managers, directors and senior officials</v>
      </c>
      <c r="R8" s="11">
        <v>32.86114085212359</v>
      </c>
      <c r="S8" s="11">
        <v>2.3153194900232457</v>
      </c>
      <c r="T8" s="11">
        <v>9.2484177824754887</v>
      </c>
      <c r="U8" s="11">
        <f>SUM(R8:T8)</f>
        <v>44.424878124622325</v>
      </c>
      <c r="V8" s="11"/>
      <c r="W8" s="11">
        <v>37.920546534790716</v>
      </c>
      <c r="X8" s="11">
        <v>3.7413272181337582</v>
      </c>
      <c r="Y8" s="11">
        <v>9.458015910654785</v>
      </c>
      <c r="Z8" s="11">
        <f>SUM(W8:Y8)</f>
        <v>51.119889663579265</v>
      </c>
      <c r="AA8" s="11"/>
      <c r="AB8" s="11">
        <v>37.066180316783601</v>
      </c>
      <c r="AC8" s="11">
        <v>4.2573359178273913</v>
      </c>
      <c r="AD8" s="11">
        <v>11.437974032008526</v>
      </c>
      <c r="AE8" s="11">
        <f>SUM(AB8:AD8)</f>
        <v>52.761490266619518</v>
      </c>
      <c r="AG8" s="10" t="str">
        <f>name!E4</f>
        <v>Managers, directors and senior officials</v>
      </c>
      <c r="AH8" s="11">
        <v>11.114706332880946</v>
      </c>
      <c r="AI8" s="11">
        <v>4.2047757462485391</v>
      </c>
      <c r="AJ8" s="11">
        <v>5.6585862088972361</v>
      </c>
      <c r="AK8" s="11">
        <f>SUM(AH8:AJ8)</f>
        <v>20.978068288026723</v>
      </c>
      <c r="AL8" s="11"/>
      <c r="AM8" s="11">
        <v>14.294163566416461</v>
      </c>
      <c r="AN8" s="11">
        <v>6.7170890954467319</v>
      </c>
      <c r="AO8" s="11">
        <v>8.1034795603202951</v>
      </c>
      <c r="AP8" s="11">
        <f>SUM(AM8:AO8)</f>
        <v>29.114732222183488</v>
      </c>
      <c r="AQ8" s="11"/>
      <c r="AR8" s="11">
        <v>15.113453041728125</v>
      </c>
      <c r="AS8" s="11">
        <v>8.6004723149048079</v>
      </c>
      <c r="AT8" s="11">
        <v>8.6499030895691007</v>
      </c>
      <c r="AU8" s="11">
        <f>SUM(AR8:AT8)</f>
        <v>32.363828446202035</v>
      </c>
    </row>
    <row r="9" spans="1:47" x14ac:dyDescent="0.2">
      <c r="A9" t="str">
        <f>name!E5</f>
        <v>Professional occupations</v>
      </c>
      <c r="B9" s="11">
        <v>87.018608384510614</v>
      </c>
      <c r="C9" s="11">
        <v>28.341815028998258</v>
      </c>
      <c r="D9" s="11">
        <v>20.3718928920857</v>
      </c>
      <c r="E9" s="11">
        <f t="shared" ref="E9:E18" si="0">SUM(B9:D9)</f>
        <v>135.73231630559457</v>
      </c>
      <c r="F9" s="11"/>
      <c r="G9" s="11">
        <v>110.04821752295635</v>
      </c>
      <c r="H9" s="11">
        <v>35.419325933377998</v>
      </c>
      <c r="I9" s="11">
        <v>19.890673106414607</v>
      </c>
      <c r="J9" s="11">
        <f t="shared" ref="J9:J16" si="1">SUM(G9:I9)</f>
        <v>165.35821656274894</v>
      </c>
      <c r="K9" s="11"/>
      <c r="L9" s="11">
        <v>136.89704356806004</v>
      </c>
      <c r="M9" s="11">
        <v>44.9774173396737</v>
      </c>
      <c r="N9" s="11">
        <v>21.065104206221992</v>
      </c>
      <c r="O9" s="11">
        <f t="shared" ref="O9:O16" si="2">SUM(L9:N9)</f>
        <v>202.93956511395575</v>
      </c>
      <c r="Q9" s="10" t="str">
        <f>name!E5</f>
        <v>Professional occupations</v>
      </c>
      <c r="R9" s="11">
        <v>54.473785081453386</v>
      </c>
      <c r="S9" s="11">
        <v>5.1839262622820863</v>
      </c>
      <c r="T9" s="11">
        <v>12.99829946519899</v>
      </c>
      <c r="U9" s="11">
        <f t="shared" ref="U9:U16" si="3">SUM(R9:T9)</f>
        <v>72.656010808934468</v>
      </c>
      <c r="V9" s="11"/>
      <c r="W9" s="11">
        <v>67.083665391011195</v>
      </c>
      <c r="X9" s="11">
        <v>7.5757394889004761</v>
      </c>
      <c r="Y9" s="11">
        <v>10.209203951093386</v>
      </c>
      <c r="Z9" s="11">
        <f t="shared" ref="Z9:Z16" si="4">SUM(W9:Y9)</f>
        <v>84.868608831005062</v>
      </c>
      <c r="AA9" s="11"/>
      <c r="AB9" s="11">
        <v>84.762173074277925</v>
      </c>
      <c r="AC9" s="11">
        <v>11.113413484504575</v>
      </c>
      <c r="AD9" s="11">
        <v>9.412026009137497</v>
      </c>
      <c r="AE9" s="11">
        <f t="shared" ref="AE9:AE16" si="5">SUM(AB9:AD9)</f>
        <v>105.28761256791999</v>
      </c>
      <c r="AG9" s="10" t="str">
        <f>name!E5</f>
        <v>Professional occupations</v>
      </c>
      <c r="AH9" s="11">
        <v>32.544823303057214</v>
      </c>
      <c r="AI9" s="11">
        <v>23.157888766716173</v>
      </c>
      <c r="AJ9" s="11">
        <v>7.373593426886706</v>
      </c>
      <c r="AK9" s="11">
        <f t="shared" ref="AK9:AK18" si="6">SUM(AH9:AJ9)</f>
        <v>63.07630549666009</v>
      </c>
      <c r="AL9" s="11"/>
      <c r="AM9" s="11">
        <v>42.964552131945176</v>
      </c>
      <c r="AN9" s="11">
        <v>27.843586444477513</v>
      </c>
      <c r="AO9" s="11">
        <v>9.6814691553212295</v>
      </c>
      <c r="AP9" s="11">
        <f t="shared" ref="AP9:AP18" si="7">SUM(AM9:AO9)</f>
        <v>80.489607731743916</v>
      </c>
      <c r="AQ9" s="11"/>
      <c r="AR9" s="11">
        <v>52.134870493782124</v>
      </c>
      <c r="AS9" s="11">
        <v>33.864003855169123</v>
      </c>
      <c r="AT9" s="11">
        <v>11.653078197084502</v>
      </c>
      <c r="AU9" s="11">
        <f t="shared" ref="AU9:AU18" si="8">SUM(AR9:AT9)</f>
        <v>97.651952546035744</v>
      </c>
    </row>
    <row r="10" spans="1:47" x14ac:dyDescent="0.2">
      <c r="A10" t="str">
        <f>name!E6</f>
        <v>Associate professional occupations</v>
      </c>
      <c r="B10" s="11">
        <v>50.623296289307106</v>
      </c>
      <c r="C10" s="11">
        <v>16.519178896699056</v>
      </c>
      <c r="D10" s="11">
        <v>15.61647847673494</v>
      </c>
      <c r="E10" s="11">
        <f t="shared" si="0"/>
        <v>82.758953662741106</v>
      </c>
      <c r="F10" s="11"/>
      <c r="G10" s="11">
        <v>61.329096759654689</v>
      </c>
      <c r="H10" s="11">
        <v>19.969084794191463</v>
      </c>
      <c r="I10" s="11">
        <v>15.432966299045775</v>
      </c>
      <c r="J10" s="11">
        <f t="shared" si="1"/>
        <v>96.731147852891922</v>
      </c>
      <c r="K10" s="11"/>
      <c r="L10" s="11">
        <v>69.731023220768577</v>
      </c>
      <c r="M10" s="11">
        <v>27.047028899597702</v>
      </c>
      <c r="N10" s="11">
        <v>18.017432911916213</v>
      </c>
      <c r="O10" s="11">
        <f t="shared" si="2"/>
        <v>114.7954850322825</v>
      </c>
      <c r="Q10" s="10" t="str">
        <f>name!E6</f>
        <v>Associate professional occupations</v>
      </c>
      <c r="R10" s="11">
        <v>32.459619714850774</v>
      </c>
      <c r="S10" s="11">
        <v>3.5248756155493188</v>
      </c>
      <c r="T10" s="11">
        <v>8.0657990773011239</v>
      </c>
      <c r="U10" s="11">
        <f t="shared" si="3"/>
        <v>44.050294407701216</v>
      </c>
      <c r="V10" s="11"/>
      <c r="W10" s="11">
        <v>37.78514493021013</v>
      </c>
      <c r="X10" s="11">
        <v>4.9678877277263744</v>
      </c>
      <c r="Y10" s="11">
        <v>6.6005904838613336</v>
      </c>
      <c r="Z10" s="11">
        <f t="shared" si="4"/>
        <v>49.353623141797833</v>
      </c>
      <c r="AA10" s="11"/>
      <c r="AB10" s="11">
        <v>36.874722385834346</v>
      </c>
      <c r="AC10" s="11">
        <v>5.6846197183860081</v>
      </c>
      <c r="AD10" s="11">
        <v>7.7871767578432705</v>
      </c>
      <c r="AE10" s="11">
        <f t="shared" si="5"/>
        <v>50.346518862063625</v>
      </c>
      <c r="AG10" s="10" t="str">
        <f>name!E6</f>
        <v>Associate professional occupations</v>
      </c>
      <c r="AH10" s="11">
        <v>18.163676574456332</v>
      </c>
      <c r="AI10" s="11">
        <v>12.994303281149744</v>
      </c>
      <c r="AJ10" s="11">
        <v>7.5506793994338226</v>
      </c>
      <c r="AK10" s="11">
        <f t="shared" si="6"/>
        <v>38.708659255039898</v>
      </c>
      <c r="AL10" s="11"/>
      <c r="AM10" s="11">
        <v>23.543951829444552</v>
      </c>
      <c r="AN10" s="11">
        <v>15.001197066465087</v>
      </c>
      <c r="AO10" s="11">
        <v>8.832375815184438</v>
      </c>
      <c r="AP10" s="11">
        <f t="shared" si="7"/>
        <v>47.377524711094082</v>
      </c>
      <c r="AQ10" s="11"/>
      <c r="AR10" s="11">
        <v>32.856300834934238</v>
      </c>
      <c r="AS10" s="11">
        <v>21.362409181211699</v>
      </c>
      <c r="AT10" s="11">
        <v>10.230256154072954</v>
      </c>
      <c r="AU10" s="11">
        <f t="shared" si="8"/>
        <v>64.448966170218881</v>
      </c>
    </row>
    <row r="11" spans="1:47" x14ac:dyDescent="0.2">
      <c r="A11" t="str">
        <f>name!E7</f>
        <v>Administrative and secretarial occupations</v>
      </c>
      <c r="B11" s="11">
        <v>38.332087431349294</v>
      </c>
      <c r="C11" s="11">
        <v>30.613172458267595</v>
      </c>
      <c r="D11" s="11">
        <v>4.2626569093849609</v>
      </c>
      <c r="E11" s="11">
        <f t="shared" si="0"/>
        <v>73.20791679900185</v>
      </c>
      <c r="F11" s="11"/>
      <c r="G11" s="11">
        <v>40.215888843129086</v>
      </c>
      <c r="H11" s="11">
        <v>30.956392149887957</v>
      </c>
      <c r="I11" s="11">
        <v>4.8776779627310756</v>
      </c>
      <c r="J11" s="11">
        <f t="shared" si="1"/>
        <v>76.04995895574811</v>
      </c>
      <c r="K11" s="11"/>
      <c r="L11" s="11">
        <v>38.769074060902213</v>
      </c>
      <c r="M11" s="11">
        <v>27.79837431775552</v>
      </c>
      <c r="N11" s="11">
        <v>5.189548697227587</v>
      </c>
      <c r="O11" s="11">
        <f t="shared" si="2"/>
        <v>71.756997075885323</v>
      </c>
      <c r="Q11" s="10" t="str">
        <f>name!E7</f>
        <v>Administrative and secretarial occupations</v>
      </c>
      <c r="R11" s="11">
        <v>12.707632743606604</v>
      </c>
      <c r="S11" s="11">
        <v>3.1867933350100146</v>
      </c>
      <c r="T11" s="11">
        <v>1.0547887251781096</v>
      </c>
      <c r="U11" s="11">
        <f t="shared" si="3"/>
        <v>16.949214803794728</v>
      </c>
      <c r="V11" s="11"/>
      <c r="W11" s="11">
        <v>14.036918955748671</v>
      </c>
      <c r="X11" s="11">
        <v>3.4287042064016222</v>
      </c>
      <c r="Y11" s="11">
        <v>0.76866934665737252</v>
      </c>
      <c r="Z11" s="11">
        <f t="shared" si="4"/>
        <v>18.234292508807666</v>
      </c>
      <c r="AA11" s="11"/>
      <c r="AB11" s="11">
        <v>16.440020505315992</v>
      </c>
      <c r="AC11" s="11">
        <v>2.8439085414642129</v>
      </c>
      <c r="AD11" s="11">
        <v>1.0516608851095028</v>
      </c>
      <c r="AE11" s="11">
        <f t="shared" si="5"/>
        <v>20.335589931889707</v>
      </c>
      <c r="AG11" s="10" t="str">
        <f>name!E7</f>
        <v>Administrative and secretarial occupations</v>
      </c>
      <c r="AH11" s="11">
        <v>25.624454687742663</v>
      </c>
      <c r="AI11" s="11">
        <v>27.426379123257576</v>
      </c>
      <c r="AJ11" s="11">
        <v>3.2078681842068524</v>
      </c>
      <c r="AK11" s="11">
        <f t="shared" si="6"/>
        <v>56.25870199520709</v>
      </c>
      <c r="AL11" s="11"/>
      <c r="AM11" s="11">
        <v>26.178969887380394</v>
      </c>
      <c r="AN11" s="11">
        <v>27.527687943486331</v>
      </c>
      <c r="AO11" s="11">
        <v>4.1090086160737016</v>
      </c>
      <c r="AP11" s="11">
        <f t="shared" si="7"/>
        <v>57.815666446940426</v>
      </c>
      <c r="AQ11" s="11"/>
      <c r="AR11" s="11">
        <v>22.329053555586214</v>
      </c>
      <c r="AS11" s="11">
        <v>24.954465776291297</v>
      </c>
      <c r="AT11" s="11">
        <v>4.137887812118084</v>
      </c>
      <c r="AU11" s="11">
        <f t="shared" si="8"/>
        <v>51.421407143995594</v>
      </c>
    </row>
    <row r="12" spans="1:47" x14ac:dyDescent="0.2">
      <c r="A12" t="str">
        <f>name!E8</f>
        <v>Skilled trades occupations</v>
      </c>
      <c r="B12" s="11">
        <v>36.758720058722645</v>
      </c>
      <c r="C12" s="11">
        <v>5.8135845990752237</v>
      </c>
      <c r="D12" s="11">
        <v>23.902129200651569</v>
      </c>
      <c r="E12" s="11">
        <f t="shared" si="0"/>
        <v>66.474433858449444</v>
      </c>
      <c r="F12" s="11"/>
      <c r="G12" s="11">
        <v>32.777443577232972</v>
      </c>
      <c r="H12" s="11">
        <v>5.4923898126797424</v>
      </c>
      <c r="I12" s="11">
        <v>23.426489335338086</v>
      </c>
      <c r="J12" s="11">
        <f t="shared" si="1"/>
        <v>61.696322725250795</v>
      </c>
      <c r="K12" s="11"/>
      <c r="L12" s="11">
        <v>28.946791239571407</v>
      </c>
      <c r="M12" s="11">
        <v>7.0243034382370135</v>
      </c>
      <c r="N12" s="11">
        <v>27.781709977510356</v>
      </c>
      <c r="O12" s="11">
        <f t="shared" si="2"/>
        <v>63.752804655318783</v>
      </c>
      <c r="Q12" s="10" t="str">
        <f>name!E8</f>
        <v>Skilled trades occupations</v>
      </c>
      <c r="R12" s="11">
        <v>34.126764786100118</v>
      </c>
      <c r="S12" s="11">
        <v>3.8453315465585085</v>
      </c>
      <c r="T12" s="11">
        <v>22.167760581957634</v>
      </c>
      <c r="U12" s="11">
        <f t="shared" si="3"/>
        <v>60.13985691461626</v>
      </c>
      <c r="V12" s="11"/>
      <c r="W12" s="11">
        <v>29.974334999143764</v>
      </c>
      <c r="X12" s="11">
        <v>3.5177234453280373</v>
      </c>
      <c r="Y12" s="11">
        <v>20.84082928905033</v>
      </c>
      <c r="Z12" s="11">
        <f t="shared" si="4"/>
        <v>54.332887733522128</v>
      </c>
      <c r="AA12" s="11"/>
      <c r="AB12" s="11">
        <v>25.422344500993407</v>
      </c>
      <c r="AC12" s="11">
        <v>4.6973295170370859</v>
      </c>
      <c r="AD12" s="11">
        <v>24.769660194879219</v>
      </c>
      <c r="AE12" s="11">
        <f t="shared" si="5"/>
        <v>54.889334212909716</v>
      </c>
      <c r="AG12" s="10" t="str">
        <f>name!E8</f>
        <v>Skilled trades occupations</v>
      </c>
      <c r="AH12" s="11">
        <v>2.6319552726225153</v>
      </c>
      <c r="AI12" s="11">
        <v>1.9682530525167168</v>
      </c>
      <c r="AJ12" s="11">
        <v>1.7343686186939433</v>
      </c>
      <c r="AK12" s="11">
        <f t="shared" si="6"/>
        <v>6.3345769438331754</v>
      </c>
      <c r="AL12" s="11"/>
      <c r="AM12" s="11">
        <v>2.8031085780892209</v>
      </c>
      <c r="AN12" s="11">
        <v>1.9746663673517042</v>
      </c>
      <c r="AO12" s="11">
        <v>2.5856600462877624</v>
      </c>
      <c r="AP12" s="11">
        <f t="shared" si="7"/>
        <v>7.3634349917286865</v>
      </c>
      <c r="AQ12" s="11"/>
      <c r="AR12" s="11">
        <v>3.5244467385779981</v>
      </c>
      <c r="AS12" s="11">
        <v>2.3269739211999272</v>
      </c>
      <c r="AT12" s="11">
        <v>3.0120497826311241</v>
      </c>
      <c r="AU12" s="11">
        <f t="shared" si="8"/>
        <v>8.8634704424090494</v>
      </c>
    </row>
    <row r="13" spans="1:47" x14ac:dyDescent="0.2">
      <c r="A13" t="str">
        <f>name!E9</f>
        <v>Caring, leisure and other service occupations</v>
      </c>
      <c r="B13" s="11">
        <v>26.47913010215591</v>
      </c>
      <c r="C13" s="11">
        <v>32.470028935180878</v>
      </c>
      <c r="D13" s="11">
        <v>7.6455356039530704</v>
      </c>
      <c r="E13" s="11">
        <f t="shared" si="0"/>
        <v>66.594694641289848</v>
      </c>
      <c r="F13" s="11"/>
      <c r="G13" s="11">
        <v>26.017217309923513</v>
      </c>
      <c r="H13" s="11">
        <v>30.591522995893538</v>
      </c>
      <c r="I13" s="11">
        <v>8.0921932943522563</v>
      </c>
      <c r="J13" s="11">
        <f t="shared" si="1"/>
        <v>64.700933600169307</v>
      </c>
      <c r="K13" s="11"/>
      <c r="L13" s="11">
        <v>31.413504267044427</v>
      </c>
      <c r="M13" s="11">
        <v>31.994148564840032</v>
      </c>
      <c r="N13" s="11">
        <v>10.720120438849596</v>
      </c>
      <c r="O13" s="11">
        <f t="shared" si="2"/>
        <v>74.127773270734053</v>
      </c>
      <c r="Q13" s="10" t="str">
        <f>name!E9</f>
        <v>Caring, leisure and other service occupations</v>
      </c>
      <c r="R13" s="11">
        <v>5.5417761698835335</v>
      </c>
      <c r="S13" s="11">
        <v>2.8024430295667266</v>
      </c>
      <c r="T13" s="11">
        <v>1.2867140999248405</v>
      </c>
      <c r="U13" s="11">
        <f t="shared" si="3"/>
        <v>9.6309332993750996</v>
      </c>
      <c r="V13" s="11"/>
      <c r="W13" s="11">
        <v>5.6386554665110165</v>
      </c>
      <c r="X13" s="11">
        <v>3.1014602914497904</v>
      </c>
      <c r="Y13" s="11">
        <v>1.3552198459009464</v>
      </c>
      <c r="Z13" s="11">
        <f t="shared" si="4"/>
        <v>10.095335603861752</v>
      </c>
      <c r="AA13" s="11"/>
      <c r="AB13" s="11">
        <v>6.4333448696206963</v>
      </c>
      <c r="AC13" s="11">
        <v>4.513399131019856</v>
      </c>
      <c r="AD13" s="11">
        <v>2.1337526429150815</v>
      </c>
      <c r="AE13" s="11">
        <f t="shared" si="5"/>
        <v>13.080496643555634</v>
      </c>
      <c r="AG13" s="10" t="str">
        <f>name!E9</f>
        <v>Caring, leisure and other service occupations</v>
      </c>
      <c r="AH13" s="11">
        <v>20.937353932272377</v>
      </c>
      <c r="AI13" s="11">
        <v>29.667585905614146</v>
      </c>
      <c r="AJ13" s="11">
        <v>6.3588215040282314</v>
      </c>
      <c r="AK13" s="11">
        <f t="shared" si="6"/>
        <v>56.963761341914747</v>
      </c>
      <c r="AL13" s="11"/>
      <c r="AM13" s="11">
        <v>20.378561843412498</v>
      </c>
      <c r="AN13" s="11">
        <v>27.490062704443758</v>
      </c>
      <c r="AO13" s="11">
        <v>6.7369734484513097</v>
      </c>
      <c r="AP13" s="11">
        <f t="shared" si="7"/>
        <v>54.605597996307566</v>
      </c>
      <c r="AQ13" s="11"/>
      <c r="AR13" s="11">
        <v>24.980159397423741</v>
      </c>
      <c r="AS13" s="11">
        <v>27.480749433820176</v>
      </c>
      <c r="AT13" s="11">
        <v>8.5863677959345139</v>
      </c>
      <c r="AU13" s="11">
        <f t="shared" si="8"/>
        <v>61.047276627178427</v>
      </c>
    </row>
    <row r="14" spans="1:47" x14ac:dyDescent="0.2">
      <c r="A14" t="str">
        <f>name!E10</f>
        <v>Sales and customer service occupations</v>
      </c>
      <c r="B14" s="11">
        <v>19.765402701939063</v>
      </c>
      <c r="C14" s="11">
        <v>32.199337774066343</v>
      </c>
      <c r="D14" s="11">
        <v>4.3615757300676776</v>
      </c>
      <c r="E14" s="11">
        <f t="shared" si="0"/>
        <v>56.326316206073081</v>
      </c>
      <c r="F14" s="11"/>
      <c r="G14" s="11">
        <v>20.055037888623758</v>
      </c>
      <c r="H14" s="11">
        <v>31.865714013999284</v>
      </c>
      <c r="I14" s="11">
        <v>3.6677628642905149</v>
      </c>
      <c r="J14" s="11">
        <f t="shared" si="1"/>
        <v>55.588514766913555</v>
      </c>
      <c r="K14" s="11"/>
      <c r="L14" s="11">
        <v>19.724655807206055</v>
      </c>
      <c r="M14" s="11">
        <v>33.78258101554237</v>
      </c>
      <c r="N14" s="11">
        <v>3.0468071543954687</v>
      </c>
      <c r="O14" s="11">
        <f t="shared" si="2"/>
        <v>56.554043977143891</v>
      </c>
      <c r="Q14" s="10" t="str">
        <f>name!E10</f>
        <v>Sales and customer service occupations</v>
      </c>
      <c r="R14" s="11">
        <v>9.2403250034448075</v>
      </c>
      <c r="S14" s="11">
        <v>9.565540660671962</v>
      </c>
      <c r="T14" s="11">
        <v>2.4303365301903077</v>
      </c>
      <c r="U14" s="11">
        <f t="shared" si="3"/>
        <v>21.236202194307076</v>
      </c>
      <c r="V14" s="11"/>
      <c r="W14" s="11">
        <v>9.2381928234575259</v>
      </c>
      <c r="X14" s="11">
        <v>10.009084540821014</v>
      </c>
      <c r="Y14" s="11">
        <v>2.0213907195235898</v>
      </c>
      <c r="Z14" s="11">
        <f t="shared" si="4"/>
        <v>21.26866808380213</v>
      </c>
      <c r="AA14" s="11"/>
      <c r="AB14" s="11">
        <v>9.8650947528949491</v>
      </c>
      <c r="AC14" s="11">
        <v>11.57339885200749</v>
      </c>
      <c r="AD14" s="11">
        <v>1.8402286116600548</v>
      </c>
      <c r="AE14" s="11">
        <f t="shared" si="5"/>
        <v>23.278722216562496</v>
      </c>
      <c r="AG14" s="10" t="str">
        <f>name!E10</f>
        <v>Sales and customer service occupations</v>
      </c>
      <c r="AH14" s="11">
        <v>10.525077698494268</v>
      </c>
      <c r="AI14" s="11">
        <v>22.633797113394394</v>
      </c>
      <c r="AJ14" s="11">
        <v>1.9312391998773708</v>
      </c>
      <c r="AK14" s="11">
        <f t="shared" si="6"/>
        <v>35.090114011766033</v>
      </c>
      <c r="AL14" s="11"/>
      <c r="AM14" s="11">
        <v>10.816845065166229</v>
      </c>
      <c r="AN14" s="11">
        <v>21.856629473178273</v>
      </c>
      <c r="AO14" s="11">
        <v>1.6463721447669251</v>
      </c>
      <c r="AP14" s="11">
        <f t="shared" si="7"/>
        <v>34.319846683111422</v>
      </c>
      <c r="AQ14" s="11"/>
      <c r="AR14" s="11">
        <v>9.8595610543111025</v>
      </c>
      <c r="AS14" s="11">
        <v>22.209182163534862</v>
      </c>
      <c r="AT14" s="11">
        <v>1.2065785427354163</v>
      </c>
      <c r="AU14" s="11">
        <f t="shared" si="8"/>
        <v>33.275321760581377</v>
      </c>
    </row>
    <row r="15" spans="1:47" x14ac:dyDescent="0.2">
      <c r="A15" t="str">
        <f>name!E11</f>
        <v>Process, plant and machine operatives</v>
      </c>
      <c r="B15" s="11">
        <v>25.018385633833052</v>
      </c>
      <c r="C15" s="11">
        <v>5.1662896539391081</v>
      </c>
      <c r="D15" s="11">
        <v>4.5651170573287745</v>
      </c>
      <c r="E15" s="11">
        <f t="shared" si="0"/>
        <v>34.749792345100936</v>
      </c>
      <c r="F15" s="11"/>
      <c r="G15" s="11">
        <v>22.112409025983119</v>
      </c>
      <c r="H15" s="11">
        <v>5.4878361451956481</v>
      </c>
      <c r="I15" s="11">
        <v>5.1421128489544401</v>
      </c>
      <c r="J15" s="11">
        <f t="shared" si="1"/>
        <v>32.74235802013321</v>
      </c>
      <c r="K15" s="11"/>
      <c r="L15" s="11">
        <v>20.074753881160643</v>
      </c>
      <c r="M15" s="11">
        <v>7.4938358233749964</v>
      </c>
      <c r="N15" s="11">
        <v>6.2271140816775912</v>
      </c>
      <c r="O15" s="11">
        <f t="shared" si="2"/>
        <v>33.795703786213231</v>
      </c>
      <c r="Q15" s="10" t="str">
        <f>name!E11</f>
        <v>Process, plant and machine operatives</v>
      </c>
      <c r="R15" s="11">
        <v>22.510245599981285</v>
      </c>
      <c r="S15" s="11">
        <v>3.8086928463888072</v>
      </c>
      <c r="T15" s="11">
        <v>3.9429341382918084</v>
      </c>
      <c r="U15" s="11">
        <f t="shared" si="3"/>
        <v>30.261872584661901</v>
      </c>
      <c r="V15" s="11"/>
      <c r="W15" s="11">
        <v>20.03340835676169</v>
      </c>
      <c r="X15" s="11">
        <v>4.3153066537504081</v>
      </c>
      <c r="Y15" s="11">
        <v>4.0210809783110424</v>
      </c>
      <c r="Z15" s="11">
        <f t="shared" si="4"/>
        <v>28.369795988823142</v>
      </c>
      <c r="AA15" s="11"/>
      <c r="AB15" s="11">
        <v>17.643016544354595</v>
      </c>
      <c r="AC15" s="11">
        <v>5.3060546832545228</v>
      </c>
      <c r="AD15" s="11">
        <v>4.9270505667904665</v>
      </c>
      <c r="AE15" s="11">
        <f t="shared" si="5"/>
        <v>27.876121794399584</v>
      </c>
      <c r="AG15" s="10" t="str">
        <f>name!E11</f>
        <v>Process, plant and machine operatives</v>
      </c>
      <c r="AH15" s="11">
        <v>2.5081400338517805</v>
      </c>
      <c r="AI15" s="11">
        <v>1.3575968075502993</v>
      </c>
      <c r="AJ15" s="11">
        <v>0.62218291903696399</v>
      </c>
      <c r="AK15" s="11">
        <f t="shared" si="6"/>
        <v>4.4879197604390439</v>
      </c>
      <c r="AL15" s="11"/>
      <c r="AM15" s="11">
        <v>2.0790006692214238</v>
      </c>
      <c r="AN15" s="11">
        <v>1.1725294914452382</v>
      </c>
      <c r="AO15" s="11">
        <v>1.1210318706433946</v>
      </c>
      <c r="AP15" s="11">
        <f t="shared" si="7"/>
        <v>4.3725620313100571</v>
      </c>
      <c r="AQ15" s="11"/>
      <c r="AR15" s="11">
        <v>2.4317373368060471</v>
      </c>
      <c r="AS15" s="11">
        <v>2.1877811401204799</v>
      </c>
      <c r="AT15" s="11">
        <v>1.3000635148871238</v>
      </c>
      <c r="AU15" s="11">
        <f t="shared" si="8"/>
        <v>5.9195819918136507</v>
      </c>
    </row>
    <row r="16" spans="1:47" x14ac:dyDescent="0.2">
      <c r="A16" t="str">
        <f>name!E12</f>
        <v>Elementary occupations</v>
      </c>
      <c r="B16" s="11">
        <v>29.871169478843182</v>
      </c>
      <c r="C16" s="11">
        <v>35.2291201314058</v>
      </c>
      <c r="D16" s="11">
        <v>5.7133401588508983</v>
      </c>
      <c r="E16" s="11">
        <f t="shared" si="0"/>
        <v>70.813629769099876</v>
      </c>
      <c r="F16" s="11"/>
      <c r="G16" s="11">
        <v>25.592118490300852</v>
      </c>
      <c r="H16" s="11">
        <v>34.25225824506542</v>
      </c>
      <c r="I16" s="11">
        <v>5.9715488950147586</v>
      </c>
      <c r="J16" s="11">
        <f t="shared" si="1"/>
        <v>65.815925630381031</v>
      </c>
      <c r="K16" s="11"/>
      <c r="L16" s="11">
        <v>28.819748579221912</v>
      </c>
      <c r="M16" s="11">
        <v>31.197662080465598</v>
      </c>
      <c r="N16" s="11">
        <v>8.9858977159573872</v>
      </c>
      <c r="O16" s="11">
        <f t="shared" si="2"/>
        <v>69.003308375644906</v>
      </c>
      <c r="Q16" s="10" t="str">
        <f>name!E12</f>
        <v>Elementary occupations</v>
      </c>
      <c r="R16" s="11">
        <v>21.505031657370733</v>
      </c>
      <c r="S16" s="11">
        <v>15.164456959739146</v>
      </c>
      <c r="T16" s="11">
        <v>2.7033756797581505</v>
      </c>
      <c r="U16" s="11">
        <f t="shared" si="3"/>
        <v>39.37286429686803</v>
      </c>
      <c r="V16" s="11"/>
      <c r="W16" s="11">
        <v>18.092702494827382</v>
      </c>
      <c r="X16" s="11">
        <v>14.431790558203812</v>
      </c>
      <c r="Y16" s="11">
        <v>2.7728702532646259</v>
      </c>
      <c r="Z16" s="11">
        <f t="shared" si="4"/>
        <v>35.297363306295821</v>
      </c>
      <c r="AA16" s="11"/>
      <c r="AB16" s="11">
        <v>19.109727861605233</v>
      </c>
      <c r="AC16" s="11">
        <v>13.480556839719958</v>
      </c>
      <c r="AD16" s="11">
        <v>3.7257411882745246</v>
      </c>
      <c r="AE16" s="11">
        <f t="shared" si="5"/>
        <v>36.316025889599715</v>
      </c>
      <c r="AG16" s="10" t="str">
        <f>name!E12</f>
        <v>Elementary occupations</v>
      </c>
      <c r="AH16" s="11">
        <v>8.3661378214724316</v>
      </c>
      <c r="AI16" s="11">
        <v>20.06466317166667</v>
      </c>
      <c r="AJ16" s="11">
        <v>3.0099644790927487</v>
      </c>
      <c r="AK16" s="11">
        <f t="shared" si="6"/>
        <v>31.440765472231849</v>
      </c>
      <c r="AL16" s="11"/>
      <c r="AM16" s="11">
        <v>7.4994159954734627</v>
      </c>
      <c r="AN16" s="11">
        <v>19.820467686861619</v>
      </c>
      <c r="AO16" s="11">
        <v>3.1986786417501323</v>
      </c>
      <c r="AP16" s="11">
        <f t="shared" si="7"/>
        <v>30.518562324085213</v>
      </c>
      <c r="AQ16" s="11"/>
      <c r="AR16" s="11">
        <v>9.7100207176167022</v>
      </c>
      <c r="AS16" s="11">
        <v>17.717105240745646</v>
      </c>
      <c r="AT16" s="11">
        <v>5.2601565276828639</v>
      </c>
      <c r="AU16" s="11">
        <f t="shared" si="8"/>
        <v>32.687282486045213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357.84264726566545</v>
      </c>
      <c r="C18" s="34">
        <f t="shared" ref="C18:D18" si="9">SUM(C8:C16)</f>
        <v>192.87262271390406</v>
      </c>
      <c r="D18" s="34">
        <f t="shared" si="9"/>
        <v>101.3457300204303</v>
      </c>
      <c r="E18" s="34">
        <f t="shared" si="0"/>
        <v>652.06099999999981</v>
      </c>
      <c r="F18" s="34"/>
      <c r="G18" s="34">
        <f>SUM(G8:G16)</f>
        <v>390.36213951901158</v>
      </c>
      <c r="H18" s="34">
        <f t="shared" ref="H18:I18" si="10">SUM(H8:H16)</f>
        <v>204.49294040387156</v>
      </c>
      <c r="I18" s="34">
        <f t="shared" si="10"/>
        <v>104.0629200771166</v>
      </c>
      <c r="J18" s="34">
        <f t="shared" ref="J18" si="11">SUM(G18:I18)</f>
        <v>698.91799999999967</v>
      </c>
      <c r="K18" s="34"/>
      <c r="L18" s="34">
        <f>SUM(L8:L16)</f>
        <v>426.55622798244696</v>
      </c>
      <c r="M18" s="34">
        <f t="shared" ref="M18:N18" si="12">SUM(M8:M16)</f>
        <v>224.17315971221913</v>
      </c>
      <c r="N18" s="34">
        <f t="shared" si="12"/>
        <v>121.12161230533381</v>
      </c>
      <c r="O18" s="34">
        <f>SUM(L18:N18)</f>
        <v>771.85099999999989</v>
      </c>
      <c r="Q18" s="231" t="str">
        <f>name!E3</f>
        <v>All occupations</v>
      </c>
      <c r="R18" s="34">
        <f>SUM(R8:R16)</f>
        <v>225.42632160881482</v>
      </c>
      <c r="S18" s="34">
        <f t="shared" ref="S18:T18" si="13">SUM(S8:S16)</f>
        <v>49.39737974578982</v>
      </c>
      <c r="T18" s="34">
        <f t="shared" si="13"/>
        <v>63.898426080276465</v>
      </c>
      <c r="U18" s="34">
        <f t="shared" ref="U18" si="14">SUM(R18:T18)</f>
        <v>338.72212743488109</v>
      </c>
      <c r="V18" s="34"/>
      <c r="W18" s="34">
        <f>SUM(W8:W16)</f>
        <v>239.80356995246208</v>
      </c>
      <c r="X18" s="34">
        <f t="shared" ref="X18:Y18" si="15">SUM(X8:X16)</f>
        <v>55.089024130715302</v>
      </c>
      <c r="Y18" s="34">
        <f t="shared" si="15"/>
        <v>58.04787077831741</v>
      </c>
      <c r="Z18" s="34">
        <f t="shared" ref="Z18" si="16">SUM(W18:Y18)</f>
        <v>352.94046486149483</v>
      </c>
      <c r="AA18" s="34"/>
      <c r="AB18" s="34">
        <f>SUM(AB8:AB16)</f>
        <v>253.61662481168074</v>
      </c>
      <c r="AC18" s="34">
        <f t="shared" ref="AC18:AD18" si="17">SUM(AC8:AC16)</f>
        <v>63.470016685221097</v>
      </c>
      <c r="AD18" s="34">
        <f t="shared" si="17"/>
        <v>67.08527088861814</v>
      </c>
      <c r="AE18" s="34">
        <f t="shared" ref="AE18" si="18">SUM(AB18:AD18)</f>
        <v>384.17191238551999</v>
      </c>
      <c r="AG18" s="231" t="str">
        <f>name!E3</f>
        <v>All occupations</v>
      </c>
      <c r="AH18" s="34">
        <f>SUM(AH8:AH16)</f>
        <v>132.41632565685052</v>
      </c>
      <c r="AI18" s="34">
        <f t="shared" ref="AI18:AJ18" si="19">SUM(AI8:AI16)</f>
        <v>143.47524296811426</v>
      </c>
      <c r="AJ18" s="34">
        <f t="shared" si="19"/>
        <v>37.44730394015388</v>
      </c>
      <c r="AK18" s="34">
        <f t="shared" si="6"/>
        <v>313.33887256511861</v>
      </c>
      <c r="AL18" s="34"/>
      <c r="AM18" s="34">
        <f>SUM(AM8:AM16)</f>
        <v>150.55856956654944</v>
      </c>
      <c r="AN18" s="34">
        <f t="shared" ref="AN18:AO18" si="20">SUM(AN8:AN16)</f>
        <v>149.40391627315626</v>
      </c>
      <c r="AO18" s="34">
        <f t="shared" si="20"/>
        <v>46.015049298799184</v>
      </c>
      <c r="AP18" s="34">
        <f t="shared" si="7"/>
        <v>345.97753513850483</v>
      </c>
      <c r="AQ18" s="34"/>
      <c r="AR18" s="34">
        <f>SUM(AR8:AR16)</f>
        <v>172.9396031707663</v>
      </c>
      <c r="AS18" s="34">
        <f t="shared" ref="AS18:AT18" si="21">SUM(AS8:AS16)</f>
        <v>160.70314302699802</v>
      </c>
      <c r="AT18" s="34">
        <f t="shared" si="21"/>
        <v>54.036341416715686</v>
      </c>
      <c r="AU18" s="34">
        <f t="shared" si="8"/>
        <v>387.67908761448001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12.289157684538507</v>
      </c>
      <c r="C26" s="18">
        <f t="shared" ref="C26:O26" si="22">C8/C$18*100</f>
        <v>3.3805187820478353</v>
      </c>
      <c r="D26" s="18">
        <f t="shared" si="22"/>
        <v>14.709059758479828</v>
      </c>
      <c r="E26" s="18">
        <f t="shared" si="22"/>
        <v>10.030188343214681</v>
      </c>
      <c r="F26" s="18"/>
      <c r="G26" s="18">
        <f t="shared" si="22"/>
        <v>13.375966779345974</v>
      </c>
      <c r="H26" s="18">
        <f t="shared" si="22"/>
        <v>5.1143165592539406</v>
      </c>
      <c r="I26" s="18">
        <f t="shared" si="22"/>
        <v>16.875843439681503</v>
      </c>
      <c r="J26" s="18">
        <f t="shared" si="22"/>
        <v>11.479833383281413</v>
      </c>
      <c r="K26" s="18"/>
      <c r="L26" s="18">
        <f t="shared" si="22"/>
        <v>12.232767906194761</v>
      </c>
      <c r="M26" s="18">
        <f t="shared" si="22"/>
        <v>5.735659099081408</v>
      </c>
      <c r="N26" s="18">
        <f t="shared" si="22"/>
        <v>16.584882531895602</v>
      </c>
      <c r="O26" s="18">
        <f t="shared" si="22"/>
        <v>11.02872428912077</v>
      </c>
      <c r="Q26" t="str">
        <f>$A$8</f>
        <v>Managers, directors and senior officials</v>
      </c>
      <c r="R26" s="18">
        <f>R8/R$18*100</f>
        <v>14.57733090687961</v>
      </c>
      <c r="S26" s="18">
        <f t="shared" ref="S26:U26" si="23">S8/S$18*100</f>
        <v>4.6871301715564826</v>
      </c>
      <c r="T26" s="18">
        <f t="shared" si="23"/>
        <v>14.473623764780333</v>
      </c>
      <c r="U26" s="18">
        <f t="shared" si="23"/>
        <v>13.115434312204169</v>
      </c>
      <c r="V26" s="18"/>
      <c r="W26" s="18">
        <f t="shared" ref="W26:Z26" si="24">W8/W$18*100</f>
        <v>15.813170146844758</v>
      </c>
      <c r="X26" s="18">
        <f t="shared" si="24"/>
        <v>6.7914203912131992</v>
      </c>
      <c r="Y26" s="18">
        <f t="shared" si="24"/>
        <v>16.293476029077077</v>
      </c>
      <c r="Z26" s="18">
        <f t="shared" si="24"/>
        <v>14.483997941023949</v>
      </c>
      <c r="AA26" s="18"/>
      <c r="AB26" s="18">
        <f t="shared" ref="AB26:AE26" si="25">AB8/AB$18*100</f>
        <v>14.615043609347985</v>
      </c>
      <c r="AC26" s="18">
        <f t="shared" si="25"/>
        <v>6.7076332104048522</v>
      </c>
      <c r="AD26" s="18">
        <f t="shared" si="25"/>
        <v>17.049903623403452</v>
      </c>
      <c r="AE26" s="18">
        <f t="shared" si="25"/>
        <v>13.733822948949189</v>
      </c>
      <c r="AG26" t="str">
        <f>$A$8</f>
        <v>Managers, directors and senior officials</v>
      </c>
      <c r="AH26" s="18">
        <f>AH8/AH$18*100</f>
        <v>8.393758305666994</v>
      </c>
      <c r="AI26" s="18">
        <f t="shared" ref="AI26:AK26" si="26">AI8/AI$18*100</f>
        <v>2.9306629208378498</v>
      </c>
      <c r="AJ26" s="18">
        <f t="shared" si="26"/>
        <v>15.110797343222524</v>
      </c>
      <c r="AK26" s="18">
        <f t="shared" si="26"/>
        <v>6.6950098199727917</v>
      </c>
      <c r="AL26" s="18"/>
      <c r="AM26" s="18">
        <f t="shared" ref="AM26:AP26" si="27">AM8/AM$18*100</f>
        <v>9.4940883189636036</v>
      </c>
      <c r="AN26" s="18">
        <f t="shared" si="27"/>
        <v>4.4959257180152017</v>
      </c>
      <c r="AO26" s="18">
        <f t="shared" si="27"/>
        <v>17.610498486484865</v>
      </c>
      <c r="AP26" s="18">
        <f t="shared" si="27"/>
        <v>8.4152088691330817</v>
      </c>
      <c r="AQ26" s="18"/>
      <c r="AR26" s="18">
        <f t="shared" ref="AR26:AU26" si="28">AR8/AR$18*100</f>
        <v>8.7391509894957942</v>
      </c>
      <c r="AS26" s="18">
        <f t="shared" si="28"/>
        <v>5.3517760467571778</v>
      </c>
      <c r="AT26" s="18">
        <f t="shared" si="28"/>
        <v>16.007566135655004</v>
      </c>
      <c r="AU26" s="18">
        <f t="shared" si="28"/>
        <v>8.3480975580466747</v>
      </c>
    </row>
    <row r="27" spans="1:47" x14ac:dyDescent="0.2">
      <c r="A27" t="str">
        <f>$A$9</f>
        <v>Professional occupations</v>
      </c>
      <c r="B27" s="18">
        <f t="shared" ref="B27:B34" si="29">B9/B$18*100</f>
        <v>24.317562216084116</v>
      </c>
      <c r="C27" s="18">
        <f t="shared" ref="C27:O27" si="30">C9/C$18*100</f>
        <v>14.694576467204909</v>
      </c>
      <c r="D27" s="18">
        <f t="shared" si="30"/>
        <v>20.101382552554437</v>
      </c>
      <c r="E27" s="18">
        <f t="shared" si="30"/>
        <v>20.815892425033027</v>
      </c>
      <c r="F27" s="18"/>
      <c r="G27" s="18">
        <f t="shared" si="30"/>
        <v>28.191314264890881</v>
      </c>
      <c r="H27" s="18">
        <f t="shared" si="30"/>
        <v>17.320561709086473</v>
      </c>
      <c r="I27" s="18">
        <f t="shared" si="30"/>
        <v>19.11408318320731</v>
      </c>
      <c r="J27" s="18">
        <f t="shared" si="30"/>
        <v>23.65917268731797</v>
      </c>
      <c r="K27" s="18"/>
      <c r="L27" s="18">
        <f t="shared" si="30"/>
        <v>32.093551702565563</v>
      </c>
      <c r="M27" s="18">
        <f t="shared" si="30"/>
        <v>20.063694243063342</v>
      </c>
      <c r="N27" s="18">
        <f t="shared" si="30"/>
        <v>17.391697324106996</v>
      </c>
      <c r="O27" s="18">
        <f t="shared" si="30"/>
        <v>26.292583039207802</v>
      </c>
      <c r="Q27" t="str">
        <f>$A$9</f>
        <v>Professional occupations</v>
      </c>
      <c r="R27" s="18">
        <f t="shared" ref="R27:U27" si="31">R9/R$18*100</f>
        <v>24.164784614630072</v>
      </c>
      <c r="S27" s="18">
        <f t="shared" si="31"/>
        <v>10.494334494986886</v>
      </c>
      <c r="T27" s="18">
        <f t="shared" si="31"/>
        <v>20.342127752675861</v>
      </c>
      <c r="U27" s="18">
        <f t="shared" si="31"/>
        <v>21.450033795888491</v>
      </c>
      <c r="V27" s="18"/>
      <c r="W27" s="18">
        <f t="shared" ref="W27:Z27" si="32">W9/W$18*100</f>
        <v>27.974423151544265</v>
      </c>
      <c r="X27" s="18">
        <f t="shared" si="32"/>
        <v>13.751812831036455</v>
      </c>
      <c r="Y27" s="18">
        <f t="shared" si="32"/>
        <v>17.58755974027358</v>
      </c>
      <c r="Z27" s="18">
        <f t="shared" si="32"/>
        <v>24.046154317927311</v>
      </c>
      <c r="AA27" s="18"/>
      <c r="AB27" s="18">
        <f t="shared" ref="AB27:AE27" si="33">AB9/AB$18*100</f>
        <v>33.421378877357441</v>
      </c>
      <c r="AC27" s="18">
        <f t="shared" si="33"/>
        <v>17.509706259605125</v>
      </c>
      <c r="AD27" s="18">
        <f t="shared" si="33"/>
        <v>14.029944106157535</v>
      </c>
      <c r="AE27" s="18">
        <f t="shared" si="33"/>
        <v>27.406379585153772</v>
      </c>
      <c r="AG27" t="str">
        <f>$A$9</f>
        <v>Professional occupations</v>
      </c>
      <c r="AH27" s="18">
        <f t="shared" ref="AH27:AK27" si="34">AH9/AH$18*100</f>
        <v>24.57765169182786</v>
      </c>
      <c r="AI27" s="18">
        <f>AI9/AI$18*100</f>
        <v>16.140686217107682</v>
      </c>
      <c r="AJ27" s="18">
        <f t="shared" si="34"/>
        <v>19.690585572383952</v>
      </c>
      <c r="AK27" s="18">
        <f t="shared" si="34"/>
        <v>20.130379923911761</v>
      </c>
      <c r="AL27" s="18"/>
      <c r="AM27" s="18">
        <f t="shared" ref="AM27:AP27" si="35">AM9/AM$18*100</f>
        <v>28.536769614401869</v>
      </c>
      <c r="AN27" s="18">
        <f t="shared" si="35"/>
        <v>18.636450194231109</v>
      </c>
      <c r="AO27" s="18">
        <f t="shared" si="35"/>
        <v>21.039788727497633</v>
      </c>
      <c r="AP27" s="18">
        <f t="shared" si="35"/>
        <v>23.26440290394045</v>
      </c>
      <c r="AQ27" s="18"/>
      <c r="AR27" s="18">
        <f t="shared" ref="AR27:AU27" si="36">AR9/AR$18*100</f>
        <v>30.146287801009013</v>
      </c>
      <c r="AS27" s="18">
        <f t="shared" si="36"/>
        <v>21.072396729340877</v>
      </c>
      <c r="AT27" s="18">
        <f t="shared" si="36"/>
        <v>21.565261251161836</v>
      </c>
      <c r="AU27" s="18">
        <f t="shared" si="36"/>
        <v>25.188862558184681</v>
      </c>
    </row>
    <row r="28" spans="1:47" x14ac:dyDescent="0.2">
      <c r="A28" t="str">
        <f>$A$10</f>
        <v>Associate professional occupations</v>
      </c>
      <c r="B28" s="18">
        <f t="shared" si="29"/>
        <v>14.146803539524438</v>
      </c>
      <c r="C28" s="18">
        <f t="shared" ref="C28:O28" si="37">C10/C$18*100</f>
        <v>8.5648127060534858</v>
      </c>
      <c r="D28" s="18">
        <f t="shared" si="37"/>
        <v>15.409113411671921</v>
      </c>
      <c r="E28" s="18">
        <f t="shared" si="37"/>
        <v>12.691903619867025</v>
      </c>
      <c r="F28" s="18"/>
      <c r="G28" s="18">
        <f t="shared" si="37"/>
        <v>15.71082094058146</v>
      </c>
      <c r="H28" s="18">
        <f t="shared" si="37"/>
        <v>9.7651707461160839</v>
      </c>
      <c r="I28" s="18">
        <f t="shared" si="37"/>
        <v>14.830418258116399</v>
      </c>
      <c r="J28" s="18">
        <f t="shared" si="37"/>
        <v>13.840128291572398</v>
      </c>
      <c r="K28" s="18"/>
      <c r="L28" s="18">
        <f t="shared" si="37"/>
        <v>16.347439949613875</v>
      </c>
      <c r="M28" s="18">
        <f t="shared" si="37"/>
        <v>12.06523962740194</v>
      </c>
      <c r="N28" s="18">
        <f t="shared" si="37"/>
        <v>14.875489657862474</v>
      </c>
      <c r="O28" s="18">
        <f t="shared" si="37"/>
        <v>14.872751999062322</v>
      </c>
      <c r="Q28" t="str">
        <f>$A$10</f>
        <v>Associate professional occupations</v>
      </c>
      <c r="R28" s="18">
        <f t="shared" ref="R28:U28" si="38">R10/R$18*100</f>
        <v>14.399214556310053</v>
      </c>
      <c r="S28" s="18">
        <f t="shared" si="38"/>
        <v>7.1357542316801661</v>
      </c>
      <c r="T28" s="18">
        <f t="shared" si="38"/>
        <v>12.622844680349326</v>
      </c>
      <c r="U28" s="18">
        <f t="shared" si="38"/>
        <v>13.004846993992098</v>
      </c>
      <c r="V28" s="18"/>
      <c r="W28" s="18">
        <f t="shared" ref="W28:Z28" si="39">W10/W$18*100</f>
        <v>15.756706598530013</v>
      </c>
      <c r="X28" s="18">
        <f t="shared" si="39"/>
        <v>9.0179265400283093</v>
      </c>
      <c r="Y28" s="18">
        <f t="shared" si="39"/>
        <v>11.370943318608076</v>
      </c>
      <c r="Z28" s="18">
        <f t="shared" si="39"/>
        <v>13.983554750846089</v>
      </c>
      <c r="AA28" s="18"/>
      <c r="AB28" s="18">
        <f t="shared" ref="AB28:AE28" si="40">AB10/AB$18*100</f>
        <v>14.539552528630614</v>
      </c>
      <c r="AC28" s="18">
        <f t="shared" si="40"/>
        <v>8.956386046940592</v>
      </c>
      <c r="AD28" s="18">
        <f t="shared" si="40"/>
        <v>11.607878532341834</v>
      </c>
      <c r="AE28" s="18">
        <f t="shared" si="40"/>
        <v>13.105205570453165</v>
      </c>
      <c r="AG28" t="str">
        <f>$A$10</f>
        <v>Associate professional occupations</v>
      </c>
      <c r="AH28" s="18">
        <f t="shared" ref="AH28:AK28" si="41">AH10/AH$18*100</f>
        <v>13.717097559047575</v>
      </c>
      <c r="AI28" s="18">
        <f t="shared" si="41"/>
        <v>9.0568261201952307</v>
      </c>
      <c r="AJ28" s="18">
        <f t="shared" si="41"/>
        <v>20.163479356219831</v>
      </c>
      <c r="AK28" s="18">
        <f t="shared" si="41"/>
        <v>12.353609029787837</v>
      </c>
      <c r="AL28" s="18"/>
      <c r="AM28" s="18">
        <f t="shared" ref="AM28:AP28" si="42">AM10/AM$18*100</f>
        <v>15.637736129684551</v>
      </c>
      <c r="AN28" s="18">
        <f t="shared" si="42"/>
        <v>10.040698691618157</v>
      </c>
      <c r="AO28" s="18">
        <f t="shared" si="42"/>
        <v>19.194537330235846</v>
      </c>
      <c r="AP28" s="18">
        <f t="shared" si="42"/>
        <v>13.693815320155828</v>
      </c>
      <c r="AQ28" s="18"/>
      <c r="AR28" s="18">
        <f t="shared" ref="AR28:AU28" si="43">AR10/AR$18*100</f>
        <v>18.998714136339746</v>
      </c>
      <c r="AS28" s="18">
        <f t="shared" si="43"/>
        <v>13.293087352761251</v>
      </c>
      <c r="AT28" s="18">
        <f t="shared" si="43"/>
        <v>18.932177652775565</v>
      </c>
      <c r="AU28" s="18">
        <f t="shared" si="43"/>
        <v>16.624308153115784</v>
      </c>
    </row>
    <row r="29" spans="1:47" x14ac:dyDescent="0.2">
      <c r="A29" t="str">
        <f>$A$11</f>
        <v>Administrative and secretarial occupations</v>
      </c>
      <c r="B29" s="18">
        <f t="shared" si="29"/>
        <v>10.711995265028101</v>
      </c>
      <c r="C29" s="18">
        <f t="shared" ref="C29:O29" si="44">C11/C$18*100</f>
        <v>15.872222831582159</v>
      </c>
      <c r="D29" s="18">
        <f t="shared" si="44"/>
        <v>4.2060547677002784</v>
      </c>
      <c r="E29" s="18">
        <f t="shared" si="44"/>
        <v>11.227157704417511</v>
      </c>
      <c r="F29" s="18"/>
      <c r="G29" s="18">
        <f t="shared" si="44"/>
        <v>10.302200129521136</v>
      </c>
      <c r="H29" s="18">
        <f t="shared" si="44"/>
        <v>15.138122660248998</v>
      </c>
      <c r="I29" s="18">
        <f t="shared" si="44"/>
        <v>4.6872391809843847</v>
      </c>
      <c r="J29" s="18">
        <f t="shared" si="44"/>
        <v>10.881098920867419</v>
      </c>
      <c r="K29" s="18"/>
      <c r="L29" s="18">
        <f t="shared" si="44"/>
        <v>9.0888542981249323</v>
      </c>
      <c r="M29" s="18">
        <f t="shared" si="44"/>
        <v>12.400402596564863</v>
      </c>
      <c r="N29" s="18">
        <f t="shared" si="44"/>
        <v>4.2845769623222365</v>
      </c>
      <c r="O29" s="18">
        <f t="shared" si="44"/>
        <v>9.2967421271573585</v>
      </c>
      <c r="Q29" t="str">
        <f>$A$11</f>
        <v>Administrative and secretarial occupations</v>
      </c>
      <c r="R29" s="18">
        <f t="shared" ref="R29:U29" si="45">R11/R$18*100</f>
        <v>5.637155702544054</v>
      </c>
      <c r="S29" s="18">
        <f t="shared" si="45"/>
        <v>6.4513408431985262</v>
      </c>
      <c r="T29" s="18">
        <f t="shared" si="45"/>
        <v>1.6507272399056656</v>
      </c>
      <c r="U29" s="18">
        <f t="shared" si="45"/>
        <v>5.003869966261119</v>
      </c>
      <c r="V29" s="18"/>
      <c r="W29" s="18">
        <f t="shared" ref="W29:Z29" si="46">W11/W$18*100</f>
        <v>5.8535070843738097</v>
      </c>
      <c r="X29" s="18">
        <f t="shared" si="46"/>
        <v>6.2239334613479249</v>
      </c>
      <c r="Y29" s="18">
        <f t="shared" si="46"/>
        <v>1.3241990383986542</v>
      </c>
      <c r="Z29" s="18">
        <f t="shared" si="46"/>
        <v>5.1663932941107751</v>
      </c>
      <c r="AA29" s="18"/>
      <c r="AB29" s="18">
        <f t="shared" ref="AB29:AE29" si="47">AB11/AB$18*100</f>
        <v>6.4822329835527475</v>
      </c>
      <c r="AC29" s="18">
        <f t="shared" si="47"/>
        <v>4.4807118226682503</v>
      </c>
      <c r="AD29" s="18">
        <f t="shared" si="47"/>
        <v>1.5676479668026952</v>
      </c>
      <c r="AE29" s="18">
        <f t="shared" si="47"/>
        <v>5.2933567697897601</v>
      </c>
      <c r="AG29" t="str">
        <f>$A$11</f>
        <v>Administrative and secretarial occupations</v>
      </c>
      <c r="AH29" s="18">
        <f t="shared" ref="AH29:AK29" si="48">AH11/AH$18*100</f>
        <v>19.351431600773306</v>
      </c>
      <c r="AI29" s="18">
        <f t="shared" si="48"/>
        <v>19.115757224647304</v>
      </c>
      <c r="AJ29" s="18">
        <f t="shared" si="48"/>
        <v>8.566352839001393</v>
      </c>
      <c r="AK29" s="18">
        <f t="shared" si="48"/>
        <v>17.954587483720303</v>
      </c>
      <c r="AL29" s="18"/>
      <c r="AM29" s="18">
        <f t="shared" ref="AM29:AP29" si="49">AM11/AM$18*100</f>
        <v>17.38789758879108</v>
      </c>
      <c r="AN29" s="18">
        <f t="shared" si="49"/>
        <v>18.425010956980046</v>
      </c>
      <c r="AO29" s="18">
        <f t="shared" si="49"/>
        <v>8.9297059955142348</v>
      </c>
      <c r="AP29" s="18">
        <f t="shared" si="49"/>
        <v>16.710815175845202</v>
      </c>
      <c r="AQ29" s="18"/>
      <c r="AR29" s="18">
        <f t="shared" ref="AR29:AU29" si="50">AR11/AR$18*100</f>
        <v>12.911474957842806</v>
      </c>
      <c r="AS29" s="18">
        <f t="shared" si="50"/>
        <v>15.528299762064368</v>
      </c>
      <c r="AT29" s="18">
        <f t="shared" si="50"/>
        <v>7.6576017243796288</v>
      </c>
      <c r="AU29" s="18">
        <f t="shared" si="50"/>
        <v>13.263910483386873</v>
      </c>
    </row>
    <row r="30" spans="1:47" x14ac:dyDescent="0.2">
      <c r="A30" t="str">
        <f>$A$12</f>
        <v>Skilled trades occupations</v>
      </c>
      <c r="B30" s="18">
        <f t="shared" si="29"/>
        <v>10.272313917751859</v>
      </c>
      <c r="C30" s="18">
        <f t="shared" ref="C30:O30" si="51">C12/C$18*100</f>
        <v>3.0142093352972932</v>
      </c>
      <c r="D30" s="18">
        <f t="shared" si="51"/>
        <v>23.584742244032515</v>
      </c>
      <c r="E30" s="18">
        <f t="shared" si="51"/>
        <v>10.194511534725963</v>
      </c>
      <c r="F30" s="18"/>
      <c r="G30" s="18">
        <f t="shared" si="51"/>
        <v>8.396675870672297</v>
      </c>
      <c r="H30" s="18">
        <f t="shared" si="51"/>
        <v>2.6858579087533907</v>
      </c>
      <c r="I30" s="18">
        <f t="shared" si="51"/>
        <v>22.511850828304368</v>
      </c>
      <c r="J30" s="18">
        <f t="shared" si="51"/>
        <v>8.8274050353905356</v>
      </c>
      <c r="K30" s="18"/>
      <c r="L30" s="18">
        <f t="shared" si="51"/>
        <v>6.7861607311387298</v>
      </c>
      <c r="M30" s="18">
        <f t="shared" si="51"/>
        <v>3.1334275018715081</v>
      </c>
      <c r="N30" s="18">
        <f t="shared" si="51"/>
        <v>22.937037782716949</v>
      </c>
      <c r="O30" s="18">
        <f t="shared" si="51"/>
        <v>8.2597294886343082</v>
      </c>
      <c r="Q30" t="str">
        <f>$A$12</f>
        <v>Skilled trades occupations</v>
      </c>
      <c r="R30" s="18">
        <f t="shared" ref="R30:U30" si="52">R12/R$18*100</f>
        <v>15.138766645591959</v>
      </c>
      <c r="S30" s="18">
        <f t="shared" si="52"/>
        <v>7.7844848579974517</v>
      </c>
      <c r="T30" s="18">
        <f t="shared" si="52"/>
        <v>34.692185616759907</v>
      </c>
      <c r="U30" s="18">
        <f t="shared" si="52"/>
        <v>17.754924182264435</v>
      </c>
      <c r="V30" s="18"/>
      <c r="W30" s="18">
        <f t="shared" ref="W30:Z30" si="53">W12/W$18*100</f>
        <v>12.4995366020138</v>
      </c>
      <c r="X30" s="18">
        <f t="shared" si="53"/>
        <v>6.3855250675364639</v>
      </c>
      <c r="Y30" s="18">
        <f t="shared" si="53"/>
        <v>35.902831593325203</v>
      </c>
      <c r="Z30" s="18">
        <f t="shared" si="53"/>
        <v>15.394349229648149</v>
      </c>
      <c r="AA30" s="18"/>
      <c r="AB30" s="18">
        <f t="shared" ref="AB30:AE30" si="54">AB12/AB$18*100</f>
        <v>10.023926672737007</v>
      </c>
      <c r="AC30" s="18">
        <f t="shared" si="54"/>
        <v>7.4008638446298889</v>
      </c>
      <c r="AD30" s="18">
        <f t="shared" si="54"/>
        <v>36.922650630723922</v>
      </c>
      <c r="AE30" s="18">
        <f t="shared" si="54"/>
        <v>14.2877010117876</v>
      </c>
      <c r="AG30" t="str">
        <f>$A$12</f>
        <v>Skilled trades occupations</v>
      </c>
      <c r="AH30" s="18">
        <f t="shared" ref="AH30:AK30" si="55">AH12/AH$18*100</f>
        <v>1.9876365392006723</v>
      </c>
      <c r="AI30" s="18">
        <f t="shared" si="55"/>
        <v>1.3718415886942521</v>
      </c>
      <c r="AJ30" s="18">
        <f t="shared" si="55"/>
        <v>4.6314912856362396</v>
      </c>
      <c r="AK30" s="18">
        <f t="shared" si="55"/>
        <v>2.0216377533932413</v>
      </c>
      <c r="AL30" s="18"/>
      <c r="AM30" s="18">
        <f t="shared" ref="AM30:AP30" si="56">AM12/AM$18*100</f>
        <v>1.861806064018295</v>
      </c>
      <c r="AN30" s="18">
        <f t="shared" si="56"/>
        <v>1.321696523497689</v>
      </c>
      <c r="AO30" s="18">
        <f t="shared" si="56"/>
        <v>5.6191617431457104</v>
      </c>
      <c r="AP30" s="18">
        <f t="shared" si="56"/>
        <v>2.1282985870111162</v>
      </c>
      <c r="AQ30" s="18"/>
      <c r="AR30" s="18">
        <f t="shared" ref="AR30:AU30" si="57">AR12/AR$18*100</f>
        <v>2.0379639330488355</v>
      </c>
      <c r="AS30" s="18">
        <f t="shared" si="57"/>
        <v>1.4479952771110376</v>
      </c>
      <c r="AT30" s="18">
        <f t="shared" si="57"/>
        <v>5.5741186461957106</v>
      </c>
      <c r="AU30" s="18">
        <f t="shared" si="57"/>
        <v>2.2862905752665093</v>
      </c>
    </row>
    <row r="31" spans="1:47" x14ac:dyDescent="0.2">
      <c r="A31" t="str">
        <f>$A$13</f>
        <v>Caring, leisure and other service occupations</v>
      </c>
      <c r="B31" s="18">
        <f t="shared" si="29"/>
        <v>7.3996574484587851</v>
      </c>
      <c r="C31" s="18">
        <f t="shared" ref="C31:O31" si="58">C13/C$18*100</f>
        <v>16.834960026102312</v>
      </c>
      <c r="D31" s="18">
        <f t="shared" si="58"/>
        <v>7.5440135488804572</v>
      </c>
      <c r="E31" s="18">
        <f t="shared" si="58"/>
        <v>10.212954714557359</v>
      </c>
      <c r="F31" s="18"/>
      <c r="G31" s="18">
        <f t="shared" si="58"/>
        <v>6.6648925897324141</v>
      </c>
      <c r="H31" s="18">
        <f t="shared" si="58"/>
        <v>14.959696376547562</v>
      </c>
      <c r="I31" s="18">
        <f t="shared" si="58"/>
        <v>7.776250453432862</v>
      </c>
      <c r="J31" s="18">
        <f t="shared" si="58"/>
        <v>9.2572996546332096</v>
      </c>
      <c r="K31" s="18"/>
      <c r="L31" s="18">
        <f t="shared" si="58"/>
        <v>7.3644462807696041</v>
      </c>
      <c r="M31" s="18">
        <f t="shared" si="58"/>
        <v>14.272069236973916</v>
      </c>
      <c r="N31" s="18">
        <f t="shared" si="58"/>
        <v>8.8507081723989867</v>
      </c>
      <c r="O31" s="18">
        <f t="shared" si="58"/>
        <v>9.6038967716222512</v>
      </c>
      <c r="Q31" t="str">
        <f>$A$13</f>
        <v>Caring, leisure and other service occupations</v>
      </c>
      <c r="R31" s="18">
        <f t="shared" ref="R31:U31" si="59">R13/R$18*100</f>
        <v>2.458353634275348</v>
      </c>
      <c r="S31" s="18">
        <f t="shared" si="59"/>
        <v>5.6732625171390421</v>
      </c>
      <c r="T31" s="18">
        <f t="shared" si="59"/>
        <v>2.0136866881639999</v>
      </c>
      <c r="U31" s="18">
        <f t="shared" si="59"/>
        <v>2.8433138904474538</v>
      </c>
      <c r="V31" s="18"/>
      <c r="W31" s="18">
        <f t="shared" ref="W31:Z31" si="60">W13/W$18*100</f>
        <v>2.351364271861677</v>
      </c>
      <c r="X31" s="18">
        <f t="shared" si="60"/>
        <v>5.629906030084399</v>
      </c>
      <c r="Y31" s="18">
        <f t="shared" si="60"/>
        <v>2.3346590111400967</v>
      </c>
      <c r="Z31" s="18">
        <f t="shared" si="60"/>
        <v>2.8603508548739192</v>
      </c>
      <c r="AA31" s="18"/>
      <c r="AB31" s="18">
        <f t="shared" ref="AB31:AE31" si="61">AB13/AB$18*100</f>
        <v>2.5366416237096767</v>
      </c>
      <c r="AC31" s="18">
        <f t="shared" si="61"/>
        <v>7.1110728604405651</v>
      </c>
      <c r="AD31" s="18">
        <f t="shared" si="61"/>
        <v>3.1806574150348994</v>
      </c>
      <c r="AE31" s="18">
        <f t="shared" si="61"/>
        <v>3.4048550198092666</v>
      </c>
      <c r="AG31" t="str">
        <f>$A$13</f>
        <v>Caring, leisure and other service occupations</v>
      </c>
      <c r="AH31" s="18">
        <f t="shared" ref="AH31:AK31" si="62">AH13/AH$18*100</f>
        <v>15.811761750987078</v>
      </c>
      <c r="AI31" s="18">
        <f t="shared" si="62"/>
        <v>20.67784329329028</v>
      </c>
      <c r="AJ31" s="18">
        <f t="shared" si="62"/>
        <v>16.980719130516135</v>
      </c>
      <c r="AK31" s="18">
        <f t="shared" si="62"/>
        <v>18.179602446254556</v>
      </c>
      <c r="AL31" s="18"/>
      <c r="AM31" s="18">
        <f t="shared" ref="AM31:AP31" si="63">AM13/AM$18*100</f>
        <v>13.535305165346188</v>
      </c>
      <c r="AN31" s="18">
        <f t="shared" si="63"/>
        <v>18.399827387512037</v>
      </c>
      <c r="AO31" s="18">
        <f t="shared" si="63"/>
        <v>14.640804587005233</v>
      </c>
      <c r="AP31" s="18">
        <f t="shared" si="63"/>
        <v>15.782989486426441</v>
      </c>
      <c r="AQ31" s="18"/>
      <c r="AR31" s="18">
        <f t="shared" ref="AR31:AU31" si="64">AR13/AR$18*100</f>
        <v>14.444441261240492</v>
      </c>
      <c r="AS31" s="18">
        <f t="shared" si="64"/>
        <v>17.100318585059306</v>
      </c>
      <c r="AT31" s="18">
        <f t="shared" si="64"/>
        <v>15.889987313756947</v>
      </c>
      <c r="AU31" s="18">
        <f t="shared" si="64"/>
        <v>15.746858310780413</v>
      </c>
    </row>
    <row r="32" spans="1:47" x14ac:dyDescent="0.2">
      <c r="A32" t="str">
        <f>$A$14</f>
        <v>Sales and customer service occupations</v>
      </c>
      <c r="B32" s="18">
        <f t="shared" si="29"/>
        <v>5.5234899621299354</v>
      </c>
      <c r="C32" s="18">
        <f t="shared" ref="C32:O32" si="65">C14/C$18*100</f>
        <v>16.694612911355986</v>
      </c>
      <c r="D32" s="18">
        <f t="shared" si="65"/>
        <v>4.3036600843354993</v>
      </c>
      <c r="E32" s="18">
        <f t="shared" si="65"/>
        <v>8.6381973781706165</v>
      </c>
      <c r="F32" s="18"/>
      <c r="G32" s="18">
        <f t="shared" si="65"/>
        <v>5.1375468720749318</v>
      </c>
      <c r="H32" s="18">
        <f t="shared" si="65"/>
        <v>15.582794179136361</v>
      </c>
      <c r="I32" s="18">
        <f t="shared" si="65"/>
        <v>3.5245626987715628</v>
      </c>
      <c r="J32" s="18">
        <f t="shared" si="65"/>
        <v>7.9535102496878869</v>
      </c>
      <c r="K32" s="18"/>
      <c r="L32" s="18">
        <f t="shared" si="65"/>
        <v>4.6241631262778649</v>
      </c>
      <c r="M32" s="18">
        <f t="shared" si="65"/>
        <v>15.069859861417193</v>
      </c>
      <c r="N32" s="18">
        <f t="shared" si="65"/>
        <v>2.5154942180878619</v>
      </c>
      <c r="O32" s="18">
        <f t="shared" si="65"/>
        <v>7.3270675269117875</v>
      </c>
      <c r="Q32" t="str">
        <f>$A$14</f>
        <v>Sales and customer service occupations</v>
      </c>
      <c r="R32" s="18">
        <f t="shared" ref="R32:U32" si="66">R14/R$18*100</f>
        <v>4.0990443961906378</v>
      </c>
      <c r="S32" s="18">
        <f t="shared" si="66"/>
        <v>19.364469755072871</v>
      </c>
      <c r="T32" s="18">
        <f t="shared" si="66"/>
        <v>3.8034372351159993</v>
      </c>
      <c r="U32" s="18">
        <f t="shared" si="66"/>
        <v>6.2695054365439153</v>
      </c>
      <c r="V32" s="18"/>
      <c r="W32" s="18">
        <f t="shared" ref="W32:Z32" si="67">W14/W$18*100</f>
        <v>3.8524000394526552</v>
      </c>
      <c r="X32" s="18">
        <f t="shared" si="67"/>
        <v>18.168926930111244</v>
      </c>
      <c r="Y32" s="18">
        <f t="shared" si="67"/>
        <v>3.4822822825719197</v>
      </c>
      <c r="Z32" s="18">
        <f t="shared" si="67"/>
        <v>6.0261347737921289</v>
      </c>
      <c r="AA32" s="18"/>
      <c r="AB32" s="18">
        <f>AB14/AB$18*100</f>
        <v>3.8897665956323366</v>
      </c>
      <c r="AC32" s="18">
        <f t="shared" ref="AC32:AE32" si="68">AC14/AC$18*100</f>
        <v>18.234434866159944</v>
      </c>
      <c r="AD32" s="18">
        <f t="shared" si="68"/>
        <v>2.7431187014440046</v>
      </c>
      <c r="AE32" s="18">
        <f t="shared" si="68"/>
        <v>6.0594544957784651</v>
      </c>
      <c r="AG32" t="str">
        <f>$A$14</f>
        <v>Sales and customer service occupations</v>
      </c>
      <c r="AH32" s="18">
        <f t="shared" ref="AH32:AK32" si="69">AH14/AH$18*100</f>
        <v>7.9484743639310889</v>
      </c>
      <c r="AI32" s="18">
        <f t="shared" si="69"/>
        <v>15.775402532982291</v>
      </c>
      <c r="AJ32" s="18">
        <f t="shared" si="69"/>
        <v>5.1572182685401486</v>
      </c>
      <c r="AK32" s="18">
        <f t="shared" si="69"/>
        <v>11.198774580537735</v>
      </c>
      <c r="AL32" s="18"/>
      <c r="AM32" s="18">
        <f t="shared" ref="AM32:AP32" si="70">AM14/AM$18*100</f>
        <v>7.1844765105748429</v>
      </c>
      <c r="AN32" s="18">
        <f t="shared" si="70"/>
        <v>14.629221253623392</v>
      </c>
      <c r="AO32" s="18">
        <f t="shared" si="70"/>
        <v>3.5778993391405298</v>
      </c>
      <c r="AP32" s="18">
        <f t="shared" si="70"/>
        <v>9.9196748914267499</v>
      </c>
      <c r="AQ32" s="18"/>
      <c r="AR32" s="18">
        <f t="shared" ref="AR32:AU32" si="71">AR14/AR$18*100</f>
        <v>5.7011585973025767</v>
      </c>
      <c r="AS32" s="18">
        <f t="shared" si="71"/>
        <v>13.820004851929832</v>
      </c>
      <c r="AT32" s="18">
        <f t="shared" si="71"/>
        <v>2.2329019898489491</v>
      </c>
      <c r="AU32" s="18">
        <f t="shared" si="71"/>
        <v>8.5832129778615709</v>
      </c>
    </row>
    <row r="33" spans="1:47" x14ac:dyDescent="0.2">
      <c r="A33" t="str">
        <f>$A$15</f>
        <v>Process, plant and machine operatives</v>
      </c>
      <c r="B33" s="18">
        <f t="shared" si="29"/>
        <v>6.9914488463023217</v>
      </c>
      <c r="C33" s="18">
        <f t="shared" ref="C33:O33" si="72">C15/C$18*100</f>
        <v>2.678601857145106</v>
      </c>
      <c r="D33" s="18">
        <f t="shared" si="72"/>
        <v>4.5044986665037516</v>
      </c>
      <c r="E33" s="18">
        <f t="shared" si="72"/>
        <v>5.3292241592582519</v>
      </c>
      <c r="F33" s="18"/>
      <c r="G33" s="18">
        <f t="shared" si="72"/>
        <v>5.6645885416114217</v>
      </c>
      <c r="H33" s="18">
        <f t="shared" si="72"/>
        <v>2.6836310996150896</v>
      </c>
      <c r="I33" s="18">
        <f t="shared" si="72"/>
        <v>4.9413497575734366</v>
      </c>
      <c r="J33" s="18">
        <f t="shared" si="72"/>
        <v>4.6847209572701267</v>
      </c>
      <c r="K33" s="18"/>
      <c r="L33" s="18">
        <f t="shared" si="72"/>
        <v>4.7062386068330317</v>
      </c>
      <c r="M33" s="18">
        <f t="shared" si="72"/>
        <v>3.3428782611598824</v>
      </c>
      <c r="N33" s="18">
        <f t="shared" si="72"/>
        <v>5.1412080496251527</v>
      </c>
      <c r="O33" s="18">
        <f t="shared" si="72"/>
        <v>4.3785269159738389</v>
      </c>
      <c r="Q33" t="str">
        <f>$A$15</f>
        <v>Process, plant and machine operatives</v>
      </c>
      <c r="R33" s="18">
        <f t="shared" ref="R33:U33" si="73">R15/R$18*100</f>
        <v>9.9856331946202825</v>
      </c>
      <c r="S33" s="18">
        <f t="shared" si="73"/>
        <v>7.7103135145815616</v>
      </c>
      <c r="T33" s="18">
        <f t="shared" si="73"/>
        <v>6.170627948391477</v>
      </c>
      <c r="U33" s="18">
        <f t="shared" si="73"/>
        <v>8.934129226759687</v>
      </c>
      <c r="V33" s="18"/>
      <c r="W33" s="18">
        <f t="shared" ref="W33:Z33" si="74">W15/W$18*100</f>
        <v>8.3540909590015904</v>
      </c>
      <c r="X33" s="18">
        <f t="shared" si="74"/>
        <v>7.8333329040482607</v>
      </c>
      <c r="Y33" s="18">
        <f t="shared" si="74"/>
        <v>6.9271808326396611</v>
      </c>
      <c r="Z33" s="18">
        <f t="shared" si="74"/>
        <v>8.0381250701747557</v>
      </c>
      <c r="AA33" s="18"/>
      <c r="AB33" s="18">
        <f t="shared" ref="AB33:AE33" si="75">AB15/AB$18*100</f>
        <v>6.9565694115893058</v>
      </c>
      <c r="AC33" s="18">
        <f t="shared" si="75"/>
        <v>8.3599390080041207</v>
      </c>
      <c r="AD33" s="18">
        <f t="shared" si="75"/>
        <v>7.3444595237170045</v>
      </c>
      <c r="AE33" s="18">
        <f t="shared" si="75"/>
        <v>7.2561582186741553</v>
      </c>
      <c r="AG33" t="str">
        <f>$A$15</f>
        <v>Process, plant and machine operatives</v>
      </c>
      <c r="AH33" s="18">
        <f t="shared" ref="AH33:AK33" si="76">AH15/AH$18*100</f>
        <v>1.8941320274597293</v>
      </c>
      <c r="AI33" s="18">
        <f t="shared" si="76"/>
        <v>0.94622373830167328</v>
      </c>
      <c r="AJ33" s="18">
        <f t="shared" si="76"/>
        <v>1.6614892223784676</v>
      </c>
      <c r="AK33" s="18">
        <f t="shared" si="76"/>
        <v>1.4322894965757422</v>
      </c>
      <c r="AL33" s="18"/>
      <c r="AM33" s="18">
        <f t="shared" ref="AM33:AP33" si="77">AM15/AM$18*100</f>
        <v>1.3808584095922021</v>
      </c>
      <c r="AN33" s="18">
        <f t="shared" si="77"/>
        <v>0.7848050577881065</v>
      </c>
      <c r="AO33" s="18">
        <f t="shared" si="77"/>
        <v>2.4362287723826244</v>
      </c>
      <c r="AP33" s="18">
        <f t="shared" si="77"/>
        <v>1.263828308840802</v>
      </c>
      <c r="AQ33" s="18"/>
      <c r="AR33" s="18">
        <f t="shared" ref="AR33:AU33" si="78">AR15/AR$18*100</f>
        <v>1.4061194152301071</v>
      </c>
      <c r="AS33" s="18">
        <f t="shared" si="78"/>
        <v>1.3613804303459915</v>
      </c>
      <c r="AT33" s="18">
        <f t="shared" si="78"/>
        <v>2.4059058788997882</v>
      </c>
      <c r="AU33" s="18">
        <f t="shared" si="78"/>
        <v>1.5269283747645075</v>
      </c>
    </row>
    <row r="34" spans="1:47" x14ac:dyDescent="0.2">
      <c r="A34" t="str">
        <f>$A$16</f>
        <v>Elementary occupations</v>
      </c>
      <c r="B34" s="18">
        <f t="shared" si="29"/>
        <v>8.3475711201819305</v>
      </c>
      <c r="C34" s="18">
        <f t="shared" ref="C34:O34" si="79">C16/C$18*100</f>
        <v>18.265485083210908</v>
      </c>
      <c r="D34" s="18">
        <f t="shared" si="79"/>
        <v>5.6374749658413288</v>
      </c>
      <c r="E34" s="18">
        <f t="shared" si="79"/>
        <v>10.859970120755557</v>
      </c>
      <c r="F34" s="18"/>
      <c r="G34" s="18">
        <f t="shared" si="79"/>
        <v>6.555994011569469</v>
      </c>
      <c r="H34" s="18">
        <f t="shared" si="79"/>
        <v>16.749848761242099</v>
      </c>
      <c r="I34" s="18">
        <f t="shared" si="79"/>
        <v>5.738402199928176</v>
      </c>
      <c r="J34" s="18">
        <f t="shared" si="79"/>
        <v>9.4168308199790349</v>
      </c>
      <c r="K34" s="18"/>
      <c r="L34" s="18">
        <f t="shared" si="79"/>
        <v>6.7563773984816518</v>
      </c>
      <c r="M34" s="18">
        <f t="shared" si="79"/>
        <v>13.916769572465945</v>
      </c>
      <c r="N34" s="18">
        <f t="shared" si="79"/>
        <v>7.4189053009837425</v>
      </c>
      <c r="O34" s="18">
        <f t="shared" si="79"/>
        <v>8.9399778423095793</v>
      </c>
      <c r="Q34" t="str">
        <f>$A$16</f>
        <v>Elementary occupations</v>
      </c>
      <c r="R34" s="18">
        <f t="shared" ref="R34:U34" si="80">R16/R$18*100</f>
        <v>9.5397163489579935</v>
      </c>
      <c r="S34" s="18">
        <f t="shared" si="80"/>
        <v>30.698909613787006</v>
      </c>
      <c r="T34" s="18">
        <f t="shared" si="80"/>
        <v>4.2307390738574107</v>
      </c>
      <c r="U34" s="18">
        <f t="shared" si="80"/>
        <v>11.623942195638641</v>
      </c>
      <c r="V34" s="18"/>
      <c r="W34" s="18">
        <f t="shared" ref="W34:Z34" si="81">W16/W$18*100</f>
        <v>7.5448011463774387</v>
      </c>
      <c r="X34" s="18">
        <f t="shared" si="81"/>
        <v>26.197215844593728</v>
      </c>
      <c r="Y34" s="18">
        <f t="shared" si="81"/>
        <v>4.7768681539657347</v>
      </c>
      <c r="Z34" s="18">
        <f t="shared" si="81"/>
        <v>10.000939767602912</v>
      </c>
      <c r="AA34" s="18"/>
      <c r="AB34" s="18">
        <f t="shared" ref="AB34:AE34" si="82">AB16/AB$18*100</f>
        <v>7.534887697442894</v>
      </c>
      <c r="AC34" s="18">
        <f t="shared" si="82"/>
        <v>21.239252081146663</v>
      </c>
      <c r="AD34" s="18">
        <f t="shared" si="82"/>
        <v>5.5537395003746539</v>
      </c>
      <c r="AE34" s="18">
        <f t="shared" si="82"/>
        <v>9.4530663796046213</v>
      </c>
      <c r="AG34" t="str">
        <f>$A$16</f>
        <v>Elementary occupations</v>
      </c>
      <c r="AH34" s="18">
        <f t="shared" ref="AH34:AK34" si="83">AH16/AH$18*100</f>
        <v>6.3180561611056989</v>
      </c>
      <c r="AI34" s="18">
        <f t="shared" si="83"/>
        <v>13.984756363943438</v>
      </c>
      <c r="AJ34" s="18">
        <f t="shared" si="83"/>
        <v>8.0378669821013027</v>
      </c>
      <c r="AK34" s="18">
        <f t="shared" si="83"/>
        <v>10.034109465846047</v>
      </c>
      <c r="AL34" s="18"/>
      <c r="AM34" s="18">
        <f t="shared" ref="AM34:AP34" si="84">AM16/AM$18*100</f>
        <v>4.9810621986273551</v>
      </c>
      <c r="AN34" s="18">
        <f t="shared" si="84"/>
        <v>13.26636421673426</v>
      </c>
      <c r="AO34" s="18">
        <f t="shared" si="84"/>
        <v>6.951375018593331</v>
      </c>
      <c r="AP34" s="18">
        <f t="shared" si="84"/>
        <v>8.8209664572203366</v>
      </c>
      <c r="AQ34" s="18"/>
      <c r="AR34" s="18">
        <f t="shared" ref="AR34:AU34" si="85">AR16/AR$18*100</f>
        <v>5.6146889084906162</v>
      </c>
      <c r="AS34" s="18">
        <f t="shared" si="85"/>
        <v>11.024740964630158</v>
      </c>
      <c r="AT34" s="18">
        <f t="shared" si="85"/>
        <v>9.7344794073265639</v>
      </c>
      <c r="AU34" s="18">
        <f t="shared" si="85"/>
        <v>8.4315310085929749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8.2388629162026277</v>
      </c>
      <c r="C44" s="27">
        <f t="shared" ref="C44:E44" si="93">H8-C8</f>
        <v>3.9383210773087081</v>
      </c>
      <c r="D44" s="27">
        <f t="shared" si="93"/>
        <v>2.6544914796023651</v>
      </c>
      <c r="E44" s="27">
        <f t="shared" si="93"/>
        <v>14.831675473113691</v>
      </c>
      <c r="F44" s="27"/>
      <c r="G44" s="27">
        <f>L8-G8</f>
        <v>-3.5076742695444807E-2</v>
      </c>
      <c r="H44" s="27">
        <f t="shared" ref="H44:J44" si="94">M8-H8</f>
        <v>2.3993919191517001</v>
      </c>
      <c r="I44" s="27">
        <f t="shared" si="94"/>
        <v>2.5263816506025307</v>
      </c>
      <c r="J44" s="27">
        <f t="shared" si="94"/>
        <v>4.8906968270587896</v>
      </c>
      <c r="K44" s="27"/>
      <c r="L44" s="27">
        <f>L8-B8</f>
        <v>8.2037861735071829</v>
      </c>
      <c r="M44" s="27">
        <f t="shared" ref="M44:O44" si="95">M8-C8</f>
        <v>6.3377129964604082</v>
      </c>
      <c r="N44" s="27">
        <f t="shared" si="95"/>
        <v>5.1808731302048958</v>
      </c>
      <c r="O44" s="27">
        <f t="shared" si="95"/>
        <v>19.722372300172481</v>
      </c>
      <c r="Q44" t="str">
        <f>$A$8</f>
        <v>Managers, directors and senior officials</v>
      </c>
      <c r="R44" s="27">
        <f>W8-R8</f>
        <v>5.0594056826671263</v>
      </c>
      <c r="S44" s="27">
        <f t="shared" ref="S44:S52" si="96">X8-S8</f>
        <v>1.4260077281105126</v>
      </c>
      <c r="T44" s="27">
        <f t="shared" ref="T44:T52" si="97">Y8-T8</f>
        <v>0.20959812817929624</v>
      </c>
      <c r="U44" s="27">
        <f t="shared" ref="U44:U52" si="98">Z8-U8</f>
        <v>6.6950115389569405</v>
      </c>
      <c r="V44" s="27"/>
      <c r="W44" s="27">
        <f>AB8-W8</f>
        <v>-0.85436621800711521</v>
      </c>
      <c r="X44" s="27">
        <f t="shared" ref="X44:X52" si="99">AC8-X8</f>
        <v>0.51600869969363306</v>
      </c>
      <c r="Y44" s="27">
        <f t="shared" ref="Y44:Y52" si="100">AD8-Y8</f>
        <v>1.9799581213537412</v>
      </c>
      <c r="Z44" s="27">
        <f t="shared" ref="Z44:Z52" si="101">AE8-Z8</f>
        <v>1.6416006030402528</v>
      </c>
      <c r="AA44" s="27"/>
      <c r="AB44" s="27">
        <f>AB8-R8</f>
        <v>4.2050394646600111</v>
      </c>
      <c r="AC44" s="27">
        <f t="shared" ref="AC44:AC52" si="102">AC8-S8</f>
        <v>1.9420164278041456</v>
      </c>
      <c r="AD44" s="27">
        <f t="shared" ref="AD44:AD52" si="103">AD8-T8</f>
        <v>2.1895562495330374</v>
      </c>
      <c r="AE44" s="27">
        <f t="shared" ref="AE44:AE52" si="104">AE8-U8</f>
        <v>8.3366121419971932</v>
      </c>
      <c r="AG44" t="str">
        <f>$A$8</f>
        <v>Managers, directors and senior officials</v>
      </c>
      <c r="AH44" s="27">
        <f>AM8-AH8</f>
        <v>3.1794572335355156</v>
      </c>
      <c r="AI44" s="27">
        <f t="shared" ref="AI44:AI52" si="105">AN8-AI8</f>
        <v>2.5123133491981928</v>
      </c>
      <c r="AJ44" s="27">
        <f t="shared" ref="AJ44:AJ52" si="106">AO8-AJ8</f>
        <v>2.4448933514230591</v>
      </c>
      <c r="AK44" s="27">
        <f t="shared" ref="AK44:AK52" si="107">AP8-AK8</f>
        <v>8.1366639341567648</v>
      </c>
      <c r="AL44" s="27"/>
      <c r="AM44" s="27">
        <f>AR8-AM8</f>
        <v>0.8192894753116633</v>
      </c>
      <c r="AN44" s="27">
        <f t="shared" ref="AN44:AN52" si="108">AS8-AN8</f>
        <v>1.883383219458076</v>
      </c>
      <c r="AO44" s="27">
        <f t="shared" ref="AO44:AO52" si="109">AT8-AO8</f>
        <v>0.54642352924880555</v>
      </c>
      <c r="AP44" s="27">
        <f t="shared" ref="AP44:AP52" si="110">AU8-AP8</f>
        <v>3.2490962240185475</v>
      </c>
      <c r="AQ44" s="27"/>
      <c r="AR44" s="27">
        <f>AR8-AH8</f>
        <v>3.9987467088471789</v>
      </c>
      <c r="AS44" s="27">
        <f t="shared" ref="AS44:AS52" si="111">AS8-AI8</f>
        <v>4.3956965686562688</v>
      </c>
      <c r="AT44" s="27">
        <f t="shared" ref="AT44:AT52" si="112">AT8-AJ8</f>
        <v>2.9913168806718646</v>
      </c>
      <c r="AU44" s="27">
        <f t="shared" ref="AU44:AU52" si="113">AU8-AK8</f>
        <v>11.385760158175312</v>
      </c>
    </row>
    <row r="45" spans="1:47" x14ac:dyDescent="0.2">
      <c r="A45" t="str">
        <f>$A$9</f>
        <v>Professional occupations</v>
      </c>
      <c r="B45" s="27">
        <f t="shared" ref="B45:B54" si="114">G9-B9</f>
        <v>23.029609138445736</v>
      </c>
      <c r="C45" s="27">
        <f t="shared" ref="C45:C54" si="115">H9-C9</f>
        <v>7.0775109043797393</v>
      </c>
      <c r="D45" s="27">
        <f t="shared" ref="D45:D54" si="116">I9-D9</f>
        <v>-0.4812197856710938</v>
      </c>
      <c r="E45" s="27">
        <f t="shared" ref="E45:E54" si="117">J9-E9</f>
        <v>29.62590025715437</v>
      </c>
      <c r="F45" s="27"/>
      <c r="G45" s="27">
        <f t="shared" ref="G45:G54" si="118">L9-G9</f>
        <v>26.848826045103692</v>
      </c>
      <c r="H45" s="27">
        <f t="shared" ref="H45:H54" si="119">M9-H9</f>
        <v>9.5580914062957021</v>
      </c>
      <c r="I45" s="27">
        <f t="shared" ref="I45:I54" si="120">N9-I9</f>
        <v>1.1744310998073857</v>
      </c>
      <c r="J45" s="27">
        <f t="shared" ref="J45:J54" si="121">O9-J9</f>
        <v>37.581348551206816</v>
      </c>
      <c r="K45" s="27"/>
      <c r="L45" s="27">
        <f t="shared" ref="L45:L54" si="122">L9-B9</f>
        <v>49.878435183549428</v>
      </c>
      <c r="M45" s="27">
        <f t="shared" ref="M45:M54" si="123">M9-C9</f>
        <v>16.635602310675441</v>
      </c>
      <c r="N45" s="27">
        <f t="shared" ref="N45:N54" si="124">N9-D9</f>
        <v>0.69321131413629189</v>
      </c>
      <c r="O45" s="27">
        <f t="shared" ref="O45:O54" si="125">O9-E9</f>
        <v>67.207248808361186</v>
      </c>
      <c r="Q45" t="str">
        <f>$A$9</f>
        <v>Professional occupations</v>
      </c>
      <c r="R45" s="27">
        <f t="shared" ref="R45:R52" si="126">W9-R9</f>
        <v>12.609880309557809</v>
      </c>
      <c r="S45" s="27">
        <f t="shared" si="96"/>
        <v>2.3918132266183898</v>
      </c>
      <c r="T45" s="27">
        <f t="shared" si="97"/>
        <v>-2.789095514105604</v>
      </c>
      <c r="U45" s="27">
        <f t="shared" si="98"/>
        <v>12.212598022070594</v>
      </c>
      <c r="V45" s="27"/>
      <c r="W45" s="27">
        <f t="shared" ref="W45:W52" si="127">AB9-W9</f>
        <v>17.67850768326673</v>
      </c>
      <c r="X45" s="27">
        <f t="shared" si="99"/>
        <v>3.5376739956040986</v>
      </c>
      <c r="Y45" s="27">
        <f t="shared" si="100"/>
        <v>-0.79717794195588887</v>
      </c>
      <c r="Z45" s="27">
        <f t="shared" si="101"/>
        <v>20.419003736914931</v>
      </c>
      <c r="AA45" s="27"/>
      <c r="AB45" s="27">
        <f t="shared" ref="AB45:AB52" si="128">AB9-R9</f>
        <v>30.288387992824539</v>
      </c>
      <c r="AC45" s="27">
        <f t="shared" si="102"/>
        <v>5.9294872222224884</v>
      </c>
      <c r="AD45" s="27">
        <f t="shared" si="103"/>
        <v>-3.5862734560614928</v>
      </c>
      <c r="AE45" s="27">
        <f t="shared" si="104"/>
        <v>32.631601758985525</v>
      </c>
      <c r="AG45" t="str">
        <f>$A$9</f>
        <v>Professional occupations</v>
      </c>
      <c r="AH45" s="27">
        <f t="shared" ref="AH45:AH52" si="129">AM9-AH9</f>
        <v>10.419728828887962</v>
      </c>
      <c r="AI45" s="27">
        <f t="shared" si="105"/>
        <v>4.6856976777613397</v>
      </c>
      <c r="AJ45" s="27">
        <f t="shared" si="106"/>
        <v>2.3078757284345235</v>
      </c>
      <c r="AK45" s="27">
        <f t="shared" si="107"/>
        <v>17.413302235083826</v>
      </c>
      <c r="AL45" s="27"/>
      <c r="AM45" s="27">
        <f t="shared" ref="AM45:AM52" si="130">AR9-AM9</f>
        <v>9.1703183618369479</v>
      </c>
      <c r="AN45" s="27">
        <f t="shared" si="108"/>
        <v>6.0204174106916106</v>
      </c>
      <c r="AO45" s="27">
        <f t="shared" si="109"/>
        <v>1.9716090417632728</v>
      </c>
      <c r="AP45" s="27">
        <f t="shared" si="110"/>
        <v>17.162344814291828</v>
      </c>
      <c r="AQ45" s="27"/>
      <c r="AR45" s="27">
        <f t="shared" ref="AR45:AR52" si="131">AR9-AH9</f>
        <v>19.59004719072491</v>
      </c>
      <c r="AS45" s="27">
        <f t="shared" si="111"/>
        <v>10.70611508845295</v>
      </c>
      <c r="AT45" s="27">
        <f t="shared" si="112"/>
        <v>4.2794847701977963</v>
      </c>
      <c r="AU45" s="27">
        <f t="shared" si="113"/>
        <v>34.575647049375654</v>
      </c>
    </row>
    <row r="46" spans="1:47" x14ac:dyDescent="0.2">
      <c r="A46" t="str">
        <f>$A$10</f>
        <v>Associate professional occupations</v>
      </c>
      <c r="B46" s="27">
        <f t="shared" si="114"/>
        <v>10.705800470347583</v>
      </c>
      <c r="C46" s="27">
        <f t="shared" si="115"/>
        <v>3.4499058974924068</v>
      </c>
      <c r="D46" s="27">
        <f t="shared" si="116"/>
        <v>-0.18351217768916506</v>
      </c>
      <c r="E46" s="27">
        <f t="shared" si="117"/>
        <v>13.972194190150816</v>
      </c>
      <c r="F46" s="27"/>
      <c r="G46" s="27">
        <f t="shared" si="118"/>
        <v>8.401926461113888</v>
      </c>
      <c r="H46" s="27">
        <f t="shared" si="119"/>
        <v>7.0779441054062389</v>
      </c>
      <c r="I46" s="27">
        <f t="shared" si="120"/>
        <v>2.5844666128704379</v>
      </c>
      <c r="J46" s="27">
        <f t="shared" si="121"/>
        <v>18.064337179390577</v>
      </c>
      <c r="K46" s="27"/>
      <c r="L46" s="27">
        <f t="shared" si="122"/>
        <v>19.107726931461471</v>
      </c>
      <c r="M46" s="27">
        <f t="shared" si="123"/>
        <v>10.527850002898646</v>
      </c>
      <c r="N46" s="27">
        <f t="shared" si="124"/>
        <v>2.4009544351812728</v>
      </c>
      <c r="O46" s="27">
        <f t="shared" si="125"/>
        <v>32.036531369541393</v>
      </c>
      <c r="Q46" t="str">
        <f>$A$10</f>
        <v>Associate professional occupations</v>
      </c>
      <c r="R46" s="27">
        <f t="shared" si="126"/>
        <v>5.325525215359356</v>
      </c>
      <c r="S46" s="27">
        <f t="shared" si="96"/>
        <v>1.4430121121770556</v>
      </c>
      <c r="T46" s="27">
        <f t="shared" si="97"/>
        <v>-1.4652085934397903</v>
      </c>
      <c r="U46" s="27">
        <f t="shared" si="98"/>
        <v>5.3033287340966169</v>
      </c>
      <c r="V46" s="27"/>
      <c r="W46" s="27">
        <f>AB10-W10</f>
        <v>-0.91042254437578407</v>
      </c>
      <c r="X46" s="27">
        <f t="shared" si="99"/>
        <v>0.71673199065963367</v>
      </c>
      <c r="Y46" s="27">
        <f t="shared" si="100"/>
        <v>1.1865862739819368</v>
      </c>
      <c r="Z46" s="27">
        <f t="shared" si="101"/>
        <v>0.99289572026579265</v>
      </c>
      <c r="AA46" s="27"/>
      <c r="AB46" s="27">
        <f t="shared" si="128"/>
        <v>4.4151026709835719</v>
      </c>
      <c r="AC46" s="27">
        <f t="shared" si="102"/>
        <v>2.1597441028366893</v>
      </c>
      <c r="AD46" s="27">
        <f t="shared" si="103"/>
        <v>-0.27862231945785343</v>
      </c>
      <c r="AE46" s="27">
        <f t="shared" si="104"/>
        <v>6.2962244543624095</v>
      </c>
      <c r="AG46" t="str">
        <f>$A$10</f>
        <v>Associate professional occupations</v>
      </c>
      <c r="AH46" s="27">
        <f t="shared" si="129"/>
        <v>5.38027525498822</v>
      </c>
      <c r="AI46" s="27">
        <f t="shared" si="105"/>
        <v>2.0068937853153432</v>
      </c>
      <c r="AJ46" s="27">
        <f t="shared" si="106"/>
        <v>1.2816964157506154</v>
      </c>
      <c r="AK46" s="27">
        <f t="shared" si="107"/>
        <v>8.6688654560541849</v>
      </c>
      <c r="AL46" s="27"/>
      <c r="AM46" s="27">
        <f t="shared" si="130"/>
        <v>9.3123490054896862</v>
      </c>
      <c r="AN46" s="27">
        <f t="shared" si="108"/>
        <v>6.3612121147466123</v>
      </c>
      <c r="AO46" s="27">
        <f t="shared" si="109"/>
        <v>1.3978803388885161</v>
      </c>
      <c r="AP46" s="27">
        <f t="shared" si="110"/>
        <v>17.071441459124799</v>
      </c>
      <c r="AQ46" s="27"/>
      <c r="AR46" s="27">
        <f t="shared" si="131"/>
        <v>14.692624260477906</v>
      </c>
      <c r="AS46" s="27">
        <f t="shared" si="111"/>
        <v>8.3681059000619555</v>
      </c>
      <c r="AT46" s="27">
        <f t="shared" si="112"/>
        <v>2.6795767546391316</v>
      </c>
      <c r="AU46" s="27">
        <f t="shared" si="113"/>
        <v>25.740306915178984</v>
      </c>
    </row>
    <row r="47" spans="1:47" x14ac:dyDescent="0.2">
      <c r="A47" t="str">
        <f>$A$11</f>
        <v>Administrative and secretarial occupations</v>
      </c>
      <c r="B47" s="27">
        <f t="shared" si="114"/>
        <v>1.8838014117797925</v>
      </c>
      <c r="C47" s="27">
        <f t="shared" si="115"/>
        <v>0.34321969162036225</v>
      </c>
      <c r="D47" s="27">
        <f t="shared" si="116"/>
        <v>0.61502105334611468</v>
      </c>
      <c r="E47" s="27">
        <f t="shared" si="117"/>
        <v>2.8420421567462597</v>
      </c>
      <c r="F47" s="27"/>
      <c r="G47" s="27">
        <f t="shared" si="118"/>
        <v>-1.4468147822268733</v>
      </c>
      <c r="H47" s="27">
        <f t="shared" si="119"/>
        <v>-3.1580178321324368</v>
      </c>
      <c r="I47" s="27">
        <f t="shared" si="120"/>
        <v>0.31187073449651148</v>
      </c>
      <c r="J47" s="27">
        <f t="shared" si="121"/>
        <v>-4.2929618798627871</v>
      </c>
      <c r="K47" s="27"/>
      <c r="L47" s="27">
        <f t="shared" si="122"/>
        <v>0.43698662955291923</v>
      </c>
      <c r="M47" s="27">
        <f t="shared" si="123"/>
        <v>-2.8147981405120746</v>
      </c>
      <c r="N47" s="27">
        <f t="shared" si="124"/>
        <v>0.92689178784262616</v>
      </c>
      <c r="O47" s="27">
        <f t="shared" si="125"/>
        <v>-1.4509197231165274</v>
      </c>
      <c r="Q47" t="str">
        <f>$A$11</f>
        <v>Administrative and secretarial occupations</v>
      </c>
      <c r="R47" s="27">
        <f t="shared" si="126"/>
        <v>1.3292862121420672</v>
      </c>
      <c r="S47" s="27">
        <f t="shared" si="96"/>
        <v>0.24191087139160761</v>
      </c>
      <c r="T47" s="27">
        <f t="shared" si="97"/>
        <v>-0.2861193785207371</v>
      </c>
      <c r="U47" s="27">
        <f t="shared" si="98"/>
        <v>1.2850777050129381</v>
      </c>
      <c r="V47" s="27"/>
      <c r="W47" s="27">
        <f t="shared" si="127"/>
        <v>2.4031015495673209</v>
      </c>
      <c r="X47" s="27">
        <f t="shared" si="99"/>
        <v>-0.58479566493740931</v>
      </c>
      <c r="Y47" s="27">
        <f t="shared" si="100"/>
        <v>0.28299153845213032</v>
      </c>
      <c r="Z47" s="27">
        <f t="shared" si="101"/>
        <v>2.1012974230820411</v>
      </c>
      <c r="AA47" s="27"/>
      <c r="AB47" s="27">
        <f t="shared" si="128"/>
        <v>3.7323877617093881</v>
      </c>
      <c r="AC47" s="27">
        <f t="shared" si="102"/>
        <v>-0.3428847935458017</v>
      </c>
      <c r="AD47" s="27">
        <f t="shared" si="103"/>
        <v>-3.1278400686067798E-3</v>
      </c>
      <c r="AE47" s="27">
        <f t="shared" si="104"/>
        <v>3.3863751280949792</v>
      </c>
      <c r="AG47" t="str">
        <f>$A$11</f>
        <v>Administrative and secretarial occupations</v>
      </c>
      <c r="AH47" s="27">
        <f t="shared" si="129"/>
        <v>0.55451519963773066</v>
      </c>
      <c r="AI47" s="27">
        <f t="shared" si="105"/>
        <v>0.10130882022875554</v>
      </c>
      <c r="AJ47" s="27">
        <f t="shared" si="106"/>
        <v>0.90114043186684922</v>
      </c>
      <c r="AK47" s="27">
        <f t="shared" si="107"/>
        <v>1.5569644517333359</v>
      </c>
      <c r="AL47" s="27"/>
      <c r="AM47" s="27">
        <f t="shared" si="130"/>
        <v>-3.84991633179418</v>
      </c>
      <c r="AN47" s="27">
        <f t="shared" si="108"/>
        <v>-2.5732221671950342</v>
      </c>
      <c r="AO47" s="27">
        <f t="shared" si="109"/>
        <v>2.8879196044382383E-2</v>
      </c>
      <c r="AP47" s="27">
        <f>AU11-AP11</f>
        <v>-6.3942593029448318</v>
      </c>
      <c r="AQ47" s="27"/>
      <c r="AR47" s="27">
        <f t="shared" si="131"/>
        <v>-3.2954011321564494</v>
      </c>
      <c r="AS47" s="27">
        <f t="shared" si="111"/>
        <v>-2.4719133469662786</v>
      </c>
      <c r="AT47" s="27">
        <f t="shared" si="112"/>
        <v>0.93001962791123161</v>
      </c>
      <c r="AU47" s="27">
        <f t="shared" si="113"/>
        <v>-4.8372948512114959</v>
      </c>
    </row>
    <row r="48" spans="1:47" x14ac:dyDescent="0.2">
      <c r="A48" t="str">
        <f>$A$12</f>
        <v>Skilled trades occupations</v>
      </c>
      <c r="B48" s="27">
        <f t="shared" si="114"/>
        <v>-3.9812764814896724</v>
      </c>
      <c r="C48" s="27">
        <f t="shared" si="115"/>
        <v>-0.32119478639548138</v>
      </c>
      <c r="D48" s="27">
        <f t="shared" si="116"/>
        <v>-0.47563986531348235</v>
      </c>
      <c r="E48" s="27">
        <f t="shared" si="117"/>
        <v>-4.7781111331986494</v>
      </c>
      <c r="F48" s="27"/>
      <c r="G48" s="27">
        <f t="shared" si="118"/>
        <v>-3.8306523376615651</v>
      </c>
      <c r="H48" s="27">
        <f t="shared" si="119"/>
        <v>1.5319136255572712</v>
      </c>
      <c r="I48" s="27">
        <f t="shared" si="120"/>
        <v>4.3552206421722701</v>
      </c>
      <c r="J48" s="27">
        <f t="shared" si="121"/>
        <v>2.0564819300679886</v>
      </c>
      <c r="K48" s="27"/>
      <c r="L48" s="27">
        <f t="shared" si="122"/>
        <v>-7.8119288191512375</v>
      </c>
      <c r="M48" s="27">
        <f t="shared" si="123"/>
        <v>1.2107188391617898</v>
      </c>
      <c r="N48" s="27">
        <f t="shared" si="124"/>
        <v>3.8795807768587878</v>
      </c>
      <c r="O48" s="27">
        <f t="shared" si="125"/>
        <v>-2.7216292031306608</v>
      </c>
      <c r="Q48" t="str">
        <f>$A$12</f>
        <v>Skilled trades occupations</v>
      </c>
      <c r="R48" s="27">
        <f t="shared" si="126"/>
        <v>-4.152429786956354</v>
      </c>
      <c r="S48" s="27">
        <f t="shared" si="96"/>
        <v>-0.32760810123047124</v>
      </c>
      <c r="T48" s="27">
        <f t="shared" si="97"/>
        <v>-1.3269312929073038</v>
      </c>
      <c r="U48" s="27">
        <f t="shared" si="98"/>
        <v>-5.8069691810941322</v>
      </c>
      <c r="V48" s="27"/>
      <c r="W48" s="27">
        <f t="shared" si="127"/>
        <v>-4.5519904981503565</v>
      </c>
      <c r="X48" s="27">
        <f t="shared" si="99"/>
        <v>1.1796060717090486</v>
      </c>
      <c r="Y48" s="27">
        <f t="shared" si="100"/>
        <v>3.9288309058288888</v>
      </c>
      <c r="Z48" s="27">
        <f t="shared" si="101"/>
        <v>0.55644647938758851</v>
      </c>
      <c r="AA48" s="27"/>
      <c r="AB48" s="27">
        <f t="shared" si="128"/>
        <v>-8.7044202851067105</v>
      </c>
      <c r="AC48" s="27">
        <f t="shared" si="102"/>
        <v>0.85199797047857739</v>
      </c>
      <c r="AD48" s="27">
        <f t="shared" si="103"/>
        <v>2.601899612921585</v>
      </c>
      <c r="AE48" s="27">
        <f t="shared" si="104"/>
        <v>-5.2505227017065437</v>
      </c>
      <c r="AG48" t="str">
        <f>$A$12</f>
        <v>Skilled trades occupations</v>
      </c>
      <c r="AH48" s="27">
        <f t="shared" si="129"/>
        <v>0.1711533054667056</v>
      </c>
      <c r="AI48" s="27">
        <f t="shared" si="105"/>
        <v>6.4133148349874158E-3</v>
      </c>
      <c r="AJ48" s="27">
        <f t="shared" si="106"/>
        <v>0.85129142759381904</v>
      </c>
      <c r="AK48" s="27">
        <f t="shared" si="107"/>
        <v>1.0288580478955112</v>
      </c>
      <c r="AL48" s="27"/>
      <c r="AM48" s="27">
        <f t="shared" si="130"/>
        <v>0.72133816048877719</v>
      </c>
      <c r="AN48" s="27">
        <f t="shared" si="108"/>
        <v>0.35230755384822299</v>
      </c>
      <c r="AO48" s="27">
        <f t="shared" si="109"/>
        <v>0.42638973634336175</v>
      </c>
      <c r="AP48" s="27">
        <f t="shared" si="110"/>
        <v>1.5000354506803628</v>
      </c>
      <c r="AQ48" s="27"/>
      <c r="AR48" s="27">
        <f t="shared" si="131"/>
        <v>0.89249146595548279</v>
      </c>
      <c r="AS48" s="27">
        <f t="shared" si="111"/>
        <v>0.3587208686832104</v>
      </c>
      <c r="AT48" s="27">
        <f t="shared" si="112"/>
        <v>1.2776811639371808</v>
      </c>
      <c r="AU48" s="27">
        <f t="shared" si="113"/>
        <v>2.528893498575874</v>
      </c>
    </row>
    <row r="49" spans="1:47" x14ac:dyDescent="0.2">
      <c r="A49" t="str">
        <f>$A$13</f>
        <v>Caring, leisure and other service occupations</v>
      </c>
      <c r="B49" s="27">
        <f t="shared" si="114"/>
        <v>-0.4619127922323969</v>
      </c>
      <c r="C49" s="27">
        <f t="shared" si="115"/>
        <v>-1.87850593928734</v>
      </c>
      <c r="D49" s="27">
        <f t="shared" si="116"/>
        <v>0.4466576903991859</v>
      </c>
      <c r="E49" s="27">
        <f t="shared" si="117"/>
        <v>-1.8937610411205412</v>
      </c>
      <c r="F49" s="27"/>
      <c r="G49" s="27">
        <f t="shared" si="118"/>
        <v>5.396286957120914</v>
      </c>
      <c r="H49" s="27">
        <f t="shared" si="119"/>
        <v>1.4026255689464939</v>
      </c>
      <c r="I49" s="27">
        <f t="shared" si="120"/>
        <v>2.62792714449734</v>
      </c>
      <c r="J49" s="27">
        <f t="shared" si="121"/>
        <v>9.4268396705647461</v>
      </c>
      <c r="K49" s="27"/>
      <c r="L49" s="27">
        <f t="shared" si="122"/>
        <v>4.9343741648885171</v>
      </c>
      <c r="M49" s="27">
        <f t="shared" si="123"/>
        <v>-0.47588037034084607</v>
      </c>
      <c r="N49" s="27">
        <f t="shared" si="124"/>
        <v>3.0745848348965259</v>
      </c>
      <c r="O49" s="27">
        <f t="shared" si="125"/>
        <v>7.5330786294442049</v>
      </c>
      <c r="Q49" t="str">
        <f>$A$13</f>
        <v>Caring, leisure and other service occupations</v>
      </c>
      <c r="R49" s="27">
        <f t="shared" si="126"/>
        <v>9.6879296627482958E-2</v>
      </c>
      <c r="S49" s="27">
        <f t="shared" si="96"/>
        <v>0.29901726188306377</v>
      </c>
      <c r="T49" s="27">
        <f t="shared" si="97"/>
        <v>6.8505745976105814E-2</v>
      </c>
      <c r="U49" s="27">
        <f t="shared" si="98"/>
        <v>0.46440230448665254</v>
      </c>
      <c r="V49" s="27"/>
      <c r="W49" s="27">
        <f t="shared" si="127"/>
        <v>0.79468940310967984</v>
      </c>
      <c r="X49" s="27">
        <f t="shared" si="99"/>
        <v>1.4119388395700656</v>
      </c>
      <c r="Y49" s="27">
        <f t="shared" si="100"/>
        <v>0.77853279701413514</v>
      </c>
      <c r="Z49" s="27">
        <f t="shared" si="101"/>
        <v>2.9851610396938817</v>
      </c>
      <c r="AA49" s="27"/>
      <c r="AB49" s="27">
        <f t="shared" si="128"/>
        <v>0.8915686997371628</v>
      </c>
      <c r="AC49" s="27">
        <f t="shared" si="102"/>
        <v>1.7109561014531294</v>
      </c>
      <c r="AD49" s="27">
        <f t="shared" si="103"/>
        <v>0.84703854299024095</v>
      </c>
      <c r="AE49" s="27">
        <f t="shared" si="104"/>
        <v>3.4495633441805342</v>
      </c>
      <c r="AG49" t="str">
        <f>$A$13</f>
        <v>Caring, leisure and other service occupations</v>
      </c>
      <c r="AH49" s="27">
        <f t="shared" si="129"/>
        <v>-0.55879208885987808</v>
      </c>
      <c r="AI49" s="27">
        <f t="shared" si="105"/>
        <v>-2.1775232011703878</v>
      </c>
      <c r="AJ49" s="27">
        <f t="shared" si="106"/>
        <v>0.37815194442307831</v>
      </c>
      <c r="AK49" s="27">
        <f t="shared" si="107"/>
        <v>-2.3581633456071813</v>
      </c>
      <c r="AL49" s="27"/>
      <c r="AM49" s="27">
        <f t="shared" si="130"/>
        <v>4.6015975540112422</v>
      </c>
      <c r="AN49" s="27">
        <f t="shared" si="108"/>
        <v>-9.3132706235827811E-3</v>
      </c>
      <c r="AO49" s="27">
        <f t="shared" si="109"/>
        <v>1.8493943474832042</v>
      </c>
      <c r="AP49" s="27">
        <f t="shared" si="110"/>
        <v>6.4416786308708609</v>
      </c>
      <c r="AQ49" s="27"/>
      <c r="AR49" s="27">
        <f t="shared" si="131"/>
        <v>4.0428054651513641</v>
      </c>
      <c r="AS49" s="27">
        <f t="shared" si="111"/>
        <v>-2.1868364717939706</v>
      </c>
      <c r="AT49" s="27">
        <f t="shared" si="112"/>
        <v>2.2275462919062825</v>
      </c>
      <c r="AU49" s="27">
        <f t="shared" si="113"/>
        <v>4.0835152852636796</v>
      </c>
    </row>
    <row r="50" spans="1:47" x14ac:dyDescent="0.2">
      <c r="A50" t="str">
        <f>$A$14</f>
        <v>Sales and customer service occupations</v>
      </c>
      <c r="B50" s="27">
        <f t="shared" si="114"/>
        <v>0.2896351866846949</v>
      </c>
      <c r="C50" s="27">
        <f t="shared" si="115"/>
        <v>-0.33362376006705929</v>
      </c>
      <c r="D50" s="27">
        <f t="shared" si="116"/>
        <v>-0.69381286577716272</v>
      </c>
      <c r="E50" s="27">
        <f t="shared" si="117"/>
        <v>-0.73780143915952578</v>
      </c>
      <c r="F50" s="27"/>
      <c r="G50" s="27">
        <f t="shared" si="118"/>
        <v>-0.33038208141770298</v>
      </c>
      <c r="H50" s="27">
        <f t="shared" si="119"/>
        <v>1.9168670015430855</v>
      </c>
      <c r="I50" s="27">
        <f t="shared" si="120"/>
        <v>-0.62095570989504623</v>
      </c>
      <c r="J50" s="27">
        <f t="shared" si="121"/>
        <v>0.96552921023033633</v>
      </c>
      <c r="K50" s="27"/>
      <c r="L50" s="27">
        <f t="shared" si="122"/>
        <v>-4.0746894733008077E-2</v>
      </c>
      <c r="M50" s="27">
        <f t="shared" si="123"/>
        <v>1.5832432414760262</v>
      </c>
      <c r="N50" s="27">
        <f t="shared" si="124"/>
        <v>-1.314768575672209</v>
      </c>
      <c r="O50" s="27">
        <f t="shared" si="125"/>
        <v>0.22772777107081055</v>
      </c>
      <c r="Q50" t="str">
        <f>$A$14</f>
        <v>Sales and customer service occupations</v>
      </c>
      <c r="R50" s="27">
        <f t="shared" si="126"/>
        <v>-2.1321799872815461E-3</v>
      </c>
      <c r="S50" s="27">
        <f t="shared" si="96"/>
        <v>0.44354388014905233</v>
      </c>
      <c r="T50" s="27">
        <f t="shared" si="97"/>
        <v>-0.40894581066671787</v>
      </c>
      <c r="U50" s="27">
        <f t="shared" si="98"/>
        <v>3.2465889495053801E-2</v>
      </c>
      <c r="V50" s="27"/>
      <c r="W50" s="27">
        <f t="shared" si="127"/>
        <v>0.62690192943742318</v>
      </c>
      <c r="X50" s="27">
        <f t="shared" si="99"/>
        <v>1.5643143111864752</v>
      </c>
      <c r="Y50" s="27">
        <f t="shared" si="100"/>
        <v>-0.18116210786353504</v>
      </c>
      <c r="Z50" s="27">
        <f t="shared" si="101"/>
        <v>2.0100541327603665</v>
      </c>
      <c r="AA50" s="27"/>
      <c r="AB50" s="27">
        <f t="shared" si="128"/>
        <v>0.62476974945014163</v>
      </c>
      <c r="AC50" s="27">
        <f t="shared" si="102"/>
        <v>2.0078581913355276</v>
      </c>
      <c r="AD50" s="27">
        <f t="shared" si="103"/>
        <v>-0.59010791853025291</v>
      </c>
      <c r="AE50" s="27">
        <f t="shared" si="104"/>
        <v>2.0425200222554203</v>
      </c>
      <c r="AG50" t="str">
        <f>$A$14</f>
        <v>Sales and customer service occupations</v>
      </c>
      <c r="AH50" s="27">
        <f t="shared" si="129"/>
        <v>0.29176736667196046</v>
      </c>
      <c r="AI50" s="27">
        <f t="shared" si="105"/>
        <v>-0.7771676402161205</v>
      </c>
      <c r="AJ50" s="27">
        <f t="shared" si="106"/>
        <v>-0.28486705511044574</v>
      </c>
      <c r="AK50" s="27">
        <f t="shared" si="107"/>
        <v>-0.77026732865461156</v>
      </c>
      <c r="AL50" s="27"/>
      <c r="AM50" s="27">
        <f t="shared" si="130"/>
        <v>-0.95728401085512616</v>
      </c>
      <c r="AN50" s="27">
        <f t="shared" si="108"/>
        <v>0.35255269035658898</v>
      </c>
      <c r="AO50" s="27">
        <f t="shared" si="109"/>
        <v>-0.43979360203150875</v>
      </c>
      <c r="AP50" s="27">
        <f t="shared" si="110"/>
        <v>-1.0445249225300444</v>
      </c>
      <c r="AQ50" s="27"/>
      <c r="AR50" s="27">
        <f t="shared" si="131"/>
        <v>-0.6655166441831657</v>
      </c>
      <c r="AS50" s="27">
        <f t="shared" si="111"/>
        <v>-0.42461494985953152</v>
      </c>
      <c r="AT50" s="27">
        <f t="shared" si="112"/>
        <v>-0.72466065714195449</v>
      </c>
      <c r="AU50" s="27">
        <f t="shared" si="113"/>
        <v>-1.8147922511846559</v>
      </c>
    </row>
    <row r="51" spans="1:47" x14ac:dyDescent="0.2">
      <c r="A51" t="str">
        <f>$A$15</f>
        <v>Process, plant and machine operatives</v>
      </c>
      <c r="B51" s="27">
        <f t="shared" si="114"/>
        <v>-2.9059766078499329</v>
      </c>
      <c r="C51" s="27">
        <f t="shared" si="115"/>
        <v>0.32154649125654</v>
      </c>
      <c r="D51" s="27">
        <f t="shared" si="116"/>
        <v>0.57699579162566561</v>
      </c>
      <c r="E51" s="27">
        <f t="shared" si="117"/>
        <v>-2.0074343249677256</v>
      </c>
      <c r="F51" s="27"/>
      <c r="G51" s="27">
        <f t="shared" si="118"/>
        <v>-2.0376551448224767</v>
      </c>
      <c r="H51" s="27">
        <f t="shared" si="119"/>
        <v>2.0059996781793483</v>
      </c>
      <c r="I51" s="27">
        <f t="shared" si="120"/>
        <v>1.0850012327231511</v>
      </c>
      <c r="J51" s="27">
        <f t="shared" si="121"/>
        <v>1.053345766080021</v>
      </c>
      <c r="K51" s="27"/>
      <c r="L51" s="27">
        <f t="shared" si="122"/>
        <v>-4.9436317526724096</v>
      </c>
      <c r="M51" s="27">
        <f t="shared" si="123"/>
        <v>2.3275461694358883</v>
      </c>
      <c r="N51" s="27">
        <f t="shared" si="124"/>
        <v>1.6619970243488167</v>
      </c>
      <c r="O51" s="27">
        <f t="shared" si="125"/>
        <v>-0.95408855888770461</v>
      </c>
      <c r="Q51" t="str">
        <f>$A$15</f>
        <v>Process, plant and machine operatives</v>
      </c>
      <c r="R51" s="27">
        <f t="shared" si="126"/>
        <v>-2.4768372432195953</v>
      </c>
      <c r="S51" s="27">
        <f t="shared" si="96"/>
        <v>0.50661380736160089</v>
      </c>
      <c r="T51" s="27">
        <f t="shared" si="97"/>
        <v>7.8146840019233998E-2</v>
      </c>
      <c r="U51" s="27">
        <f t="shared" si="98"/>
        <v>-1.8920765958387591</v>
      </c>
      <c r="V51" s="27"/>
      <c r="W51" s="27">
        <f t="shared" si="127"/>
        <v>-2.3903918124070955</v>
      </c>
      <c r="X51" s="27">
        <f t="shared" si="99"/>
        <v>0.99074802950411467</v>
      </c>
      <c r="Y51" s="27">
        <f t="shared" si="100"/>
        <v>0.9059695884794241</v>
      </c>
      <c r="Z51" s="27">
        <f t="shared" si="101"/>
        <v>-0.49367419442355853</v>
      </c>
      <c r="AA51" s="27"/>
      <c r="AB51" s="27">
        <f t="shared" si="128"/>
        <v>-4.8672290556266908</v>
      </c>
      <c r="AC51" s="27">
        <f t="shared" si="102"/>
        <v>1.4973618368657156</v>
      </c>
      <c r="AD51" s="27">
        <f t="shared" si="103"/>
        <v>0.9841164284986581</v>
      </c>
      <c r="AE51" s="27">
        <f t="shared" si="104"/>
        <v>-2.3857507902623176</v>
      </c>
      <c r="AG51" t="str">
        <f>$A$15</f>
        <v>Process, plant and machine operatives</v>
      </c>
      <c r="AH51" s="27">
        <f t="shared" si="129"/>
        <v>-0.42913936463035673</v>
      </c>
      <c r="AI51" s="27">
        <f t="shared" si="105"/>
        <v>-0.18506731610506111</v>
      </c>
      <c r="AJ51" s="27">
        <f t="shared" si="106"/>
        <v>0.49884895160643061</v>
      </c>
      <c r="AK51" s="27">
        <f t="shared" si="107"/>
        <v>-0.1153577291289869</v>
      </c>
      <c r="AL51" s="27"/>
      <c r="AM51" s="27">
        <f t="shared" si="130"/>
        <v>0.3527366675846233</v>
      </c>
      <c r="AN51" s="27">
        <f t="shared" si="108"/>
        <v>1.0152516486752416</v>
      </c>
      <c r="AO51" s="27">
        <f t="shared" si="109"/>
        <v>0.17903164424372919</v>
      </c>
      <c r="AP51" s="27">
        <f t="shared" si="110"/>
        <v>1.5470199605035937</v>
      </c>
      <c r="AQ51" s="27"/>
      <c r="AR51" s="27">
        <f t="shared" si="131"/>
        <v>-7.6402697045733436E-2</v>
      </c>
      <c r="AS51" s="27">
        <f t="shared" si="111"/>
        <v>0.83018433257018054</v>
      </c>
      <c r="AT51" s="27">
        <f t="shared" si="112"/>
        <v>0.67788059585015981</v>
      </c>
      <c r="AU51" s="27">
        <f t="shared" si="113"/>
        <v>1.4316622313746068</v>
      </c>
    </row>
    <row r="52" spans="1:47" x14ac:dyDescent="0.2">
      <c r="A52" t="str">
        <f>$A$16</f>
        <v>Elementary occupations</v>
      </c>
      <c r="B52" s="27">
        <f t="shared" si="114"/>
        <v>-4.2790509885423305</v>
      </c>
      <c r="C52" s="27">
        <f t="shared" si="115"/>
        <v>-0.97686188634038018</v>
      </c>
      <c r="D52" s="27">
        <f t="shared" si="116"/>
        <v>0.25820873616386031</v>
      </c>
      <c r="E52" s="27">
        <f t="shared" si="117"/>
        <v>-4.997704138718845</v>
      </c>
      <c r="F52" s="27"/>
      <c r="G52" s="27">
        <f t="shared" si="118"/>
        <v>3.2276300889210603</v>
      </c>
      <c r="H52" s="27">
        <f t="shared" si="119"/>
        <v>-3.0545961645998219</v>
      </c>
      <c r="I52" s="27">
        <f t="shared" si="120"/>
        <v>3.0143488209426286</v>
      </c>
      <c r="J52" s="27">
        <f t="shared" si="121"/>
        <v>3.187382745263875</v>
      </c>
      <c r="K52" s="27"/>
      <c r="L52" s="27">
        <f t="shared" si="122"/>
        <v>-1.0514208996212702</v>
      </c>
      <c r="M52" s="27">
        <f t="shared" si="123"/>
        <v>-4.031458050940202</v>
      </c>
      <c r="N52" s="27">
        <f t="shared" si="124"/>
        <v>3.2725575571064889</v>
      </c>
      <c r="O52" s="27">
        <f t="shared" si="125"/>
        <v>-1.81032139345497</v>
      </c>
      <c r="Q52" t="str">
        <f>$A$16</f>
        <v>Elementary occupations</v>
      </c>
      <c r="R52" s="27">
        <f t="shared" si="126"/>
        <v>-3.4123291625433509</v>
      </c>
      <c r="S52" s="27">
        <f t="shared" si="96"/>
        <v>-0.7326664015353348</v>
      </c>
      <c r="T52" s="27">
        <f t="shared" si="97"/>
        <v>6.9494573506475366E-2</v>
      </c>
      <c r="U52" s="27">
        <f t="shared" si="98"/>
        <v>-4.075500990572209</v>
      </c>
      <c r="V52" s="27"/>
      <c r="W52" s="27">
        <f t="shared" si="127"/>
        <v>1.017025366777851</v>
      </c>
      <c r="X52" s="27">
        <f t="shared" si="99"/>
        <v>-0.95123371848385396</v>
      </c>
      <c r="Y52" s="27">
        <f t="shared" si="100"/>
        <v>0.95287093500989872</v>
      </c>
      <c r="Z52" s="27">
        <f t="shared" si="101"/>
        <v>1.0186625833038931</v>
      </c>
      <c r="AA52" s="27"/>
      <c r="AB52" s="27">
        <f t="shared" si="128"/>
        <v>-2.3953037957654999</v>
      </c>
      <c r="AC52" s="27">
        <f t="shared" si="102"/>
        <v>-1.6839001200191888</v>
      </c>
      <c r="AD52" s="27">
        <f t="shared" si="103"/>
        <v>1.0223655085163741</v>
      </c>
      <c r="AE52" s="27">
        <f t="shared" si="104"/>
        <v>-3.0568384072683159</v>
      </c>
      <c r="AG52" t="str">
        <f>$A$16</f>
        <v>Elementary occupations</v>
      </c>
      <c r="AH52" s="27">
        <f t="shared" si="129"/>
        <v>-0.86672182599896885</v>
      </c>
      <c r="AI52" s="27">
        <f t="shared" si="105"/>
        <v>-0.24419548480505071</v>
      </c>
      <c r="AJ52" s="27">
        <f t="shared" si="106"/>
        <v>0.18871416265738361</v>
      </c>
      <c r="AK52" s="27">
        <f t="shared" si="107"/>
        <v>-0.92220314814663595</v>
      </c>
      <c r="AL52" s="27"/>
      <c r="AM52" s="27">
        <f t="shared" si="130"/>
        <v>2.2106047221432394</v>
      </c>
      <c r="AN52" s="27">
        <f t="shared" si="108"/>
        <v>-2.1033624461159732</v>
      </c>
      <c r="AO52" s="27">
        <f t="shared" si="109"/>
        <v>2.0614778859327316</v>
      </c>
      <c r="AP52" s="27">
        <f t="shared" si="110"/>
        <v>2.1687201619599996</v>
      </c>
      <c r="AQ52" s="27"/>
      <c r="AR52" s="27">
        <f t="shared" si="131"/>
        <v>1.3438828961442706</v>
      </c>
      <c r="AS52" s="27">
        <f t="shared" si="111"/>
        <v>-2.3475579309210239</v>
      </c>
      <c r="AT52" s="27">
        <f t="shared" si="112"/>
        <v>2.2501920485901152</v>
      </c>
      <c r="AU52" s="27">
        <f t="shared" si="113"/>
        <v>1.2465170138133637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32.519492253346129</v>
      </c>
      <c r="C54" s="29">
        <f t="shared" si="115"/>
        <v>11.620317689967493</v>
      </c>
      <c r="D54" s="29">
        <f t="shared" si="116"/>
        <v>2.7171900566863059</v>
      </c>
      <c r="E54" s="29">
        <f t="shared" si="117"/>
        <v>46.856999999999857</v>
      </c>
      <c r="F54" s="29"/>
      <c r="G54" s="29">
        <f t="shared" si="118"/>
        <v>36.194088463435378</v>
      </c>
      <c r="H54" s="29">
        <f t="shared" si="119"/>
        <v>19.680219308347574</v>
      </c>
      <c r="I54" s="29">
        <f t="shared" si="120"/>
        <v>17.058692228217211</v>
      </c>
      <c r="J54" s="29">
        <f t="shared" si="121"/>
        <v>72.93300000000022</v>
      </c>
      <c r="K54" s="29"/>
      <c r="L54" s="29">
        <f t="shared" si="122"/>
        <v>68.713580716781507</v>
      </c>
      <c r="M54" s="29">
        <f t="shared" si="123"/>
        <v>31.300536998315067</v>
      </c>
      <c r="N54" s="29">
        <f t="shared" si="124"/>
        <v>19.775882284903517</v>
      </c>
      <c r="O54" s="29">
        <f t="shared" si="125"/>
        <v>119.79000000000008</v>
      </c>
      <c r="Q54" s="24" t="str">
        <f>$A$18</f>
        <v>All occupations</v>
      </c>
      <c r="R54" s="29">
        <f t="shared" ref="R54" si="132">W18-R18</f>
        <v>14.377248343647267</v>
      </c>
      <c r="S54" s="29">
        <f t="shared" ref="S54" si="133">X18-S18</f>
        <v>5.6916443849254819</v>
      </c>
      <c r="T54" s="29">
        <f t="shared" ref="T54" si="134">Y18-T18</f>
        <v>-5.850555301959055</v>
      </c>
      <c r="U54" s="29">
        <f t="shared" ref="U54" si="135">Z18-U18</f>
        <v>14.218337426613743</v>
      </c>
      <c r="V54" s="29"/>
      <c r="W54" s="29">
        <f t="shared" ref="W54" si="136">AB18-W18</f>
        <v>13.813054859218653</v>
      </c>
      <c r="X54" s="29">
        <f t="shared" ref="X54" si="137">AC18-X18</f>
        <v>8.3809925545057951</v>
      </c>
      <c r="Y54" s="29">
        <f t="shared" ref="Y54" si="138">AD18-Y18</f>
        <v>9.0374001103007302</v>
      </c>
      <c r="Z54" s="29">
        <f t="shared" ref="Z54" si="139">AE18-Z18</f>
        <v>31.231447524025157</v>
      </c>
      <c r="AA54" s="29"/>
      <c r="AB54" s="29">
        <f t="shared" ref="AB54" si="140">AB18-R18</f>
        <v>28.19030320286592</v>
      </c>
      <c r="AC54" s="29">
        <f t="shared" ref="AC54" si="141">AC18-S18</f>
        <v>14.072636939431277</v>
      </c>
      <c r="AD54" s="29">
        <f t="shared" ref="AD54" si="142">AD18-T18</f>
        <v>3.1868448083416752</v>
      </c>
      <c r="AE54" s="29">
        <f t="shared" ref="AE54" si="143">AE18-U18</f>
        <v>45.4497849506389</v>
      </c>
      <c r="AG54" s="24" t="str">
        <f>$A$18</f>
        <v>All occupations</v>
      </c>
      <c r="AH54" s="29">
        <f t="shared" ref="AH54" si="144">AM18-AH18</f>
        <v>18.142243909698919</v>
      </c>
      <c r="AI54" s="29">
        <f t="shared" ref="AI54" si="145">AN18-AI18</f>
        <v>5.9286733050419969</v>
      </c>
      <c r="AJ54" s="29">
        <f t="shared" ref="AJ54" si="146">AO18-AJ18</f>
        <v>8.5677453586453041</v>
      </c>
      <c r="AK54" s="29">
        <f t="shared" ref="AK54" si="147">AP18-AK18</f>
        <v>32.638662573386227</v>
      </c>
      <c r="AL54" s="29"/>
      <c r="AM54" s="29">
        <f t="shared" ref="AM54" si="148">AR18-AM18</f>
        <v>22.381033604216867</v>
      </c>
      <c r="AN54" s="29">
        <f t="shared" ref="AN54" si="149">AS18-AN18</f>
        <v>11.299226753841765</v>
      </c>
      <c r="AO54" s="29">
        <f t="shared" ref="AO54" si="150">AT18-AO18</f>
        <v>8.0212921179165022</v>
      </c>
      <c r="AP54" s="29">
        <f t="shared" ref="AP54" si="151">AU18-AP18</f>
        <v>41.701552475975177</v>
      </c>
      <c r="AQ54" s="29"/>
      <c r="AR54" s="29">
        <f t="shared" ref="AR54" si="152">AR18-AH18</f>
        <v>40.523277513915787</v>
      </c>
      <c r="AS54" s="29">
        <f t="shared" ref="AS54" si="153">AS18-AI18</f>
        <v>17.227900058883762</v>
      </c>
      <c r="AT54" s="29">
        <f t="shared" ref="AT54" si="154">AT18-AJ18</f>
        <v>16.589037476561806</v>
      </c>
      <c r="AU54" s="29">
        <f t="shared" ref="AU54" si="155">AU18-AK18</f>
        <v>74.340215049361404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West of England and North Somerset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1.3975823127556852</v>
      </c>
      <c r="N7" s="91">
        <f>'Occ T2'!I180</f>
        <v>0.66391488381218888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-1.0472472628309193</v>
      </c>
      <c r="N9" s="91">
        <f>'Occ T2'!I178</f>
        <v>-1.0258954374012474</v>
      </c>
    </row>
    <row r="10" spans="1:14" x14ac:dyDescent="0.2">
      <c r="L10" s="91" t="str">
        <f>'Occ T3'!A48</f>
        <v>91 Elementary trades and related occupations</v>
      </c>
      <c r="M10" s="91">
        <f>'Occ T2'!H177</f>
        <v>-3.9384559744951697</v>
      </c>
      <c r="N10" s="91">
        <f>'Occ T2'!I177</f>
        <v>5.8088254574574449</v>
      </c>
    </row>
    <row r="11" spans="1:14" x14ac:dyDescent="0.2">
      <c r="L11" s="114" t="str">
        <f>"["&amp;'Occ T3'!A47&amp;"]"</f>
        <v>[Elementary occupations]</v>
      </c>
      <c r="M11" s="91">
        <f>'Occ T1'!H88</f>
        <v>-1.453131695488985</v>
      </c>
      <c r="N11" s="91">
        <f>'Occ T1'!I88</f>
        <v>0.31578161643903702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-0.27541356024951558</v>
      </c>
      <c r="N13" s="91">
        <f>'Occ T2'!I176</f>
        <v>0.25104820573766951</v>
      </c>
    </row>
    <row r="14" spans="1:14" x14ac:dyDescent="0.2">
      <c r="L14" s="91" t="str">
        <f>'Occ T3'!A44</f>
        <v>81 Process, plant and machine operatives</v>
      </c>
      <c r="M14" s="91">
        <f>'Occ T2'!H175</f>
        <v>-2.5299006819952896</v>
      </c>
      <c r="N14" s="91">
        <f>'Occ T2'!I175</f>
        <v>0.14770608741592195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-1.1830266423360825</v>
      </c>
      <c r="N15" s="91">
        <f>'Occ T1'!I87</f>
        <v>0.21131693042935051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2.7090379031183165</v>
      </c>
      <c r="N17" s="91">
        <f>'Occ T2'!I174</f>
        <v>1.370338242356528</v>
      </c>
    </row>
    <row r="18" spans="12:14" x14ac:dyDescent="0.2">
      <c r="L18" s="91" t="str">
        <f>'Occ T3'!A40</f>
        <v>71 Sales occupations</v>
      </c>
      <c r="M18" s="91">
        <f>'Occ T2'!H173</f>
        <v>-0.97394716144612037</v>
      </c>
      <c r="N18" s="91">
        <f>'Occ T2'!I173</f>
        <v>-0.26047075725620372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-0.26335746674315264</v>
      </c>
      <c r="N19" s="91">
        <f>'Occ T1'!I86</f>
        <v>0.11486659159076762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2.273982584034373</v>
      </c>
      <c r="N21" s="91">
        <f>'Occ T2'!I172</f>
        <v>-1.8181948447652863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5.735422497583631E-2</v>
      </c>
      <c r="N22" s="91">
        <f>'Occ T2'!I171</f>
        <v>0.61641344328220438</v>
      </c>
    </row>
    <row r="23" spans="12:14" x14ac:dyDescent="0.2">
      <c r="L23" s="91" t="str">
        <f>'Occ T3'!A35</f>
        <v>61 Caring personal service occupations</v>
      </c>
      <c r="M23" s="91">
        <f>'Occ T2'!H170</f>
        <v>-0.77819434262774712</v>
      </c>
      <c r="N23" s="91">
        <f>'Occ T2'!I170</f>
        <v>1.0196841798010281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-0.57532429956432818</v>
      </c>
      <c r="N24" s="91">
        <f>'Occ T1'!I85</f>
        <v>0.91088782115349431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-1.0081273385987632</v>
      </c>
      <c r="N26" s="91">
        <f>'Occ T2'!I169</f>
        <v>0.46767324245973185</v>
      </c>
    </row>
    <row r="27" spans="12:14" x14ac:dyDescent="0.2">
      <c r="L27" s="91" t="str">
        <f>'Occ T3'!A31</f>
        <v>53 Skilled construction and building trades</v>
      </c>
      <c r="M27" s="91">
        <f>'Occ T2'!H168</f>
        <v>-2.2653622572054721</v>
      </c>
      <c r="N27" s="91">
        <f>'Occ T2'!I168</f>
        <v>0.37348813856539209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-2.1730170745201671</v>
      </c>
      <c r="N28" s="91">
        <f>'Occ T2'!I167</f>
        <v>-0.2211597325308623</v>
      </c>
    </row>
    <row r="29" spans="12:14" x14ac:dyDescent="0.2">
      <c r="L29" s="91" t="str">
        <f>'Occ T3'!A29</f>
        <v>51 Skilled agricultural and related trades</v>
      </c>
      <c r="M29" s="91">
        <f>'Occ T2'!H166</f>
        <v>2.6344601585950755</v>
      </c>
      <c r="N29" s="91">
        <f>'Occ T2'!I166</f>
        <v>0.68359495080796417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-1.4807886876078591</v>
      </c>
      <c r="N30" s="91">
        <f>'Occ T1'!I84</f>
        <v>0.21883140582186211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-1.3044965583261958</v>
      </c>
      <c r="N32" s="91">
        <f>'Occ T2'!I165</f>
        <v>-1.8954524596098477</v>
      </c>
    </row>
    <row r="33" spans="12:14" x14ac:dyDescent="0.2">
      <c r="L33" s="91" t="str">
        <f>'Occ T3'!A25</f>
        <v>41 Administrative occupations</v>
      </c>
      <c r="M33" s="91">
        <f>'Occ T2'!H164</f>
        <v>1.2417573707996787</v>
      </c>
      <c r="N33" s="91">
        <f>'Occ T2'!I164</f>
        <v>-0.10220513704810585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0.76464682405992246</v>
      </c>
      <c r="N34" s="91">
        <f>'Occ T1'!I83</f>
        <v>-0.3866180929948726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2.7594168148225684</v>
      </c>
      <c r="N36" s="91">
        <f>'Occ T2'!I163</f>
        <v>0.49766671442987853</v>
      </c>
    </row>
    <row r="37" spans="12:14" x14ac:dyDescent="0.2">
      <c r="L37" s="91" t="str">
        <f>'Occ T3'!A21</f>
        <v>34 Culture, media and sports occupations</v>
      </c>
      <c r="M37" s="91">
        <f>'Occ T2'!H162</f>
        <v>2.6080565204974704</v>
      </c>
      <c r="N37" s="91">
        <f>'Occ T2'!I162</f>
        <v>0.63831672544309992</v>
      </c>
    </row>
    <row r="38" spans="12:14" x14ac:dyDescent="0.2">
      <c r="L38" s="91" t="str">
        <f>'Occ T3'!A20</f>
        <v>33 Protective service occupations</v>
      </c>
      <c r="M38" s="91">
        <f>'Occ T2'!H161</f>
        <v>4.1000247334039841</v>
      </c>
      <c r="N38" s="91">
        <f>'Occ T2'!I161</f>
        <v>-1.1242096470494234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1.9685289419879792</v>
      </c>
      <c r="N39" s="91">
        <f>'Occ T2'!I160</f>
        <v>4.666848452857697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5.9931360137201573</v>
      </c>
      <c r="N40" s="91">
        <f>'Occ T2'!I159</f>
        <v>0.22117676371085082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3.1692491996144767</v>
      </c>
      <c r="N41" s="91">
        <f>'Occ T1'!I82</f>
        <v>1.1479839728073538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5.7674648354982372</v>
      </c>
      <c r="N43" s="91">
        <f>'Occ T2'!I158</f>
        <v>1.1239652750938411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2.8830533857034935</v>
      </c>
      <c r="N44" s="91">
        <f>'Occ T2'!I157</f>
        <v>0.55517341901176742</v>
      </c>
    </row>
    <row r="45" spans="12:14" x14ac:dyDescent="0.2">
      <c r="L45" s="91" t="str">
        <f>'Occ T3'!A13</f>
        <v>22 Health professionals</v>
      </c>
      <c r="M45" s="91">
        <f>'Occ T2'!H156</f>
        <v>2.5754466686151112</v>
      </c>
      <c r="N45" s="91">
        <f>'Occ T2'!I156</f>
        <v>1.0971074065851294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4.1982958093001566</v>
      </c>
      <c r="N46" s="91">
        <f>'Occ T2'!I155</f>
        <v>2.4085985640582619</v>
      </c>
    </row>
    <row r="47" spans="12:14" x14ac:dyDescent="0.2">
      <c r="L47" s="114" t="str">
        <f>"["&amp;'Occ T3'!A11&amp;"]"</f>
        <v>[Professional occupations]</v>
      </c>
      <c r="M47" s="91">
        <f>'Occ T1'!H81</f>
        <v>4.0275819747417785</v>
      </c>
      <c r="N47" s="91">
        <f>'Occ T1'!I81</f>
        <v>1.3746566709705865</v>
      </c>
    </row>
    <row r="49" spans="12:14" x14ac:dyDescent="0.2">
      <c r="L49" s="107" t="str">
        <f>'Occ T3'!A9</f>
        <v>12 Other managers and proprietors</v>
      </c>
      <c r="M49" s="91">
        <f>'Occ T2'!H154</f>
        <v>2.8874327992524984</v>
      </c>
      <c r="N49" s="91">
        <f>'Occ T2'!I154</f>
        <v>1.1195931127811143</v>
      </c>
    </row>
    <row r="50" spans="12:14" x14ac:dyDescent="0.2">
      <c r="L50" s="107" t="str">
        <f>'Occ T3'!A8</f>
        <v>11 Corporate managers and directors</v>
      </c>
      <c r="M50" s="91">
        <f>'Occ T2'!H153</f>
        <v>4.8202746717947331</v>
      </c>
      <c r="N50" s="91">
        <f>'Occ T2'!I153</f>
        <v>2.2409734007355908E-2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4.1724550321664111</v>
      </c>
      <c r="N51" s="91">
        <f>'Occ T1'!I80</f>
        <v>0.39524164419202368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West of England and North Somerset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11.395614295705933</v>
      </c>
      <c r="N82" s="94">
        <f>'Occ T2'!F119</f>
        <v>0.18292756221639195</v>
      </c>
    </row>
    <row r="83" spans="12:14" x14ac:dyDescent="0.2">
      <c r="L83" s="10" t="str">
        <f>name!D5</f>
        <v>12 Other managers and proprietors</v>
      </c>
      <c r="M83" s="94">
        <f>'Occ T2'!D9-'Occ T2'!B9</f>
        <v>3.4360611774076482</v>
      </c>
      <c r="N83" s="94">
        <f>'Occ T2'!F120</f>
        <v>4.7077692648426464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8.3721480652119382</v>
      </c>
      <c r="N84" s="94">
        <f>'Occ T2'!F121</f>
        <v>19.326168394695998</v>
      </c>
    </row>
    <row r="85" spans="12:14" x14ac:dyDescent="0.2">
      <c r="L85" s="10" t="str">
        <f>name!D7</f>
        <v>22 Health professionals</v>
      </c>
      <c r="M85" s="94">
        <f>'Occ T2'!D11-'Occ T2'!B11</f>
        <v>3.8285144326055232</v>
      </c>
      <c r="N85" s="94">
        <f>'Occ T2'!F122</f>
        <v>5.7023148132385302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4.9085576762368106</v>
      </c>
      <c r="N86" s="94">
        <f>'Occ T2'!F123</f>
        <v>3.2083892653804398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12.516680083099949</v>
      </c>
      <c r="N87" s="94">
        <f>'Occ T2'!F124</f>
        <v>9.3444760778918905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3.6845676385697157</v>
      </c>
      <c r="N88" s="94">
        <f>'Occ T2'!F125</f>
        <v>0.49169122414566857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1.2973744948532087</v>
      </c>
      <c r="N89" s="94">
        <f>'Occ T2'!F126</f>
        <v>13.720382294423644</v>
      </c>
    </row>
    <row r="90" spans="12:14" x14ac:dyDescent="0.2">
      <c r="L90" s="10" t="str">
        <f>name!D12</f>
        <v>33 Protective service occupations</v>
      </c>
      <c r="M90" s="94">
        <f>'Occ T2'!D16-'Occ T2'!B16</f>
        <v>1.3798701864302743</v>
      </c>
      <c r="N90" s="94">
        <f>'Occ T2'!F127</f>
        <v>-1.1825502682350431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1.8558848676515165</v>
      </c>
      <c r="N91" s="94">
        <f>'Occ T2'!F128</f>
        <v>1.5387061889795604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5.7544970026461328</v>
      </c>
      <c r="N92" s="94">
        <f>'Occ T2'!F129</f>
        <v>3.4961077400767593</v>
      </c>
    </row>
    <row r="93" spans="12:14" x14ac:dyDescent="0.2">
      <c r="L93" s="10" t="str">
        <f>name!D15</f>
        <v>41 Administrative occupations</v>
      </c>
      <c r="M93" s="94">
        <f>'Occ T2'!D19-'Occ T2'!B19</f>
        <v>3.7500874236874324</v>
      </c>
      <c r="N93" s="94">
        <f>'Occ T2'!F130</f>
        <v>-0.95390924806582689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-0.90804526694109988</v>
      </c>
      <c r="N94" s="94">
        <f>'Occ T2'!F131</f>
        <v>-3.3390526317969869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0.9028224628662862</v>
      </c>
      <c r="N95" s="94">
        <f>'Occ T2'!F132</f>
        <v>0.79673871171463428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-2.6179469192987703</v>
      </c>
      <c r="N96" s="94">
        <f>'Occ T2'!F133</f>
        <v>-0.73651300723704338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-2.4712735533728889</v>
      </c>
      <c r="N97" s="94">
        <f>'Occ T2'!F134</f>
        <v>1.1708147808743981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-0.59171312339328885</v>
      </c>
      <c r="N98" s="94">
        <f>'Occ T2'!F135</f>
        <v>0.82544144471604497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-2.0078979538182864</v>
      </c>
      <c r="N99" s="94">
        <f>'Occ T2'!F136</f>
        <v>8.2850386556680249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3.889900863144824E-2</v>
      </c>
      <c r="N100" s="94">
        <f>'Occ T2'!F137</f>
        <v>1.3120435901084662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7.523790406624653E-2</v>
      </c>
      <c r="N101" s="94">
        <f>'Occ T2'!F138</f>
        <v>-0.17024257521180053</v>
      </c>
    </row>
    <row r="102" spans="12:14" x14ac:dyDescent="0.2">
      <c r="L102" s="10" t="str">
        <f>name!D24</f>
        <v>71 Sales occupations</v>
      </c>
      <c r="M102" s="94">
        <f>'Occ T2'!D28-'Occ T2'!B28</f>
        <v>-2.2012530231401612</v>
      </c>
      <c r="N102" s="94">
        <f>'Occ T2'!F139</f>
        <v>-1.6839158022252931</v>
      </c>
    </row>
    <row r="103" spans="12:14" x14ac:dyDescent="0.2">
      <c r="L103" s="10" t="str">
        <f>name!D25</f>
        <v>72 Customer service occupations</v>
      </c>
      <c r="M103" s="94">
        <f>'Occ T2'!D29-'Occ T2'!B29</f>
        <v>1.4634515839805413</v>
      </c>
      <c r="N103" s="94">
        <f>'Occ T2'!F140</f>
        <v>2.6494450124556774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-1.7283677044607479</v>
      </c>
      <c r="N104" s="94">
        <f>'Occ T2'!F141</f>
        <v>0.28305921242809973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-0.2790666205070309</v>
      </c>
      <c r="N105" s="94">
        <f>'Occ T2'!F142</f>
        <v>0.77028655365191057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-1.9026018635686057</v>
      </c>
      <c r="N106" s="94">
        <f>'Occ T2'!F143</f>
        <v>11.394065377146859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-3.0951022751502109</v>
      </c>
      <c r="N107" s="94">
        <f>'Occ T2'!F144</f>
        <v>-8.2066826318829982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46.856999999999402</v>
      </c>
      <c r="N109" s="94">
        <f>'Occ T2'!F146</f>
        <v>72.933000000000561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West of England and North Somerset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14.831675473113577</v>
      </c>
      <c r="N153" s="94">
        <f>'Occ T1'!H8</f>
        <v>4.8906968270590454</v>
      </c>
    </row>
    <row r="154" spans="1:14" x14ac:dyDescent="0.2">
      <c r="L154" s="10" t="str">
        <f>name!E5</f>
        <v>Professional occupations</v>
      </c>
      <c r="M154" s="94">
        <f>'Occ T1'!D9-'Occ T1'!B9</f>
        <v>29.625900257154228</v>
      </c>
      <c r="N154" s="94">
        <f>'Occ T1'!H9</f>
        <v>37.581348551206844</v>
      </c>
    </row>
    <row r="155" spans="1:14" x14ac:dyDescent="0.2">
      <c r="L155" s="10" t="str">
        <f>name!E6</f>
        <v>Associate professional occupations</v>
      </c>
      <c r="M155" s="94">
        <f>'Occ T1'!D10-'Occ T1'!B10</f>
        <v>13.972194190150859</v>
      </c>
      <c r="N155" s="94">
        <f>'Occ T1'!H10</f>
        <v>18.064337179390591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2.8420421567463308</v>
      </c>
      <c r="N156" s="94">
        <f>'Occ T1'!H11</f>
        <v>-4.2929618798628013</v>
      </c>
    </row>
    <row r="157" spans="1:14" x14ac:dyDescent="0.2">
      <c r="L157" s="10" t="str">
        <f>name!E8</f>
        <v>Skilled trades occupations</v>
      </c>
      <c r="M157" s="94">
        <f>'Occ T1'!D12-'Occ T1'!B12</f>
        <v>-4.7781111331986637</v>
      </c>
      <c r="N157" s="94">
        <f>'Occ T1'!H12</f>
        <v>2.0564819300680384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-1.8937610411205981</v>
      </c>
      <c r="N158" s="94">
        <f>'Occ T1'!H13</f>
        <v>9.4268396705646893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-0.73780143915961816</v>
      </c>
      <c r="N159" s="94">
        <f>'Occ T1'!H14</f>
        <v>0.96552921023037896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-2.0074343249677753</v>
      </c>
      <c r="N160" s="94">
        <f>'Occ T1'!H15</f>
        <v>1.0533457660800067</v>
      </c>
    </row>
    <row r="161" spans="12:14" x14ac:dyDescent="0.2">
      <c r="L161" s="10" t="str">
        <f>name!E12</f>
        <v>Elementary occupations</v>
      </c>
      <c r="M161" s="94">
        <f>'Occ T1'!D16-'Occ T1'!B16</f>
        <v>-4.9977041387188166</v>
      </c>
      <c r="N161" s="94">
        <f>'Occ T1'!H16</f>
        <v>3.1873827452638608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46.856999999999402</v>
      </c>
      <c r="N163" s="94">
        <f>'Occ T1'!H18</f>
        <v>72.933000000000661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West of England and North Somerset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53.266165346891327</v>
      </c>
      <c r="N5" s="87">
        <f>SUM(N6:N7)</f>
        <v>59.876923963298971</v>
      </c>
      <c r="O5" s="87">
        <f t="shared" ref="O5:AL5" si="1">SUM(O6:O7)</f>
        <v>58.718627362417081</v>
      </c>
      <c r="P5" s="87">
        <f t="shared" si="1"/>
        <v>61.289388169020626</v>
      </c>
      <c r="Q5" s="87">
        <f t="shared" si="1"/>
        <v>65.593779322756376</v>
      </c>
      <c r="R5" s="87">
        <f t="shared" si="1"/>
        <v>65.402946412649072</v>
      </c>
      <c r="S5" s="87">
        <f t="shared" si="1"/>
        <v>67.706895587702007</v>
      </c>
      <c r="T5" s="87">
        <f t="shared" si="1"/>
        <v>73.179295249642152</v>
      </c>
      <c r="U5" s="87">
        <f t="shared" si="1"/>
        <v>73.696429615665267</v>
      </c>
      <c r="V5" s="87">
        <f t="shared" si="1"/>
        <v>78.32007920727672</v>
      </c>
      <c r="W5" s="87">
        <f t="shared" si="1"/>
        <v>80.23462188576265</v>
      </c>
      <c r="X5" s="87">
        <f t="shared" si="1"/>
        <v>72.962190280009111</v>
      </c>
      <c r="Y5" s="87">
        <f t="shared" si="1"/>
        <v>73.933317099557868</v>
      </c>
      <c r="Z5" s="87">
        <f t="shared" si="1"/>
        <v>75.130609395779814</v>
      </c>
      <c r="AA5" s="87">
        <f t="shared" si="1"/>
        <v>76.25799049093402</v>
      </c>
      <c r="AB5" s="87">
        <f t="shared" si="1"/>
        <v>77.163705393051217</v>
      </c>
      <c r="AC5" s="87">
        <f t="shared" si="1"/>
        <v>78.001915567500092</v>
      </c>
      <c r="AD5" s="87">
        <f t="shared" si="1"/>
        <v>78.799733703386352</v>
      </c>
      <c r="AE5" s="87">
        <f t="shared" si="1"/>
        <v>79.607204811383426</v>
      </c>
      <c r="AF5" s="87">
        <f t="shared" si="1"/>
        <v>80.420421286295323</v>
      </c>
      <c r="AG5" s="87">
        <f t="shared" si="1"/>
        <v>81.271379155656973</v>
      </c>
      <c r="AH5" s="87">
        <f t="shared" si="1"/>
        <v>82.12398641381229</v>
      </c>
      <c r="AI5" s="87">
        <f t="shared" si="1"/>
        <v>82.964635399224335</v>
      </c>
      <c r="AJ5" s="87">
        <f t="shared" si="1"/>
        <v>83.831244486904779</v>
      </c>
      <c r="AK5" s="87">
        <f t="shared" si="1"/>
        <v>84.609600493346704</v>
      </c>
      <c r="AL5" s="87">
        <f t="shared" si="1"/>
        <v>85.125318712821695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35.766993687634262</v>
      </c>
      <c r="N6" s="11">
        <v>39.465291974006021</v>
      </c>
      <c r="O6" s="11">
        <v>39.207715591952784</v>
      </c>
      <c r="P6" s="11">
        <v>40.502768690223085</v>
      </c>
      <c r="Q6" s="11">
        <v>40.805644465739434</v>
      </c>
      <c r="R6" s="11">
        <v>42.938149344297884</v>
      </c>
      <c r="S6" s="11">
        <v>46.207298572354574</v>
      </c>
      <c r="T6" s="11">
        <v>48.789805147307838</v>
      </c>
      <c r="U6" s="11">
        <v>49.316394740920053</v>
      </c>
      <c r="V6" s="11">
        <v>52.868757572834177</v>
      </c>
      <c r="W6" s="11">
        <v>54.333763640003816</v>
      </c>
      <c r="X6" s="11">
        <v>47.469226308595509</v>
      </c>
      <c r="Y6" s="11">
        <v>48.021280964649009</v>
      </c>
      <c r="Z6" s="11">
        <v>48.684506644658626</v>
      </c>
      <c r="AA6" s="11">
        <v>49.334317982653182</v>
      </c>
      <c r="AB6" s="11">
        <v>49.850004458005898</v>
      </c>
      <c r="AC6" s="11">
        <v>50.316725690557412</v>
      </c>
      <c r="AD6" s="11">
        <v>50.76360818819753</v>
      </c>
      <c r="AE6" s="11">
        <v>51.209024162187902</v>
      </c>
      <c r="AF6" s="11">
        <v>51.663278419914896</v>
      </c>
      <c r="AG6" s="11">
        <v>52.142165605331584</v>
      </c>
      <c r="AH6" s="11">
        <v>52.624521373048765</v>
      </c>
      <c r="AI6" s="11">
        <v>53.114330860132334</v>
      </c>
      <c r="AJ6" s="11">
        <v>53.63440603595113</v>
      </c>
      <c r="AK6" s="11">
        <v>54.0890918002749</v>
      </c>
      <c r="AL6" s="11">
        <v>54.516691202220208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17.499171659257069</v>
      </c>
      <c r="N7" s="11">
        <v>20.41163198929295</v>
      </c>
      <c r="O7" s="11">
        <v>19.510911770464297</v>
      </c>
      <c r="P7" s="11">
        <v>20.786619478797537</v>
      </c>
      <c r="Q7" s="11">
        <v>24.788134857016949</v>
      </c>
      <c r="R7" s="11">
        <v>22.464797068351189</v>
      </c>
      <c r="S7" s="11">
        <v>21.499597015347426</v>
      </c>
      <c r="T7" s="11">
        <v>24.38949010233431</v>
      </c>
      <c r="U7" s="11">
        <v>24.380034874745217</v>
      </c>
      <c r="V7" s="11">
        <v>25.451321634442547</v>
      </c>
      <c r="W7" s="11">
        <v>25.900858245758837</v>
      </c>
      <c r="X7" s="11">
        <v>25.492963971413605</v>
      </c>
      <c r="Y7" s="11">
        <v>25.912036134908863</v>
      </c>
      <c r="Z7" s="11">
        <v>26.446102751121188</v>
      </c>
      <c r="AA7" s="11">
        <v>26.923672508280845</v>
      </c>
      <c r="AB7" s="11">
        <v>27.313700935045315</v>
      </c>
      <c r="AC7" s="11">
        <v>27.685189876942683</v>
      </c>
      <c r="AD7" s="11">
        <v>28.036125515188829</v>
      </c>
      <c r="AE7" s="11">
        <v>28.398180649195524</v>
      </c>
      <c r="AF7" s="11">
        <v>28.75714286638042</v>
      </c>
      <c r="AG7" s="11">
        <v>29.129213550325382</v>
      </c>
      <c r="AH7" s="11">
        <v>29.499465040763528</v>
      </c>
      <c r="AI7" s="11">
        <v>29.850304539091994</v>
      </c>
      <c r="AJ7" s="11">
        <v>30.196838450953642</v>
      </c>
      <c r="AK7" s="11">
        <v>30.520508693071797</v>
      </c>
      <c r="AL7" s="11">
        <v>30.608627510601483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126.92207455042281</v>
      </c>
      <c r="N9" s="87">
        <f>SUM(N10:N13)</f>
        <v>127.06039395459563</v>
      </c>
      <c r="O9" s="87">
        <f t="shared" ref="O9:AL9" si="3">SUM(O10:O13)</f>
        <v>125.02783977459998</v>
      </c>
      <c r="P9" s="87">
        <f t="shared" si="3"/>
        <v>128.56910978773908</v>
      </c>
      <c r="Q9" s="87">
        <f t="shared" si="3"/>
        <v>132.39298894793885</v>
      </c>
      <c r="R9" s="87">
        <f t="shared" si="3"/>
        <v>135.73231630559462</v>
      </c>
      <c r="S9" s="87">
        <f t="shared" si="3"/>
        <v>143.68695661741722</v>
      </c>
      <c r="T9" s="87">
        <f t="shared" si="3"/>
        <v>145.27163184002612</v>
      </c>
      <c r="U9" s="87">
        <f t="shared" si="3"/>
        <v>150.02816665964559</v>
      </c>
      <c r="V9" s="87">
        <f t="shared" si="3"/>
        <v>160.07394452585709</v>
      </c>
      <c r="W9" s="87">
        <f t="shared" si="3"/>
        <v>165.35821656274885</v>
      </c>
      <c r="X9" s="87">
        <f t="shared" si="3"/>
        <v>169.83611633546099</v>
      </c>
      <c r="Y9" s="87">
        <f t="shared" si="3"/>
        <v>172.27321007207084</v>
      </c>
      <c r="Z9" s="87">
        <f t="shared" si="3"/>
        <v>174.96462711113446</v>
      </c>
      <c r="AA9" s="87">
        <f t="shared" si="3"/>
        <v>177.69558491564123</v>
      </c>
      <c r="AB9" s="87">
        <f t="shared" si="3"/>
        <v>179.99667589983483</v>
      </c>
      <c r="AC9" s="87">
        <f t="shared" si="3"/>
        <v>182.23192891351567</v>
      </c>
      <c r="AD9" s="87">
        <f t="shared" si="3"/>
        <v>184.42114824414375</v>
      </c>
      <c r="AE9" s="87">
        <f t="shared" si="3"/>
        <v>186.65013805569805</v>
      </c>
      <c r="AF9" s="87">
        <f t="shared" si="3"/>
        <v>188.9053052285299</v>
      </c>
      <c r="AG9" s="87">
        <f t="shared" si="3"/>
        <v>191.21955800380215</v>
      </c>
      <c r="AH9" s="87">
        <f t="shared" si="3"/>
        <v>193.49133235013136</v>
      </c>
      <c r="AI9" s="87">
        <f t="shared" si="3"/>
        <v>195.82547551463725</v>
      </c>
      <c r="AJ9" s="87">
        <f t="shared" si="3"/>
        <v>198.23314448425714</v>
      </c>
      <c r="AK9" s="87">
        <f t="shared" si="3"/>
        <v>200.60085951778947</v>
      </c>
      <c r="AL9" s="87">
        <f t="shared" si="3"/>
        <v>202.93956511395569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33.668551895784411</v>
      </c>
      <c r="N10" s="11">
        <v>33.418541639148486</v>
      </c>
      <c r="O10" s="11">
        <v>32.349313229184268</v>
      </c>
      <c r="P10" s="11">
        <v>32.385894238654643</v>
      </c>
      <c r="Q10" s="11">
        <v>34.905891400383894</v>
      </c>
      <c r="R10" s="11">
        <v>36.672318620886379</v>
      </c>
      <c r="S10" s="11">
        <v>39.190625141670878</v>
      </c>
      <c r="T10" s="11">
        <v>39.215412058064011</v>
      </c>
      <c r="U10" s="11">
        <v>41.934507133915915</v>
      </c>
      <c r="V10" s="11">
        <v>44.181276919273607</v>
      </c>
      <c r="W10" s="11">
        <v>45.044466686098318</v>
      </c>
      <c r="X10" s="11">
        <v>52.214519262738264</v>
      </c>
      <c r="Y10" s="11">
        <v>53.088766923946451</v>
      </c>
      <c r="Z10" s="11">
        <v>54.085447992433203</v>
      </c>
      <c r="AA10" s="11">
        <v>55.066634342131536</v>
      </c>
      <c r="AB10" s="11">
        <v>55.905742918262831</v>
      </c>
      <c r="AC10" s="11">
        <v>56.717084685184957</v>
      </c>
      <c r="AD10" s="11">
        <v>57.514033359169424</v>
      </c>
      <c r="AE10" s="11">
        <v>58.336131280571308</v>
      </c>
      <c r="AF10" s="11">
        <v>59.164273560121387</v>
      </c>
      <c r="AG10" s="11">
        <v>60.028681179140108</v>
      </c>
      <c r="AH10" s="11">
        <v>60.883205841296984</v>
      </c>
      <c r="AI10" s="11">
        <v>61.756297173266695</v>
      </c>
      <c r="AJ10" s="11">
        <v>62.63541142863528</v>
      </c>
      <c r="AK10" s="11">
        <v>63.498055711382207</v>
      </c>
      <c r="AL10" s="11">
        <v>64.370635080794315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22.995383620240336</v>
      </c>
      <c r="N11" s="11">
        <v>24.605221796731783</v>
      </c>
      <c r="O11" s="11">
        <v>25.742758183245531</v>
      </c>
      <c r="P11" s="11">
        <v>27.405497669414167</v>
      </c>
      <c r="Q11" s="11">
        <v>27.85497348791246</v>
      </c>
      <c r="R11" s="11">
        <v>28.238401733936691</v>
      </c>
      <c r="S11" s="11">
        <v>28.459852285432309</v>
      </c>
      <c r="T11" s="11">
        <v>31.053670989180294</v>
      </c>
      <c r="U11" s="11">
        <v>30.519234892436454</v>
      </c>
      <c r="V11" s="11">
        <v>32.139980140321825</v>
      </c>
      <c r="W11" s="11">
        <v>32.066916166542214</v>
      </c>
      <c r="X11" s="11">
        <v>30.942498212231332</v>
      </c>
      <c r="Y11" s="11">
        <v>31.435146256599939</v>
      </c>
      <c r="Z11" s="11">
        <v>31.943932324441224</v>
      </c>
      <c r="AA11" s="11">
        <v>32.491358668077211</v>
      </c>
      <c r="AB11" s="11">
        <v>32.967951509341233</v>
      </c>
      <c r="AC11" s="11">
        <v>33.430387809293258</v>
      </c>
      <c r="AD11" s="11">
        <v>33.88220511984283</v>
      </c>
      <c r="AE11" s="11">
        <v>34.37081020955052</v>
      </c>
      <c r="AF11" s="11">
        <v>34.842397529207439</v>
      </c>
      <c r="AG11" s="11">
        <v>35.326261227523027</v>
      </c>
      <c r="AH11" s="11">
        <v>35.804202573236523</v>
      </c>
      <c r="AI11" s="11">
        <v>36.285660799981827</v>
      </c>
      <c r="AJ11" s="11">
        <v>36.79242100494568</v>
      </c>
      <c r="AK11" s="11">
        <v>37.292975546919401</v>
      </c>
      <c r="AL11" s="11">
        <v>37.769230979780744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31.404405186924791</v>
      </c>
      <c r="N12" s="11">
        <v>31.721510560735847</v>
      </c>
      <c r="O12" s="11">
        <v>32.273541601391678</v>
      </c>
      <c r="P12" s="11">
        <v>31.660671362852849</v>
      </c>
      <c r="Q12" s="11">
        <v>30.715427350057414</v>
      </c>
      <c r="R12" s="11">
        <v>32.143468280986866</v>
      </c>
      <c r="S12" s="11">
        <v>35.768900755787165</v>
      </c>
      <c r="T12" s="11">
        <v>34.264398878679025</v>
      </c>
      <c r="U12" s="11">
        <v>34.514622282656511</v>
      </c>
      <c r="V12" s="11">
        <v>36.615892271915129</v>
      </c>
      <c r="W12" s="11">
        <v>37.052025957223677</v>
      </c>
      <c r="X12" s="11">
        <v>35.265984828508813</v>
      </c>
      <c r="Y12" s="11">
        <v>35.619464252717954</v>
      </c>
      <c r="Z12" s="11">
        <v>36.02228474167611</v>
      </c>
      <c r="AA12" s="11">
        <v>36.456041408163919</v>
      </c>
      <c r="AB12" s="11">
        <v>36.813248309455574</v>
      </c>
      <c r="AC12" s="11">
        <v>37.156457448453658</v>
      </c>
      <c r="AD12" s="11">
        <v>37.492881216314821</v>
      </c>
      <c r="AE12" s="11">
        <v>37.82282205397042</v>
      </c>
      <c r="AF12" s="11">
        <v>38.171066712065752</v>
      </c>
      <c r="AG12" s="11">
        <v>38.510554268603009</v>
      </c>
      <c r="AH12" s="11">
        <v>38.849663999182802</v>
      </c>
      <c r="AI12" s="11">
        <v>39.188762177558672</v>
      </c>
      <c r="AJ12" s="11">
        <v>39.538053108804178</v>
      </c>
      <c r="AK12" s="11">
        <v>39.902744686488688</v>
      </c>
      <c r="AL12" s="11">
        <v>40.260415222604117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38.853733847473265</v>
      </c>
      <c r="N13" s="11">
        <v>37.315119957979505</v>
      </c>
      <c r="O13" s="11">
        <v>34.662226760778509</v>
      </c>
      <c r="P13" s="11">
        <v>37.117046516817432</v>
      </c>
      <c r="Q13" s="11">
        <v>38.916696709585089</v>
      </c>
      <c r="R13" s="11">
        <v>38.678127669784693</v>
      </c>
      <c r="S13" s="11">
        <v>40.267578434526882</v>
      </c>
      <c r="T13" s="11">
        <v>40.738149914102785</v>
      </c>
      <c r="U13" s="11">
        <v>43.059802350636708</v>
      </c>
      <c r="V13" s="11">
        <v>47.136795194346519</v>
      </c>
      <c r="W13" s="11">
        <v>51.194807752884643</v>
      </c>
      <c r="X13" s="11">
        <v>51.413114031982595</v>
      </c>
      <c r="Y13" s="11">
        <v>52.129832638806505</v>
      </c>
      <c r="Z13" s="11">
        <v>52.912962052583936</v>
      </c>
      <c r="AA13" s="11">
        <v>53.681550497268574</v>
      </c>
      <c r="AB13" s="11">
        <v>54.309733162775181</v>
      </c>
      <c r="AC13" s="11">
        <v>54.927998970583779</v>
      </c>
      <c r="AD13" s="11">
        <v>55.532028548816655</v>
      </c>
      <c r="AE13" s="11">
        <v>56.120374511605796</v>
      </c>
      <c r="AF13" s="11">
        <v>56.727567427135305</v>
      </c>
      <c r="AG13" s="11">
        <v>57.354061328535998</v>
      </c>
      <c r="AH13" s="11">
        <v>57.954259936415049</v>
      </c>
      <c r="AI13" s="11">
        <v>58.594755363830039</v>
      </c>
      <c r="AJ13" s="11">
        <v>59.267258941872001</v>
      </c>
      <c r="AK13" s="11">
        <v>59.90708357299917</v>
      </c>
      <c r="AL13" s="11">
        <v>60.539283830776533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76.675280947512135</v>
      </c>
      <c r="N15" s="87">
        <f>SUM(N16:N20)</f>
        <v>79.160580297662278</v>
      </c>
      <c r="O15" s="87">
        <f t="shared" ref="O15:AL15" si="5">SUM(O16:O20)</f>
        <v>77.579535922477191</v>
      </c>
      <c r="P15" s="87">
        <f t="shared" si="5"/>
        <v>77.773523245856452</v>
      </c>
      <c r="Q15" s="87">
        <f t="shared" si="5"/>
        <v>82.139007182699842</v>
      </c>
      <c r="R15" s="87">
        <f t="shared" si="5"/>
        <v>82.75895366274105</v>
      </c>
      <c r="S15" s="87">
        <f t="shared" si="5"/>
        <v>85.534260019668267</v>
      </c>
      <c r="T15" s="87">
        <f t="shared" si="5"/>
        <v>88.400563098769112</v>
      </c>
      <c r="U15" s="87">
        <f t="shared" si="5"/>
        <v>90.522593942827655</v>
      </c>
      <c r="V15" s="87">
        <f t="shared" si="5"/>
        <v>93.544697571710302</v>
      </c>
      <c r="W15" s="87">
        <f t="shared" si="5"/>
        <v>96.731147852891908</v>
      </c>
      <c r="X15" s="87">
        <f t="shared" si="5"/>
        <v>97.934895494189817</v>
      </c>
      <c r="Y15" s="87">
        <f t="shared" si="5"/>
        <v>99.439087838210185</v>
      </c>
      <c r="Z15" s="87">
        <f t="shared" si="5"/>
        <v>100.98271583912124</v>
      </c>
      <c r="AA15" s="87">
        <f t="shared" si="5"/>
        <v>102.42048968480775</v>
      </c>
      <c r="AB15" s="87">
        <f t="shared" si="5"/>
        <v>103.57486424400361</v>
      </c>
      <c r="AC15" s="87">
        <f t="shared" si="5"/>
        <v>104.66877185038095</v>
      </c>
      <c r="AD15" s="87">
        <f t="shared" si="5"/>
        <v>105.72756020532671</v>
      </c>
      <c r="AE15" s="87">
        <f t="shared" si="5"/>
        <v>106.78856245523043</v>
      </c>
      <c r="AF15" s="87">
        <f t="shared" si="5"/>
        <v>107.86418655281659</v>
      </c>
      <c r="AG15" s="87">
        <f t="shared" si="5"/>
        <v>108.99098529339653</v>
      </c>
      <c r="AH15" s="87">
        <f t="shared" si="5"/>
        <v>110.12788117183811</v>
      </c>
      <c r="AI15" s="87">
        <f t="shared" si="5"/>
        <v>111.31683330216845</v>
      </c>
      <c r="AJ15" s="87">
        <f t="shared" si="5"/>
        <v>112.48131745376075</v>
      </c>
      <c r="AK15" s="87">
        <f t="shared" si="5"/>
        <v>113.67201655154207</v>
      </c>
      <c r="AL15" s="87">
        <f t="shared" si="5"/>
        <v>114.7954850322825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11.352074513617694</v>
      </c>
      <c r="N16" s="11">
        <v>11.216839195934302</v>
      </c>
      <c r="O16" s="11">
        <v>10.869250526497053</v>
      </c>
      <c r="P16" s="11">
        <v>11.156078918939537</v>
      </c>
      <c r="Q16" s="11">
        <v>10.635217975817655</v>
      </c>
      <c r="R16" s="11">
        <v>10.907788798291337</v>
      </c>
      <c r="S16" s="11">
        <v>11.512345855718552</v>
      </c>
      <c r="T16" s="11">
        <v>13.159860122525265</v>
      </c>
      <c r="U16" s="11">
        <v>13.385171954279748</v>
      </c>
      <c r="V16" s="11">
        <v>13.601139011049995</v>
      </c>
      <c r="W16" s="11">
        <v>14.592356436861053</v>
      </c>
      <c r="X16" s="11">
        <v>13.243575970373817</v>
      </c>
      <c r="Y16" s="11">
        <v>13.390663097529707</v>
      </c>
      <c r="Z16" s="11">
        <v>13.569717060861894</v>
      </c>
      <c r="AA16" s="11">
        <v>13.746717602992694</v>
      </c>
      <c r="AB16" s="11">
        <v>13.88093710001886</v>
      </c>
      <c r="AC16" s="11">
        <v>14.003937007351723</v>
      </c>
      <c r="AD16" s="11">
        <v>14.126458165256945</v>
      </c>
      <c r="AE16" s="11">
        <v>14.234686141430606</v>
      </c>
      <c r="AF16" s="11">
        <v>14.331238816028941</v>
      </c>
      <c r="AG16" s="11">
        <v>14.43483321181456</v>
      </c>
      <c r="AH16" s="11">
        <v>14.557520098818616</v>
      </c>
      <c r="AI16" s="11">
        <v>14.692183120746082</v>
      </c>
      <c r="AJ16" s="11">
        <v>14.823068100704276</v>
      </c>
      <c r="AK16" s="11">
        <v>14.956744224537045</v>
      </c>
      <c r="AL16" s="11">
        <v>15.084047661006721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9.4781126206635111</v>
      </c>
      <c r="N17" s="11">
        <v>11.517536775323917</v>
      </c>
      <c r="O17" s="11">
        <v>11.842023213021733</v>
      </c>
      <c r="P17" s="11">
        <v>12.047726184505271</v>
      </c>
      <c r="Q17" s="11">
        <v>12.230719446480382</v>
      </c>
      <c r="R17" s="11">
        <v>12.67232239825179</v>
      </c>
      <c r="S17" s="11">
        <v>12.514541671918547</v>
      </c>
      <c r="T17" s="11">
        <v>12.695193311749424</v>
      </c>
      <c r="U17" s="11">
        <v>13.743827594178262</v>
      </c>
      <c r="V17" s="11">
        <v>13.82597312984557</v>
      </c>
      <c r="W17" s="11">
        <v>13.969696893104999</v>
      </c>
      <c r="X17" s="11">
        <v>20.444878025811633</v>
      </c>
      <c r="Y17" s="11">
        <v>20.939827164120057</v>
      </c>
      <c r="Z17" s="11">
        <v>21.453216540950759</v>
      </c>
      <c r="AA17" s="11">
        <v>21.994566283088492</v>
      </c>
      <c r="AB17" s="11">
        <v>22.497644414205503</v>
      </c>
      <c r="AC17" s="11">
        <v>22.990794860132588</v>
      </c>
      <c r="AD17" s="11">
        <v>23.478088855252679</v>
      </c>
      <c r="AE17" s="11">
        <v>23.982025555170399</v>
      </c>
      <c r="AF17" s="11">
        <v>24.500100246380249</v>
      </c>
      <c r="AG17" s="11">
        <v>25.030125813789748</v>
      </c>
      <c r="AH17" s="11">
        <v>25.561303549167768</v>
      </c>
      <c r="AI17" s="11">
        <v>26.084458089691733</v>
      </c>
      <c r="AJ17" s="11">
        <v>26.612595901346573</v>
      </c>
      <c r="AK17" s="11">
        <v>27.146731514151792</v>
      </c>
      <c r="AL17" s="11">
        <v>27.690079187528642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6.130573288282017</v>
      </c>
      <c r="N18" s="11">
        <v>7.4226462098394865</v>
      </c>
      <c r="O18" s="11">
        <v>6.8416368439957624</v>
      </c>
      <c r="P18" s="11">
        <v>6.0083216014397625</v>
      </c>
      <c r="Q18" s="11">
        <v>6.0826483256348567</v>
      </c>
      <c r="R18" s="11">
        <v>6.2012482905548625</v>
      </c>
      <c r="S18" s="11">
        <v>7.0550180236100184</v>
      </c>
      <c r="T18" s="11">
        <v>7.0616740497780395</v>
      </c>
      <c r="U18" s="11">
        <v>7.0345323761370437</v>
      </c>
      <c r="V18" s="11">
        <v>7.1518078291842881</v>
      </c>
      <c r="W18" s="11">
        <v>7.5811184769851367</v>
      </c>
      <c r="X18" s="11">
        <v>5.9864501577242351</v>
      </c>
      <c r="Y18" s="11">
        <v>6.0413165008914396</v>
      </c>
      <c r="Z18" s="11">
        <v>6.0919105242415617</v>
      </c>
      <c r="AA18" s="11">
        <v>6.1392608376140911</v>
      </c>
      <c r="AB18" s="11">
        <v>6.1595748914089308</v>
      </c>
      <c r="AC18" s="11">
        <v>6.184596986013144</v>
      </c>
      <c r="AD18" s="11">
        <v>6.2073275078400787</v>
      </c>
      <c r="AE18" s="11">
        <v>6.234281394877299</v>
      </c>
      <c r="AF18" s="11">
        <v>6.2585897472039891</v>
      </c>
      <c r="AG18" s="11">
        <v>6.2938292259958519</v>
      </c>
      <c r="AH18" s="11">
        <v>6.3228226777182384</v>
      </c>
      <c r="AI18" s="11">
        <v>6.3584318520494545</v>
      </c>
      <c r="AJ18" s="11">
        <v>6.366128733736474</v>
      </c>
      <c r="AK18" s="11">
        <v>6.3934795692698456</v>
      </c>
      <c r="AL18" s="11">
        <v>6.3985682087500937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9.9304902102049262</v>
      </c>
      <c r="N19" s="11">
        <v>12.460003358793909</v>
      </c>
      <c r="O19" s="11">
        <v>11.761849005856266</v>
      </c>
      <c r="P19" s="11">
        <v>11.536843764565686</v>
      </c>
      <c r="Q19" s="11">
        <v>13.097623717515786</v>
      </c>
      <c r="R19" s="11">
        <v>13.508690891635473</v>
      </c>
      <c r="S19" s="11">
        <v>14.171263708506737</v>
      </c>
      <c r="T19" s="11">
        <v>13.564367218329922</v>
      </c>
      <c r="U19" s="11">
        <v>14.653561514277156</v>
      </c>
      <c r="V19" s="11">
        <v>15.393075816079595</v>
      </c>
      <c r="W19" s="11">
        <v>15.364575759286989</v>
      </c>
      <c r="X19" s="11">
        <v>13.679955670483787</v>
      </c>
      <c r="Y19" s="11">
        <v>14.122338026160543</v>
      </c>
      <c r="Z19" s="11">
        <v>14.463191323792032</v>
      </c>
      <c r="AA19" s="11">
        <v>14.700197658613993</v>
      </c>
      <c r="AB19" s="11">
        <v>14.89242917096829</v>
      </c>
      <c r="AC19" s="11">
        <v>15.073381726952684</v>
      </c>
      <c r="AD19" s="11">
        <v>15.249768151782563</v>
      </c>
      <c r="AE19" s="11">
        <v>15.426165230166141</v>
      </c>
      <c r="AF19" s="11">
        <v>15.607620441195357</v>
      </c>
      <c r="AG19" s="11">
        <v>15.791787364372544</v>
      </c>
      <c r="AH19" s="11">
        <v>15.975133670805008</v>
      </c>
      <c r="AI19" s="11">
        <v>16.213093286905853</v>
      </c>
      <c r="AJ19" s="11">
        <v>16.462142437783903</v>
      </c>
      <c r="AK19" s="11">
        <v>16.699584557587187</v>
      </c>
      <c r="AL19" s="11">
        <v>16.90328194826655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39.784030314743987</v>
      </c>
      <c r="N20" s="11">
        <v>36.543554757770671</v>
      </c>
      <c r="O20" s="11">
        <v>36.264776333106383</v>
      </c>
      <c r="P20" s="11">
        <v>37.024552776406196</v>
      </c>
      <c r="Q20" s="11">
        <v>40.092797717251159</v>
      </c>
      <c r="R20" s="11">
        <v>39.468903284007595</v>
      </c>
      <c r="S20" s="11">
        <v>40.28109075991442</v>
      </c>
      <c r="T20" s="11">
        <v>41.91946839638647</v>
      </c>
      <c r="U20" s="11">
        <v>41.705500503955435</v>
      </c>
      <c r="V20" s="11">
        <v>43.572701785550855</v>
      </c>
      <c r="W20" s="11">
        <v>45.223400286653728</v>
      </c>
      <c r="X20" s="11">
        <v>44.580035669796338</v>
      </c>
      <c r="Y20" s="11">
        <v>44.944943049508431</v>
      </c>
      <c r="Z20" s="11">
        <v>45.404680389274994</v>
      </c>
      <c r="AA20" s="11">
        <v>45.839747302498481</v>
      </c>
      <c r="AB20" s="11">
        <v>46.14427866740202</v>
      </c>
      <c r="AC20" s="11">
        <v>46.416061269930822</v>
      </c>
      <c r="AD20" s="11">
        <v>46.665917525194438</v>
      </c>
      <c r="AE20" s="11">
        <v>46.911404133585989</v>
      </c>
      <c r="AF20" s="11">
        <v>47.166637302008048</v>
      </c>
      <c r="AG20" s="11">
        <v>47.44040967742383</v>
      </c>
      <c r="AH20" s="11">
        <v>47.711101175328494</v>
      </c>
      <c r="AI20" s="11">
        <v>47.968666952775315</v>
      </c>
      <c r="AJ20" s="11">
        <v>48.217382280189526</v>
      </c>
      <c r="AK20" s="11">
        <v>48.475476685996199</v>
      </c>
      <c r="AL20" s="11">
        <v>48.719508026730487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78.061889803120636</v>
      </c>
      <c r="N22" s="87">
        <f>SUM(N23:N24)</f>
        <v>73.844122269338669</v>
      </c>
      <c r="O22" s="87">
        <f t="shared" ref="O22:AL22" si="7">SUM(O23:O24)</f>
        <v>71.885447153562822</v>
      </c>
      <c r="P22" s="87">
        <f t="shared" si="7"/>
        <v>72.615100084601238</v>
      </c>
      <c r="Q22" s="87">
        <f t="shared" si="7"/>
        <v>75.918919747686587</v>
      </c>
      <c r="R22" s="87">
        <f t="shared" si="7"/>
        <v>73.207916799001822</v>
      </c>
      <c r="S22" s="87">
        <f t="shared" si="7"/>
        <v>71.27011319667767</v>
      </c>
      <c r="T22" s="87">
        <f t="shared" si="7"/>
        <v>75.031692504693055</v>
      </c>
      <c r="U22" s="87">
        <f t="shared" si="7"/>
        <v>73.119283860610608</v>
      </c>
      <c r="V22" s="87">
        <f t="shared" si="7"/>
        <v>73.712923372841956</v>
      </c>
      <c r="W22" s="87">
        <f t="shared" si="7"/>
        <v>76.049958955748153</v>
      </c>
      <c r="X22" s="87">
        <f t="shared" si="7"/>
        <v>77.562903714762683</v>
      </c>
      <c r="Y22" s="87">
        <f t="shared" si="7"/>
        <v>77.262512732667915</v>
      </c>
      <c r="Z22" s="87">
        <f t="shared" si="7"/>
        <v>77.02552984766713</v>
      </c>
      <c r="AA22" s="87">
        <f t="shared" si="7"/>
        <v>76.686058086472343</v>
      </c>
      <c r="AB22" s="87">
        <f t="shared" si="7"/>
        <v>76.098259550660643</v>
      </c>
      <c r="AC22" s="87">
        <f t="shared" si="7"/>
        <v>75.535565569555999</v>
      </c>
      <c r="AD22" s="87">
        <f t="shared" si="7"/>
        <v>75.055003272415121</v>
      </c>
      <c r="AE22" s="87">
        <f t="shared" si="7"/>
        <v>74.557517548061128</v>
      </c>
      <c r="AF22" s="87">
        <f t="shared" si="7"/>
        <v>74.011227587809486</v>
      </c>
      <c r="AG22" s="87">
        <f t="shared" si="7"/>
        <v>73.448075903510414</v>
      </c>
      <c r="AH22" s="87">
        <f t="shared" si="7"/>
        <v>72.960060197744298</v>
      </c>
      <c r="AI22" s="87">
        <f t="shared" si="7"/>
        <v>72.511046540216171</v>
      </c>
      <c r="AJ22" s="87">
        <f t="shared" si="7"/>
        <v>72.013123874008528</v>
      </c>
      <c r="AK22" s="87">
        <f t="shared" si="7"/>
        <v>71.632611055553028</v>
      </c>
      <c r="AL22" s="87">
        <f t="shared" si="7"/>
        <v>71.756997075885351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59.985541832408494</v>
      </c>
      <c r="N23" s="11">
        <v>58.447916514849275</v>
      </c>
      <c r="O23" s="11">
        <v>57.212161412916167</v>
      </c>
      <c r="P23" s="11">
        <v>56.770196800683493</v>
      </c>
      <c r="Q23" s="11">
        <v>59.873665720944182</v>
      </c>
      <c r="R23" s="11">
        <v>58.918156417682425</v>
      </c>
      <c r="S23" s="11">
        <v>57.853925659850205</v>
      </c>
      <c r="T23" s="11">
        <v>60.748743501546379</v>
      </c>
      <c r="U23" s="11">
        <v>58.793477975105127</v>
      </c>
      <c r="V23" s="11">
        <v>60.038256732625783</v>
      </c>
      <c r="W23" s="11">
        <v>62.668243841369858</v>
      </c>
      <c r="X23" s="11">
        <v>64.244692893908123</v>
      </c>
      <c r="Y23" s="11">
        <v>64.21765356419381</v>
      </c>
      <c r="Z23" s="11">
        <v>64.249508433390659</v>
      </c>
      <c r="AA23" s="11">
        <v>64.212029537611173</v>
      </c>
      <c r="AB23" s="11">
        <v>63.958653918346826</v>
      </c>
      <c r="AC23" s="11">
        <v>63.64002828408789</v>
      </c>
      <c r="AD23" s="11">
        <v>63.300014596831652</v>
      </c>
      <c r="AE23" s="11">
        <v>63.038850382705412</v>
      </c>
      <c r="AF23" s="11">
        <v>62.748868070690165</v>
      </c>
      <c r="AG23" s="11">
        <v>62.510732854399244</v>
      </c>
      <c r="AH23" s="11">
        <v>62.335292794828682</v>
      </c>
      <c r="AI23" s="11">
        <v>62.218907223203345</v>
      </c>
      <c r="AJ23" s="11">
        <v>62.093584989869328</v>
      </c>
      <c r="AK23" s="11">
        <v>61.937160345250781</v>
      </c>
      <c r="AL23" s="11">
        <v>61.714334593304031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18.076347970712149</v>
      </c>
      <c r="N24" s="11">
        <v>15.396205754489399</v>
      </c>
      <c r="O24" s="11">
        <v>14.673285740646659</v>
      </c>
      <c r="P24" s="11">
        <v>15.844903283917741</v>
      </c>
      <c r="Q24" s="11">
        <v>16.045254026742402</v>
      </c>
      <c r="R24" s="11">
        <v>14.2897603813194</v>
      </c>
      <c r="S24" s="11">
        <v>13.41618753682747</v>
      </c>
      <c r="T24" s="11">
        <v>14.282949003146674</v>
      </c>
      <c r="U24" s="11">
        <v>14.325805885505483</v>
      </c>
      <c r="V24" s="11">
        <v>13.674666640216174</v>
      </c>
      <c r="W24" s="11">
        <v>13.3817151143783</v>
      </c>
      <c r="X24" s="11">
        <v>13.318210820854564</v>
      </c>
      <c r="Y24" s="11">
        <v>13.044859168474099</v>
      </c>
      <c r="Z24" s="11">
        <v>12.776021414276476</v>
      </c>
      <c r="AA24" s="11">
        <v>12.474028548861169</v>
      </c>
      <c r="AB24" s="11">
        <v>12.139605632313819</v>
      </c>
      <c r="AC24" s="11">
        <v>11.895537285468114</v>
      </c>
      <c r="AD24" s="11">
        <v>11.754988675583473</v>
      </c>
      <c r="AE24" s="11">
        <v>11.518667165355721</v>
      </c>
      <c r="AF24" s="11">
        <v>11.262359517119325</v>
      </c>
      <c r="AG24" s="11">
        <v>10.937343049111167</v>
      </c>
      <c r="AH24" s="11">
        <v>10.624767402915616</v>
      </c>
      <c r="AI24" s="11">
        <v>10.292139317012833</v>
      </c>
      <c r="AJ24" s="11">
        <v>9.9195388841392038</v>
      </c>
      <c r="AK24" s="11">
        <v>9.6954507103022447</v>
      </c>
      <c r="AL24" s="11">
        <v>10.042662482581314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59.966178476919666</v>
      </c>
      <c r="N26" s="87">
        <f>SUM(N27:N30)</f>
        <v>63.455109790450692</v>
      </c>
      <c r="O26" s="87">
        <f t="shared" ref="O26:AL26" si="9">SUM(O27:O30)</f>
        <v>59.980860320390107</v>
      </c>
      <c r="P26" s="87">
        <f t="shared" si="9"/>
        <v>61.439041798999895</v>
      </c>
      <c r="Q26" s="87">
        <f t="shared" si="9"/>
        <v>65.709152498649019</v>
      </c>
      <c r="R26" s="87">
        <f>SUM(R27:R30)</f>
        <v>66.474433858449459</v>
      </c>
      <c r="S26" s="87">
        <f t="shared" si="9"/>
        <v>67.699303941295909</v>
      </c>
      <c r="T26" s="87">
        <f t="shared" si="9"/>
        <v>67.294008706236824</v>
      </c>
      <c r="U26" s="87">
        <f t="shared" si="9"/>
        <v>65.523073269765632</v>
      </c>
      <c r="V26" s="87">
        <f t="shared" si="9"/>
        <v>69.322304460485981</v>
      </c>
      <c r="W26" s="87">
        <f t="shared" si="9"/>
        <v>61.696322725250795</v>
      </c>
      <c r="X26" s="87">
        <f t="shared" si="9"/>
        <v>62.471158104249497</v>
      </c>
      <c r="Y26" s="87">
        <f t="shared" si="9"/>
        <v>62.646219076276928</v>
      </c>
      <c r="Z26" s="87">
        <f t="shared" si="9"/>
        <v>63.238885765398166</v>
      </c>
      <c r="AA26" s="87">
        <f t="shared" si="9"/>
        <v>63.673938989700147</v>
      </c>
      <c r="AB26" s="87">
        <f t="shared" si="9"/>
        <v>63.759905762056519</v>
      </c>
      <c r="AC26" s="87">
        <f t="shared" si="9"/>
        <v>63.81880962001614</v>
      </c>
      <c r="AD26" s="87">
        <f t="shared" si="9"/>
        <v>63.841624317488922</v>
      </c>
      <c r="AE26" s="87">
        <f t="shared" si="9"/>
        <v>63.849596523594506</v>
      </c>
      <c r="AF26" s="87">
        <f t="shared" si="9"/>
        <v>63.854223093354449</v>
      </c>
      <c r="AG26" s="87">
        <f t="shared" si="9"/>
        <v>63.880175817288219</v>
      </c>
      <c r="AH26" s="87">
        <f t="shared" si="9"/>
        <v>63.892560116552616</v>
      </c>
      <c r="AI26" s="87">
        <f t="shared" si="9"/>
        <v>63.900091855936097</v>
      </c>
      <c r="AJ26" s="87">
        <f t="shared" si="9"/>
        <v>63.898865667665703</v>
      </c>
      <c r="AK26" s="87">
        <f t="shared" si="9"/>
        <v>63.879166403022097</v>
      </c>
      <c r="AL26" s="87">
        <f t="shared" si="9"/>
        <v>63.752804655318833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6.7523631610470742</v>
      </c>
      <c r="N27" s="11">
        <v>6.7992323698918264</v>
      </c>
      <c r="O27" s="11">
        <v>6.3221428697689355</v>
      </c>
      <c r="P27" s="11">
        <v>6.2038231175646272</v>
      </c>
      <c r="Q27" s="11">
        <v>7.0438916108777105</v>
      </c>
      <c r="R27" s="11">
        <v>6.5022055073567655</v>
      </c>
      <c r="S27" s="11">
        <v>7.6748429815438284</v>
      </c>
      <c r="T27" s="11">
        <v>7.3821060096622482</v>
      </c>
      <c r="U27" s="11">
        <v>7.091641617627837</v>
      </c>
      <c r="V27" s="11">
        <v>6.9227414835793804</v>
      </c>
      <c r="W27" s="11">
        <v>7.4050279702230517</v>
      </c>
      <c r="X27" s="11">
        <v>6.9112241401555856</v>
      </c>
      <c r="Y27" s="11">
        <v>7.017330551195486</v>
      </c>
      <c r="Z27" s="11">
        <v>7.1557104360566122</v>
      </c>
      <c r="AA27" s="11">
        <v>7.27390812105532</v>
      </c>
      <c r="AB27" s="11">
        <v>7.3572357386898233</v>
      </c>
      <c r="AC27" s="11">
        <v>7.4355918567448231</v>
      </c>
      <c r="AD27" s="11">
        <v>7.5113757194216726</v>
      </c>
      <c r="AE27" s="11">
        <v>7.5873279100019984</v>
      </c>
      <c r="AF27" s="11">
        <v>7.6596820858650698</v>
      </c>
      <c r="AG27" s="11">
        <v>7.745971408800842</v>
      </c>
      <c r="AH27" s="11">
        <v>7.8327197017763694</v>
      </c>
      <c r="AI27" s="11">
        <v>7.9270483429664029</v>
      </c>
      <c r="AJ27" s="11">
        <v>8.0219144119943859</v>
      </c>
      <c r="AK27" s="11">
        <v>8.112626844338239</v>
      </c>
      <c r="AL27" s="11">
        <v>8.201766681937686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21.598536259759747</v>
      </c>
      <c r="N28" s="11">
        <v>24.168522842213271</v>
      </c>
      <c r="O28" s="11">
        <v>21.158383975176513</v>
      </c>
      <c r="P28" s="11">
        <v>22.608242188282819</v>
      </c>
      <c r="Q28" s="11">
        <v>23.61679368349013</v>
      </c>
      <c r="R28" s="11">
        <v>25.165222536923586</v>
      </c>
      <c r="S28" s="11">
        <v>24.841885281064723</v>
      </c>
      <c r="T28" s="11">
        <v>23.60131810036302</v>
      </c>
      <c r="U28" s="11">
        <v>24.015437908194212</v>
      </c>
      <c r="V28" s="11">
        <v>25.442663360099971</v>
      </c>
      <c r="W28" s="11">
        <v>22.547275617624816</v>
      </c>
      <c r="X28" s="11">
        <v>22.635499816783618</v>
      </c>
      <c r="Y28" s="11">
        <v>22.582555047934751</v>
      </c>
      <c r="Z28" s="11">
        <v>22.62263343982011</v>
      </c>
      <c r="AA28" s="11">
        <v>22.635319001242078</v>
      </c>
      <c r="AB28" s="11">
        <v>22.558623438496276</v>
      </c>
      <c r="AC28" s="11">
        <v>22.485820738668149</v>
      </c>
      <c r="AD28" s="11">
        <v>22.41393455376917</v>
      </c>
      <c r="AE28" s="11">
        <v>22.333303766064436</v>
      </c>
      <c r="AF28" s="11">
        <v>22.258633473146315</v>
      </c>
      <c r="AG28" s="11">
        <v>22.189206073092173</v>
      </c>
      <c r="AH28" s="11">
        <v>22.116877077357412</v>
      </c>
      <c r="AI28" s="11">
        <v>22.041514142714654</v>
      </c>
      <c r="AJ28" s="11">
        <v>21.967889104548568</v>
      </c>
      <c r="AK28" s="11">
        <v>21.885550147684494</v>
      </c>
      <c r="AL28" s="11">
        <v>21.810762610387773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20.231426995767244</v>
      </c>
      <c r="N29" s="11">
        <v>21.17337927887478</v>
      </c>
      <c r="O29" s="11">
        <v>20.553992469387413</v>
      </c>
      <c r="P29" s="11">
        <v>20.951062333549544</v>
      </c>
      <c r="Q29" s="11">
        <v>22.649118160051334</v>
      </c>
      <c r="R29" s="11">
        <v>22.82906567007748</v>
      </c>
      <c r="S29" s="11">
        <v>22.789154276896767</v>
      </c>
      <c r="T29" s="11">
        <v>23.455254833084176</v>
      </c>
      <c r="U29" s="11">
        <v>22.019469090850343</v>
      </c>
      <c r="V29" s="11">
        <v>25.194776722038267</v>
      </c>
      <c r="W29" s="11">
        <v>20.357792116704591</v>
      </c>
      <c r="X29" s="11">
        <v>20.858839620340586</v>
      </c>
      <c r="Y29" s="11">
        <v>20.941008589006138</v>
      </c>
      <c r="Z29" s="11">
        <v>21.262751772864117</v>
      </c>
      <c r="AA29" s="11">
        <v>21.501287886600295</v>
      </c>
      <c r="AB29" s="11">
        <v>21.544710475570994</v>
      </c>
      <c r="AC29" s="11">
        <v>21.576188395502914</v>
      </c>
      <c r="AD29" s="11">
        <v>21.583024451622524</v>
      </c>
      <c r="AE29" s="11">
        <v>21.581513902222941</v>
      </c>
      <c r="AF29" s="11">
        <v>21.580245959947192</v>
      </c>
      <c r="AG29" s="11">
        <v>21.588061522112845</v>
      </c>
      <c r="AH29" s="11">
        <v>21.586378791517543</v>
      </c>
      <c r="AI29" s="11">
        <v>21.577076002422768</v>
      </c>
      <c r="AJ29" s="11">
        <v>21.562686678397977</v>
      </c>
      <c r="AK29" s="11">
        <v>21.544322884369912</v>
      </c>
      <c r="AL29" s="11">
        <v>21.528606897578989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11.383852060345605</v>
      </c>
      <c r="N30" s="11">
        <v>11.31397529947081</v>
      </c>
      <c r="O30" s="11">
        <v>11.946341006057242</v>
      </c>
      <c r="P30" s="11">
        <v>11.675914159602907</v>
      </c>
      <c r="Q30" s="11">
        <v>12.399349044229838</v>
      </c>
      <c r="R30" s="11">
        <v>11.977940144091628</v>
      </c>
      <c r="S30" s="11">
        <v>12.393421401790594</v>
      </c>
      <c r="T30" s="11">
        <v>12.855329763127378</v>
      </c>
      <c r="U30" s="11">
        <v>12.396524653093241</v>
      </c>
      <c r="V30" s="11">
        <v>11.76212289476836</v>
      </c>
      <c r="W30" s="11">
        <v>11.386227020698339</v>
      </c>
      <c r="X30" s="11">
        <v>12.065594526969706</v>
      </c>
      <c r="Y30" s="11">
        <v>12.105324888140553</v>
      </c>
      <c r="Z30" s="11">
        <v>12.197790116657327</v>
      </c>
      <c r="AA30" s="11">
        <v>12.263423980802461</v>
      </c>
      <c r="AB30" s="11">
        <v>12.299336109299423</v>
      </c>
      <c r="AC30" s="11">
        <v>12.321208629100251</v>
      </c>
      <c r="AD30" s="11">
        <v>12.333289592675557</v>
      </c>
      <c r="AE30" s="11">
        <v>12.347450945305136</v>
      </c>
      <c r="AF30" s="11">
        <v>12.355661574395878</v>
      </c>
      <c r="AG30" s="11">
        <v>12.356936813282356</v>
      </c>
      <c r="AH30" s="11">
        <v>12.35658454590129</v>
      </c>
      <c r="AI30" s="11">
        <v>12.35445336783228</v>
      </c>
      <c r="AJ30" s="11">
        <v>12.346375472724773</v>
      </c>
      <c r="AK30" s="11">
        <v>12.336666526629454</v>
      </c>
      <c r="AL30" s="11">
        <v>12.211668465414384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62.687055382074455</v>
      </c>
      <c r="N32" s="87">
        <f t="shared" si="10"/>
        <v>59.145150102819443</v>
      </c>
      <c r="O32" s="87">
        <f t="shared" si="10"/>
        <v>61.135931312481716</v>
      </c>
      <c r="P32" s="87">
        <f t="shared" si="10"/>
        <v>63.398390656463398</v>
      </c>
      <c r="Q32" s="87">
        <f t="shared" si="10"/>
        <v>66.271580056822827</v>
      </c>
      <c r="R32" s="87">
        <f t="shared" si="10"/>
        <v>66.594694641289891</v>
      </c>
      <c r="S32" s="87">
        <f t="shared" si="10"/>
        <v>67.339450131517239</v>
      </c>
      <c r="T32" s="87">
        <f t="shared" si="10"/>
        <v>67.500595946195205</v>
      </c>
      <c r="U32" s="87">
        <f t="shared" si="10"/>
        <v>66.827784545940645</v>
      </c>
      <c r="V32" s="87">
        <f t="shared" si="10"/>
        <v>68.54406677875329</v>
      </c>
      <c r="W32" s="87">
        <f t="shared" si="10"/>
        <v>64.700933600169293</v>
      </c>
      <c r="X32" s="87">
        <f t="shared" si="10"/>
        <v>64.157515440670664</v>
      </c>
      <c r="Y32" s="87">
        <f t="shared" si="10"/>
        <v>65.035188941822597</v>
      </c>
      <c r="Z32" s="87">
        <f t="shared" si="10"/>
        <v>65.903757906519587</v>
      </c>
      <c r="AA32" s="87">
        <f t="shared" si="10"/>
        <v>66.765692518961373</v>
      </c>
      <c r="AB32" s="87">
        <f t="shared" si="10"/>
        <v>67.492522258975711</v>
      </c>
      <c r="AC32" s="87">
        <f t="shared" si="10"/>
        <v>68.152385727775822</v>
      </c>
      <c r="AD32" s="87">
        <f t="shared" si="10"/>
        <v>68.769632174410404</v>
      </c>
      <c r="AE32" s="87">
        <f t="shared" ref="AE32" si="11">SUM(AE33:AE35)</f>
        <v>69.471013234551677</v>
      </c>
      <c r="AF32" s="87">
        <f t="shared" ref="AF32" si="12">SUM(AF33:AF35)</f>
        <v>70.170948658466628</v>
      </c>
      <c r="AG32" s="87">
        <f t="shared" ref="AG32" si="13">SUM(AG33:AG35)</f>
        <v>70.885581911579251</v>
      </c>
      <c r="AH32" s="87">
        <f t="shared" ref="AH32" si="14">SUM(AH33:AH35)</f>
        <v>71.587964739809678</v>
      </c>
      <c r="AI32" s="87">
        <f t="shared" ref="AI32" si="15">SUM(AI33:AI35)</f>
        <v>72.227802970317597</v>
      </c>
      <c r="AJ32" s="87">
        <f t="shared" ref="AJ32" si="16">SUM(AJ33:AJ35)</f>
        <v>72.877507020745384</v>
      </c>
      <c r="AK32" s="87">
        <f t="shared" ref="AK32" si="17">SUM(AK33:AK35)</f>
        <v>73.514751612021087</v>
      </c>
      <c r="AL32" s="87">
        <f t="shared" ref="AL32" si="18">SUM(AL33:AL35)</f>
        <v>74.127773270733982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48.485859732755067</v>
      </c>
      <c r="N33" s="11">
        <v>44.742074889623453</v>
      </c>
      <c r="O33" s="11">
        <v>47.52923970054804</v>
      </c>
      <c r="P33" s="11">
        <v>49.079752206863816</v>
      </c>
      <c r="Q33" s="11">
        <v>50.853802906578728</v>
      </c>
      <c r="R33" s="11">
        <v>52.413457013328156</v>
      </c>
      <c r="S33" s="11">
        <v>52.870855807597508</v>
      </c>
      <c r="T33" s="11">
        <v>52.758175063645126</v>
      </c>
      <c r="U33" s="11">
        <v>51.646196899983998</v>
      </c>
      <c r="V33" s="11">
        <v>52.757884878318571</v>
      </c>
      <c r="W33" s="11">
        <v>50.405559059509869</v>
      </c>
      <c r="X33" s="11">
        <v>50.687500628368639</v>
      </c>
      <c r="Y33" s="11">
        <v>51.318412681881647</v>
      </c>
      <c r="Z33" s="11">
        <v>51.959499685167081</v>
      </c>
      <c r="AA33" s="11">
        <v>52.63067122735292</v>
      </c>
      <c r="AB33" s="11">
        <v>53.222442023543969</v>
      </c>
      <c r="AC33" s="11">
        <v>53.747924760673378</v>
      </c>
      <c r="AD33" s="11">
        <v>54.238627412984108</v>
      </c>
      <c r="AE33" s="11">
        <v>54.817498729162281</v>
      </c>
      <c r="AF33" s="11">
        <v>55.398549612066716</v>
      </c>
      <c r="AG33" s="11">
        <v>55.987472209225402</v>
      </c>
      <c r="AH33" s="11">
        <v>56.566374254356859</v>
      </c>
      <c r="AI33" s="11">
        <v>57.077772158223702</v>
      </c>
      <c r="AJ33" s="11">
        <v>57.603619806271389</v>
      </c>
      <c r="AK33" s="11">
        <v>58.138249044890308</v>
      </c>
      <c r="AL33" s="11">
        <v>58.690597715177894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13.263122412334845</v>
      </c>
      <c r="N34" s="11">
        <v>13.716421406327749</v>
      </c>
      <c r="O34" s="11">
        <v>12.953451954897881</v>
      </c>
      <c r="P34" s="11">
        <v>13.754125052883778</v>
      </c>
      <c r="Q34" s="11">
        <v>14.769609315459148</v>
      </c>
      <c r="R34" s="11">
        <v>13.54892818526902</v>
      </c>
      <c r="S34" s="11">
        <v>13.921733622725805</v>
      </c>
      <c r="T34" s="11">
        <v>14.134266332827416</v>
      </c>
      <c r="U34" s="11">
        <v>14.561748456476195</v>
      </c>
      <c r="V34" s="11">
        <v>15.209688568166156</v>
      </c>
      <c r="W34" s="11">
        <v>13.587827193900468</v>
      </c>
      <c r="X34" s="11">
        <v>12.963501351268237</v>
      </c>
      <c r="Y34" s="11">
        <v>13.205352427959832</v>
      </c>
      <c r="Z34" s="11">
        <v>13.42778792661913</v>
      </c>
      <c r="AA34" s="11">
        <v>13.614486816273924</v>
      </c>
      <c r="AB34" s="11">
        <v>13.748090961646337</v>
      </c>
      <c r="AC34" s="11">
        <v>13.880500559831997</v>
      </c>
      <c r="AD34" s="11">
        <v>14.005246026816762</v>
      </c>
      <c r="AE34" s="11">
        <v>14.125520314339758</v>
      </c>
      <c r="AF34" s="11">
        <v>14.243134948333093</v>
      </c>
      <c r="AG34" s="11">
        <v>14.366719665242705</v>
      </c>
      <c r="AH34" s="11">
        <v>14.488647464759131</v>
      </c>
      <c r="AI34" s="11">
        <v>14.614869198429481</v>
      </c>
      <c r="AJ34" s="11">
        <v>14.738492904734887</v>
      </c>
      <c r="AK34" s="11">
        <v>14.839301563558076</v>
      </c>
      <c r="AL34" s="11">
        <v>14.899870784008934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0.93807323698454359</v>
      </c>
      <c r="N35" s="11">
        <v>0.68665380686824073</v>
      </c>
      <c r="O35" s="11">
        <v>0.65323965703579423</v>
      </c>
      <c r="P35" s="11">
        <v>0.56451339671580569</v>
      </c>
      <c r="Q35" s="11">
        <v>0.64816783478495732</v>
      </c>
      <c r="R35" s="11">
        <v>0.63230944269270883</v>
      </c>
      <c r="S35" s="11">
        <v>0.54686070119392338</v>
      </c>
      <c r="T35" s="11">
        <v>0.60815454972265059</v>
      </c>
      <c r="U35" s="11">
        <v>0.61983918948045735</v>
      </c>
      <c r="V35" s="11">
        <v>0.57649333226857014</v>
      </c>
      <c r="W35" s="11">
        <v>0.70754734675895536</v>
      </c>
      <c r="X35" s="11">
        <v>0.50651346103378658</v>
      </c>
      <c r="Y35" s="11">
        <v>0.51142383198112396</v>
      </c>
      <c r="Z35" s="11">
        <v>0.51647029473338302</v>
      </c>
      <c r="AA35" s="11">
        <v>0.52053447533453068</v>
      </c>
      <c r="AB35" s="11">
        <v>0.52198927378541415</v>
      </c>
      <c r="AC35" s="11">
        <v>0.52396040727044757</v>
      </c>
      <c r="AD35" s="11">
        <v>0.52575873460954525</v>
      </c>
      <c r="AE35" s="11">
        <v>0.52799419104964451</v>
      </c>
      <c r="AF35" s="11">
        <v>0.52926409806681918</v>
      </c>
      <c r="AG35" s="11">
        <v>0.53139003711113275</v>
      </c>
      <c r="AH35" s="11">
        <v>0.5329430206936937</v>
      </c>
      <c r="AI35" s="11">
        <v>0.53516161366440795</v>
      </c>
      <c r="AJ35" s="11">
        <v>0.53539430973909685</v>
      </c>
      <c r="AK35" s="11">
        <v>0.5372010035727095</v>
      </c>
      <c r="AL35" s="11">
        <v>0.53730477154715484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52.860437418502983</v>
      </c>
      <c r="N37" s="87">
        <f t="shared" ref="N37:AL37" si="19">SUM(N38:N39)</f>
        <v>54.441603391816805</v>
      </c>
      <c r="O37" s="87">
        <f t="shared" si="19"/>
        <v>55.895062231935917</v>
      </c>
      <c r="P37" s="87">
        <f t="shared" si="19"/>
        <v>55.523679072458251</v>
      </c>
      <c r="Q37" s="87">
        <f t="shared" si="19"/>
        <v>55.97131726056358</v>
      </c>
      <c r="R37" s="87">
        <f t="shared" si="19"/>
        <v>56.32631620607313</v>
      </c>
      <c r="S37" s="87">
        <f t="shared" si="19"/>
        <v>60.687564166526386</v>
      </c>
      <c r="T37" s="87">
        <f t="shared" si="19"/>
        <v>58.8757638371493</v>
      </c>
      <c r="U37" s="87">
        <f t="shared" si="19"/>
        <v>56.441081894543913</v>
      </c>
      <c r="V37" s="87">
        <f t="shared" si="19"/>
        <v>55.20710857215574</v>
      </c>
      <c r="W37" s="87">
        <f t="shared" si="19"/>
        <v>55.588514766913512</v>
      </c>
      <c r="X37" s="87">
        <f t="shared" si="19"/>
        <v>55.576319795125414</v>
      </c>
      <c r="Y37" s="87">
        <f t="shared" si="19"/>
        <v>55.803278496039134</v>
      </c>
      <c r="Z37" s="87">
        <f t="shared" si="19"/>
        <v>56.128368176011364</v>
      </c>
      <c r="AA37" s="87">
        <f t="shared" si="19"/>
        <v>56.449476946585698</v>
      </c>
      <c r="AB37" s="87">
        <f t="shared" si="19"/>
        <v>56.632314311476023</v>
      </c>
      <c r="AC37" s="87">
        <f t="shared" si="19"/>
        <v>56.733447601464704</v>
      </c>
      <c r="AD37" s="87">
        <f t="shared" si="19"/>
        <v>56.772698844301871</v>
      </c>
      <c r="AE37" s="87">
        <f t="shared" si="19"/>
        <v>56.793399742446439</v>
      </c>
      <c r="AF37" s="87">
        <f t="shared" si="19"/>
        <v>56.803282623142962</v>
      </c>
      <c r="AG37" s="87">
        <f t="shared" si="19"/>
        <v>56.808707584589847</v>
      </c>
      <c r="AH37" s="87">
        <f t="shared" si="19"/>
        <v>56.781800434869581</v>
      </c>
      <c r="AI37" s="87">
        <f t="shared" si="19"/>
        <v>56.755606203974843</v>
      </c>
      <c r="AJ37" s="87">
        <f t="shared" si="19"/>
        <v>56.692021569630164</v>
      </c>
      <c r="AK37" s="87">
        <f t="shared" si="19"/>
        <v>56.633962783425389</v>
      </c>
      <c r="AL37" s="87">
        <f t="shared" si="19"/>
        <v>56.554043977143891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42.732741305531007</v>
      </c>
      <c r="N38" s="11">
        <v>44.714874394664371</v>
      </c>
      <c r="O38" s="11">
        <v>46.4351082707838</v>
      </c>
      <c r="P38" s="11">
        <v>46.019014572879968</v>
      </c>
      <c r="Q38" s="11">
        <v>46.436114608564388</v>
      </c>
      <c r="R38" s="11">
        <v>46.091838121478574</v>
      </c>
      <c r="S38" s="11">
        <v>50.707745901065898</v>
      </c>
      <c r="T38" s="11">
        <v>47.722102917315674</v>
      </c>
      <c r="U38" s="11">
        <v>45.173534801053883</v>
      </c>
      <c r="V38" s="11">
        <v>43.871528509632519</v>
      </c>
      <c r="W38" s="11">
        <v>43.890585098338413</v>
      </c>
      <c r="X38" s="11">
        <v>43.289460740354833</v>
      </c>
      <c r="Y38" s="11">
        <v>43.3516250474758</v>
      </c>
      <c r="Z38" s="11">
        <v>43.467552631459931</v>
      </c>
      <c r="AA38" s="11">
        <v>43.595096445367361</v>
      </c>
      <c r="AB38" s="11">
        <v>43.622964671443967</v>
      </c>
      <c r="AC38" s="11">
        <v>43.58581820769075</v>
      </c>
      <c r="AD38" s="11">
        <v>43.490804141104135</v>
      </c>
      <c r="AE38" s="11">
        <v>43.383136440888919</v>
      </c>
      <c r="AF38" s="11">
        <v>43.261870763789545</v>
      </c>
      <c r="AG38" s="11">
        <v>43.125742000287055</v>
      </c>
      <c r="AH38" s="11">
        <v>42.960645035840201</v>
      </c>
      <c r="AI38" s="11">
        <v>42.801022903536257</v>
      </c>
      <c r="AJ38" s="11">
        <v>42.605562560759772</v>
      </c>
      <c r="AK38" s="11">
        <v>42.414647617226734</v>
      </c>
      <c r="AL38" s="11">
        <v>42.20666929611312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10.127696112971979</v>
      </c>
      <c r="N39" s="11">
        <v>9.7267289971524367</v>
      </c>
      <c r="O39" s="11">
        <v>9.4599539611521166</v>
      </c>
      <c r="P39" s="11">
        <v>9.5046644995782863</v>
      </c>
      <c r="Q39" s="11">
        <v>9.5352026519991959</v>
      </c>
      <c r="R39" s="11">
        <v>10.234478084594556</v>
      </c>
      <c r="S39" s="11">
        <v>9.9798182654604854</v>
      </c>
      <c r="T39" s="11">
        <v>11.153660919833627</v>
      </c>
      <c r="U39" s="11">
        <v>11.267547093490034</v>
      </c>
      <c r="V39" s="11">
        <v>11.335580062523221</v>
      </c>
      <c r="W39" s="11">
        <v>11.697929668575098</v>
      </c>
      <c r="X39" s="11">
        <v>12.286859054770581</v>
      </c>
      <c r="Y39" s="11">
        <v>12.451653448563336</v>
      </c>
      <c r="Z39" s="11">
        <v>12.660815544551429</v>
      </c>
      <c r="AA39" s="11">
        <v>12.854380501218335</v>
      </c>
      <c r="AB39" s="11">
        <v>13.009349640032053</v>
      </c>
      <c r="AC39" s="11">
        <v>13.147629393773954</v>
      </c>
      <c r="AD39" s="11">
        <v>13.281894703197739</v>
      </c>
      <c r="AE39" s="11">
        <v>13.410263301557519</v>
      </c>
      <c r="AF39" s="11">
        <v>13.541411859353419</v>
      </c>
      <c r="AG39" s="11">
        <v>13.68296558430279</v>
      </c>
      <c r="AH39" s="11">
        <v>13.821155399029376</v>
      </c>
      <c r="AI39" s="11">
        <v>13.954583300438584</v>
      </c>
      <c r="AJ39" s="11">
        <v>14.086459008870392</v>
      </c>
      <c r="AK39" s="11">
        <v>14.219315166198655</v>
      </c>
      <c r="AL39" s="11">
        <v>14.347374681030775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34.330239780542207</v>
      </c>
      <c r="N41" s="87">
        <f t="shared" ref="N41" si="20">SUM(N42:N43)</f>
        <v>33.359646809051256</v>
      </c>
      <c r="O41" s="87">
        <f t="shared" ref="O41" si="21">SUM(O42:O43)</f>
        <v>32.550699735483391</v>
      </c>
      <c r="P41" s="87">
        <f t="shared" ref="P41" si="22">SUM(P42:P43)</f>
        <v>33.051287606621173</v>
      </c>
      <c r="Q41" s="87">
        <f t="shared" ref="Q41" si="23">SUM(Q42:Q43)</f>
        <v>35.88043554188431</v>
      </c>
      <c r="R41" s="87">
        <f t="shared" ref="R41" si="24">SUM(R42:R43)</f>
        <v>34.749792345100957</v>
      </c>
      <c r="S41" s="87">
        <f t="shared" ref="S41" si="25">SUM(S42:S43)</f>
        <v>36.881301722504844</v>
      </c>
      <c r="T41" s="87">
        <f t="shared" ref="T41" si="26">SUM(T42:T43)</f>
        <v>36.455737694451663</v>
      </c>
      <c r="U41" s="87">
        <f t="shared" ref="U41" si="27">SUM(U42:U43)</f>
        <v>38.354436380130153</v>
      </c>
      <c r="V41" s="87">
        <f t="shared" ref="V41" si="28">SUM(V42:V43)</f>
        <v>36.896178867525066</v>
      </c>
      <c r="W41" s="87">
        <f t="shared" ref="W41" si="29">SUM(W42:W43)</f>
        <v>32.742358020133182</v>
      </c>
      <c r="X41" s="87">
        <f t="shared" ref="X41" si="30">SUM(X42:X43)</f>
        <v>33.949466637764978</v>
      </c>
      <c r="Y41" s="87">
        <f t="shared" ref="Y41" si="31">SUM(Y42:Y43)</f>
        <v>33.855147576330872</v>
      </c>
      <c r="Z41" s="87">
        <f t="shared" ref="Z41" si="32">SUM(Z42:Z43)</f>
        <v>34.017347047874587</v>
      </c>
      <c r="AA41" s="87">
        <f t="shared" ref="AA41" si="33">SUM(AA42:AA43)</f>
        <v>34.175827499023057</v>
      </c>
      <c r="AB41" s="87">
        <f t="shared" ref="AB41" si="34">SUM(AB42:AB43)</f>
        <v>34.191165422429343</v>
      </c>
      <c r="AC41" s="87">
        <f t="shared" ref="AC41" si="35">SUM(AC42:AC43)</f>
        <v>34.166668622721708</v>
      </c>
      <c r="AD41" s="87">
        <f t="shared" ref="AD41" si="36">SUM(AD42:AD43)</f>
        <v>34.117395710378112</v>
      </c>
      <c r="AE41" s="87">
        <f t="shared" ref="AE41" si="37">SUM(AE42:AE43)</f>
        <v>34.05559082228153</v>
      </c>
      <c r="AF41" s="87">
        <f t="shared" ref="AF41" si="38">SUM(AF42:AF43)</f>
        <v>33.995167550908199</v>
      </c>
      <c r="AG41" s="87">
        <f t="shared" ref="AG41" si="39">SUM(AG42:AG43)</f>
        <v>33.954124623104121</v>
      </c>
      <c r="AH41" s="87">
        <f t="shared" ref="AH41" si="40">SUM(AH42:AH43)</f>
        <v>33.90839146012128</v>
      </c>
      <c r="AI41" s="87">
        <f t="shared" ref="AI41" si="41">SUM(AI42:AI43)</f>
        <v>33.855377251430816</v>
      </c>
      <c r="AJ41" s="87">
        <f t="shared" ref="AJ41" si="42">SUM(AJ42:AJ43)</f>
        <v>33.83322208872351</v>
      </c>
      <c r="AK41" s="87">
        <f t="shared" ref="AK41" si="43">SUM(AK42:AK43)</f>
        <v>33.802872260028273</v>
      </c>
      <c r="AL41" s="87">
        <f t="shared" ref="AL41" si="44">SUM(AL42:AL43)</f>
        <v>33.795703786213188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14.106805661009561</v>
      </c>
      <c r="N42" s="11">
        <v>13.23696738347485</v>
      </c>
      <c r="O42" s="11">
        <v>13.605363139374822</v>
      </c>
      <c r="P42" s="11">
        <v>14.092901197075406</v>
      </c>
      <c r="Q42" s="11">
        <v>14.599242026503983</v>
      </c>
      <c r="R42" s="11">
        <v>14.372579669233325</v>
      </c>
      <c r="S42" s="11">
        <v>14.501136990875052</v>
      </c>
      <c r="T42" s="11">
        <v>14.892997065653081</v>
      </c>
      <c r="U42" s="11">
        <v>14.98003167802537</v>
      </c>
      <c r="V42" s="11">
        <v>14.408539235023825</v>
      </c>
      <c r="W42" s="11">
        <v>12.644211964772577</v>
      </c>
      <c r="X42" s="11">
        <v>13.535362552802338</v>
      </c>
      <c r="Y42" s="11">
        <v>13.485472890865413</v>
      </c>
      <c r="Z42" s="11">
        <v>13.525992962473454</v>
      </c>
      <c r="AA42" s="11">
        <v>13.555981621914855</v>
      </c>
      <c r="AB42" s="11">
        <v>13.530954912062709</v>
      </c>
      <c r="AC42" s="11">
        <v>13.476634501302007</v>
      </c>
      <c r="AD42" s="11">
        <v>13.414324628948833</v>
      </c>
      <c r="AE42" s="11">
        <v>13.333014244132327</v>
      </c>
      <c r="AF42" s="11">
        <v>13.250548790330514</v>
      </c>
      <c r="AG42" s="11">
        <v>13.178210051097977</v>
      </c>
      <c r="AH42" s="11">
        <v>13.105607575291256</v>
      </c>
      <c r="AI42" s="11">
        <v>13.033210877221418</v>
      </c>
      <c r="AJ42" s="11">
        <v>12.991313950732224</v>
      </c>
      <c r="AK42" s="11">
        <v>12.94814216413994</v>
      </c>
      <c r="AL42" s="11">
        <v>12.927271177200677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20.223434119532644</v>
      </c>
      <c r="N43" s="11">
        <v>20.122679425576408</v>
      </c>
      <c r="O43" s="11">
        <v>18.945336596108572</v>
      </c>
      <c r="P43" s="11">
        <v>18.958386409545771</v>
      </c>
      <c r="Q43" s="11">
        <v>21.28119351538033</v>
      </c>
      <c r="R43" s="11">
        <v>20.377212675867632</v>
      </c>
      <c r="S43" s="11">
        <v>22.38016473162979</v>
      </c>
      <c r="T43" s="11">
        <v>21.562740628798583</v>
      </c>
      <c r="U43" s="11">
        <v>23.374404702104783</v>
      </c>
      <c r="V43" s="11">
        <v>22.487639632501242</v>
      </c>
      <c r="W43" s="11">
        <v>20.098146055360601</v>
      </c>
      <c r="X43" s="11">
        <v>20.414104084962641</v>
      </c>
      <c r="Y43" s="11">
        <v>20.369674685465458</v>
      </c>
      <c r="Z43" s="11">
        <v>20.491354085401134</v>
      </c>
      <c r="AA43" s="11">
        <v>20.619845877108201</v>
      </c>
      <c r="AB43" s="11">
        <v>20.660210510366635</v>
      </c>
      <c r="AC43" s="11">
        <v>20.690034121419703</v>
      </c>
      <c r="AD43" s="11">
        <v>20.703071081429279</v>
      </c>
      <c r="AE43" s="11">
        <v>20.722576578149205</v>
      </c>
      <c r="AF43" s="11">
        <v>20.744618760577687</v>
      </c>
      <c r="AG43" s="11">
        <v>20.775914572006148</v>
      </c>
      <c r="AH43" s="11">
        <v>20.802783884830028</v>
      </c>
      <c r="AI43" s="11">
        <v>20.822166374209399</v>
      </c>
      <c r="AJ43" s="11">
        <v>20.841908137991286</v>
      </c>
      <c r="AK43" s="11">
        <v>20.854730095888335</v>
      </c>
      <c r="AL43" s="11">
        <v>20.868432609012512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71.612678294013833</v>
      </c>
      <c r="N45" s="87">
        <f t="shared" ref="N45" si="45">SUM(N46:N47)</f>
        <v>67.431469420966351</v>
      </c>
      <c r="O45" s="87">
        <f t="shared" ref="O45" si="46">SUM(O46:O47)</f>
        <v>67.430996186651797</v>
      </c>
      <c r="P45" s="87">
        <f t="shared" ref="P45" si="47">SUM(P46:P47)</f>
        <v>66.24947957824017</v>
      </c>
      <c r="Q45" s="87">
        <f t="shared" ref="Q45" si="48">SUM(Q46:Q47)</f>
        <v>70.854819440999393</v>
      </c>
      <c r="R45" s="87">
        <f t="shared" ref="R45" si="49">SUM(R46:R47)</f>
        <v>70.813629769099862</v>
      </c>
      <c r="S45" s="87">
        <f t="shared" ref="S45" si="50">SUM(S46:S47)</f>
        <v>70.631154616690637</v>
      </c>
      <c r="T45" s="87">
        <f t="shared" ref="T45" si="51">SUM(T46:T47)</f>
        <v>71.078711122836694</v>
      </c>
      <c r="U45" s="87">
        <f t="shared" ref="U45" si="52">SUM(U46:U47)</f>
        <v>70.491149830870725</v>
      </c>
      <c r="V45" s="87">
        <f t="shared" ref="V45" si="53">SUM(V46:V47)</f>
        <v>70.986696643393614</v>
      </c>
      <c r="W45" s="87">
        <f t="shared" ref="W45" si="54">SUM(W46:W47)</f>
        <v>65.815925630381045</v>
      </c>
      <c r="X45" s="87">
        <f t="shared" ref="X45" si="55">SUM(X46:X47)</f>
        <v>68.539434197766411</v>
      </c>
      <c r="Y45" s="87">
        <f t="shared" ref="Y45" si="56">SUM(Y46:Y47)</f>
        <v>68.686038167023497</v>
      </c>
      <c r="Z45" s="87">
        <f t="shared" ref="Z45" si="57">SUM(Z46:Z47)</f>
        <v>69.25515891049362</v>
      </c>
      <c r="AA45" s="87">
        <f t="shared" ref="AA45" si="58">SUM(AA46:AA47)</f>
        <v>69.546940867874795</v>
      </c>
      <c r="AB45" s="87">
        <f t="shared" ref="AB45" si="59">SUM(AB46:AB47)</f>
        <v>69.59458715751154</v>
      </c>
      <c r="AC45" s="87">
        <f t="shared" ref="AC45" si="60">SUM(AC46:AC47)</f>
        <v>69.62650652706904</v>
      </c>
      <c r="AD45" s="87">
        <f t="shared" ref="AD45" si="61">SUM(AD46:AD47)</f>
        <v>69.601203528148503</v>
      </c>
      <c r="AE45" s="87">
        <f t="shared" ref="AE45" si="62">SUM(AE46:AE47)</f>
        <v>69.501976806752594</v>
      </c>
      <c r="AF45" s="87">
        <f t="shared" ref="AF45" si="63">SUM(AF46:AF47)</f>
        <v>69.406237418676398</v>
      </c>
      <c r="AG45" s="87">
        <f t="shared" ref="AG45" si="64">SUM(AG46:AG47)</f>
        <v>69.418411707072494</v>
      </c>
      <c r="AH45" s="87">
        <f t="shared" ref="AH45" si="65">SUM(AH46:AH47)</f>
        <v>69.382023115120887</v>
      </c>
      <c r="AI45" s="87">
        <f t="shared" ref="AI45" si="66">SUM(AI46:AI47)</f>
        <v>69.295130962094589</v>
      </c>
      <c r="AJ45" s="87">
        <f t="shared" ref="AJ45" si="67">SUM(AJ46:AJ47)</f>
        <v>69.204553354303982</v>
      </c>
      <c r="AK45" s="87">
        <f t="shared" ref="AK45" si="68">SUM(AK46:AK47)</f>
        <v>69.117159323272077</v>
      </c>
      <c r="AL45" s="87">
        <f t="shared" ref="AL45" si="69">SUM(AL46:AL47)</f>
        <v>69.003308375644906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9.6900612060330999</v>
      </c>
      <c r="N46" s="11">
        <v>9.4937414227802179</v>
      </c>
      <c r="O46" s="11">
        <v>9.3332153000803313</v>
      </c>
      <c r="P46" s="11">
        <v>9.0788154089440152</v>
      </c>
      <c r="Q46" s="11">
        <v>10.521083895064969</v>
      </c>
      <c r="R46" s="11">
        <v>10.453262576239464</v>
      </c>
      <c r="S46" s="11">
        <v>10.715508679961333</v>
      </c>
      <c r="T46" s="11">
        <v>10.268390338081209</v>
      </c>
      <c r="U46" s="11">
        <v>10.055710086598774</v>
      </c>
      <c r="V46" s="11">
        <v>9.5918388746728045</v>
      </c>
      <c r="W46" s="11">
        <v>8.550660712670858</v>
      </c>
      <c r="X46" s="11">
        <v>15.795698069419236</v>
      </c>
      <c r="Y46" s="11">
        <v>16.136710923566525</v>
      </c>
      <c r="Z46" s="11">
        <v>16.512511782870565</v>
      </c>
      <c r="AA46" s="11">
        <v>16.839406876233063</v>
      </c>
      <c r="AB46" s="11">
        <v>17.096554288899195</v>
      </c>
      <c r="AC46" s="11">
        <v>17.404646484696332</v>
      </c>
      <c r="AD46" s="11">
        <v>17.729128870603436</v>
      </c>
      <c r="AE46" s="11">
        <v>18.008389269601629</v>
      </c>
      <c r="AF46" s="11">
        <v>18.297468379796921</v>
      </c>
      <c r="AG46" s="11">
        <v>18.60637123085332</v>
      </c>
      <c r="AH46" s="11">
        <v>18.89848354942751</v>
      </c>
      <c r="AI46" s="11">
        <v>19.162798367928943</v>
      </c>
      <c r="AJ46" s="11">
        <v>19.429755407891278</v>
      </c>
      <c r="AK46" s="11">
        <v>19.692933593723598</v>
      </c>
      <c r="AL46" s="11">
        <v>19.944726089817717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61.922617087980733</v>
      </c>
      <c r="N47" s="11">
        <v>57.937727998186141</v>
      </c>
      <c r="O47" s="11">
        <v>58.097780886571471</v>
      </c>
      <c r="P47" s="11">
        <v>57.170664169296153</v>
      </c>
      <c r="Q47" s="11">
        <v>60.333735545934417</v>
      </c>
      <c r="R47" s="11">
        <v>60.360367192860394</v>
      </c>
      <c r="S47" s="11">
        <v>59.915645936729298</v>
      </c>
      <c r="T47" s="11">
        <v>60.81032078475549</v>
      </c>
      <c r="U47" s="11">
        <v>60.435439744271946</v>
      </c>
      <c r="V47" s="11">
        <v>61.394857768720804</v>
      </c>
      <c r="W47" s="11">
        <v>57.265264917710184</v>
      </c>
      <c r="X47" s="11">
        <v>52.743736128347173</v>
      </c>
      <c r="Y47" s="11">
        <v>52.549327243456965</v>
      </c>
      <c r="Z47" s="11">
        <v>52.742647127623059</v>
      </c>
      <c r="AA47" s="11">
        <v>52.707533991641732</v>
      </c>
      <c r="AB47" s="11">
        <v>52.498032868612341</v>
      </c>
      <c r="AC47" s="11">
        <v>52.221860042372711</v>
      </c>
      <c r="AD47" s="11">
        <v>51.872074657545063</v>
      </c>
      <c r="AE47" s="11">
        <v>51.493587537150958</v>
      </c>
      <c r="AF47" s="11">
        <v>51.10876903887948</v>
      </c>
      <c r="AG47" s="11">
        <v>50.812040476219167</v>
      </c>
      <c r="AH47" s="11">
        <v>50.48353956569337</v>
      </c>
      <c r="AI47" s="11">
        <v>50.132332594165653</v>
      </c>
      <c r="AJ47" s="11">
        <v>49.774797946412704</v>
      </c>
      <c r="AK47" s="11">
        <v>49.424225729548475</v>
      </c>
      <c r="AL47" s="11">
        <v>49.058582285827185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616.38200000000006</v>
      </c>
      <c r="N49" s="87">
        <f t="shared" si="70"/>
        <v>617.77500000000009</v>
      </c>
      <c r="O49" s="87">
        <f t="shared" si="70"/>
        <v>610.20500000000004</v>
      </c>
      <c r="P49" s="87">
        <f t="shared" si="70"/>
        <v>619.90900000000022</v>
      </c>
      <c r="Q49" s="87">
        <f t="shared" si="70"/>
        <v>650.73200000000065</v>
      </c>
      <c r="R49" s="87">
        <f t="shared" si="70"/>
        <v>652.06099999999992</v>
      </c>
      <c r="S49" s="87">
        <f t="shared" si="70"/>
        <v>671.43700000000024</v>
      </c>
      <c r="T49" s="87">
        <f t="shared" si="70"/>
        <v>683.08800000000008</v>
      </c>
      <c r="U49" s="87">
        <f t="shared" si="70"/>
        <v>685.00400000000025</v>
      </c>
      <c r="V49" s="87">
        <f t="shared" si="70"/>
        <v>706.60799999999983</v>
      </c>
      <c r="W49" s="87">
        <f t="shared" si="70"/>
        <v>698.91799999999932</v>
      </c>
      <c r="X49" s="87">
        <f t="shared" si="70"/>
        <v>702.98999999999955</v>
      </c>
      <c r="Y49" s="87">
        <f t="shared" si="70"/>
        <v>708.93399999999986</v>
      </c>
      <c r="Z49" s="87">
        <f t="shared" si="70"/>
        <v>716.64699999999993</v>
      </c>
      <c r="AA49" s="87">
        <f t="shared" si="70"/>
        <v>723.67200000000037</v>
      </c>
      <c r="AB49" s="87">
        <f t="shared" si="70"/>
        <v>728.50399999999945</v>
      </c>
      <c r="AC49" s="87">
        <f t="shared" si="70"/>
        <v>732.93600000000015</v>
      </c>
      <c r="AD49" s="87">
        <f t="shared" si="70"/>
        <v>737.10599999999977</v>
      </c>
      <c r="AE49" s="87">
        <f t="shared" ref="AE49:AL49" si="71">SUM(AE5,AE9,AE15,AE22,AE26,AE32,AE37,AE41,AE45)</f>
        <v>741.27499999999986</v>
      </c>
      <c r="AF49" s="87">
        <f t="shared" si="71"/>
        <v>745.43099999999981</v>
      </c>
      <c r="AG49" s="87">
        <f t="shared" si="71"/>
        <v>749.87699999999995</v>
      </c>
      <c r="AH49" s="87">
        <f t="shared" si="71"/>
        <v>754.2560000000002</v>
      </c>
      <c r="AI49" s="87">
        <f t="shared" si="71"/>
        <v>758.65200000000016</v>
      </c>
      <c r="AJ49" s="87">
        <f t="shared" si="71"/>
        <v>763.06499999999983</v>
      </c>
      <c r="AK49" s="87">
        <f t="shared" si="71"/>
        <v>767.46300000000019</v>
      </c>
      <c r="AL49" s="87">
        <f t="shared" si="71"/>
        <v>771.85100000000011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8.641745759430243E-2</v>
      </c>
      <c r="N52" s="337">
        <f t="shared" si="73"/>
        <v>9.6923514165026037E-2</v>
      </c>
      <c r="O52" s="337">
        <f t="shared" si="73"/>
        <v>9.6227706037179436E-2</v>
      </c>
      <c r="P52" s="337">
        <f t="shared" si="73"/>
        <v>9.8868363209794669E-2</v>
      </c>
      <c r="Q52" s="337">
        <f t="shared" si="73"/>
        <v>0.10079999035356539</v>
      </c>
      <c r="R52" s="337">
        <f t="shared" si="73"/>
        <v>0.10030188343214681</v>
      </c>
      <c r="S52" s="337">
        <f t="shared" si="73"/>
        <v>0.10083879140962143</v>
      </c>
      <c r="T52" s="337">
        <f t="shared" si="73"/>
        <v>0.10713011390866498</v>
      </c>
      <c r="U52" s="337">
        <f t="shared" si="73"/>
        <v>0.1075854004000929</v>
      </c>
      <c r="V52" s="337">
        <f t="shared" si="73"/>
        <v>0.11083950253503604</v>
      </c>
      <c r="W52" s="337">
        <f t="shared" si="73"/>
        <v>0.11479833383281404</v>
      </c>
      <c r="X52" s="337">
        <f t="shared" si="73"/>
        <v>0.10378837576638239</v>
      </c>
      <c r="Y52" s="337">
        <f t="shared" si="73"/>
        <v>0.10428801143626612</v>
      </c>
      <c r="Z52" s="337">
        <f t="shared" si="73"/>
        <v>0.10483628536194224</v>
      </c>
      <c r="AA52" s="337">
        <f t="shared" si="73"/>
        <v>0.10537645575748955</v>
      </c>
      <c r="AB52" s="337">
        <f t="shared" si="73"/>
        <v>0.10592077105005776</v>
      </c>
      <c r="AC52" s="337">
        <f t="shared" si="73"/>
        <v>0.10642391091104828</v>
      </c>
      <c r="AD52" s="337">
        <f t="shared" si="73"/>
        <v>0.10690420876154362</v>
      </c>
      <c r="AE52" s="337">
        <f t="shared" ref="AE52:AL52" si="74">AE5/AE$49</f>
        <v>0.10739226982075942</v>
      </c>
      <c r="AF52" s="337">
        <f t="shared" si="74"/>
        <v>0.10788446051518563</v>
      </c>
      <c r="AG52" s="337">
        <f t="shared" si="74"/>
        <v>0.10837961313076275</v>
      </c>
      <c r="AH52" s="337">
        <f t="shared" si="74"/>
        <v>0.10888078638262376</v>
      </c>
      <c r="AI52" s="337">
        <f t="shared" si="74"/>
        <v>0.10935796043406505</v>
      </c>
      <c r="AJ52" s="337">
        <f t="shared" si="74"/>
        <v>0.10986121036465413</v>
      </c>
      <c r="AK52" s="337">
        <f t="shared" si="74"/>
        <v>0.11024583659843756</v>
      </c>
      <c r="AL52" s="337">
        <f t="shared" si="74"/>
        <v>0.11028724289120787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5.8027316968429089E-2</v>
      </c>
      <c r="N53" s="336">
        <f t="shared" si="75"/>
        <v>6.3882954107896919E-2</v>
      </c>
      <c r="O53" s="336">
        <f t="shared" si="75"/>
        <v>6.4253350254345309E-2</v>
      </c>
      <c r="P53" s="336">
        <f t="shared" si="75"/>
        <v>6.5336636006612381E-2</v>
      </c>
      <c r="Q53" s="336">
        <f t="shared" si="75"/>
        <v>6.2707296499541126E-2</v>
      </c>
      <c r="R53" s="336">
        <f t="shared" si="75"/>
        <v>6.584989647333285E-2</v>
      </c>
      <c r="S53" s="336">
        <f t="shared" si="75"/>
        <v>6.8818516960421544E-2</v>
      </c>
      <c r="T53" s="336">
        <f t="shared" si="75"/>
        <v>7.1425358295428745E-2</v>
      </c>
      <c r="U53" s="336">
        <f t="shared" si="75"/>
        <v>7.1994316443290893E-2</v>
      </c>
      <c r="V53" s="336">
        <f t="shared" si="75"/>
        <v>7.4820491096667732E-2</v>
      </c>
      <c r="W53" s="336">
        <f t="shared" si="75"/>
        <v>7.7739825902328835E-2</v>
      </c>
      <c r="X53" s="336">
        <f t="shared" si="75"/>
        <v>6.752475328041016E-2</v>
      </c>
      <c r="Y53" s="336">
        <f t="shared" si="75"/>
        <v>6.773730835966256E-2</v>
      </c>
      <c r="Z53" s="336">
        <f t="shared" si="75"/>
        <v>6.7933733964781307E-2</v>
      </c>
      <c r="AA53" s="336">
        <f t="shared" si="75"/>
        <v>6.8172207827100068E-2</v>
      </c>
      <c r="AB53" s="336">
        <f t="shared" si="75"/>
        <v>6.8427907682052452E-2</v>
      </c>
      <c r="AC53" s="336">
        <f t="shared" si="75"/>
        <v>6.8650913163710608E-2</v>
      </c>
      <c r="AD53" s="336">
        <f t="shared" si="75"/>
        <v>6.8868803385398497E-2</v>
      </c>
      <c r="AE53" s="336">
        <f t="shared" ref="AE53:AL53" si="76">AE6/AE$49</f>
        <v>6.9082356968989803E-2</v>
      </c>
      <c r="AF53" s="336">
        <f t="shared" si="76"/>
        <v>6.9306586954278673E-2</v>
      </c>
      <c r="AG53" s="336">
        <f t="shared" si="76"/>
        <v>6.9534291097515438E-2</v>
      </c>
      <c r="AH53" s="336">
        <f t="shared" si="76"/>
        <v>6.9770106400278892E-2</v>
      </c>
      <c r="AI53" s="336">
        <f t="shared" si="76"/>
        <v>7.0011455661004418E-2</v>
      </c>
      <c r="AJ53" s="336">
        <f t="shared" si="76"/>
        <v>7.0288122290959668E-2</v>
      </c>
      <c r="AK53" s="336">
        <f t="shared" si="76"/>
        <v>7.0477784336541158E-2</v>
      </c>
      <c r="AL53" s="336">
        <f t="shared" si="76"/>
        <v>7.0631107820317909E-2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2.8390140625873351E-2</v>
      </c>
      <c r="N54" s="336">
        <f t="shared" si="77"/>
        <v>3.3040560057129124E-2</v>
      </c>
      <c r="O54" s="336">
        <f t="shared" si="77"/>
        <v>3.197435578283412E-2</v>
      </c>
      <c r="P54" s="336">
        <f t="shared" si="77"/>
        <v>3.3531727203182288E-2</v>
      </c>
      <c r="Q54" s="336">
        <f t="shared" si="77"/>
        <v>3.8092693854024272E-2</v>
      </c>
      <c r="R54" s="336">
        <f t="shared" si="77"/>
        <v>3.4451986958813963E-2</v>
      </c>
      <c r="S54" s="336">
        <f t="shared" si="77"/>
        <v>3.202027444919988E-2</v>
      </c>
      <c r="T54" s="336">
        <f t="shared" si="77"/>
        <v>3.5704755613236223E-2</v>
      </c>
      <c r="U54" s="336">
        <f t="shared" si="77"/>
        <v>3.5591083956802015E-2</v>
      </c>
      <c r="V54" s="336">
        <f t="shared" si="77"/>
        <v>3.6019011438368304E-2</v>
      </c>
      <c r="W54" s="336">
        <f t="shared" si="77"/>
        <v>3.7058507930485207E-2</v>
      </c>
      <c r="X54" s="336">
        <f t="shared" si="77"/>
        <v>3.6263622485972237E-2</v>
      </c>
      <c r="Y54" s="336">
        <f t="shared" si="77"/>
        <v>3.6550703076603561E-2</v>
      </c>
      <c r="Z54" s="336">
        <f t="shared" si="77"/>
        <v>3.6902551397160935E-2</v>
      </c>
      <c r="AA54" s="336">
        <f t="shared" si="77"/>
        <v>3.7204247930389504E-2</v>
      </c>
      <c r="AB54" s="336">
        <f t="shared" si="77"/>
        <v>3.7492863368005301E-2</v>
      </c>
      <c r="AC54" s="336">
        <f t="shared" si="77"/>
        <v>3.7772997747337667E-2</v>
      </c>
      <c r="AD54" s="336">
        <f t="shared" si="77"/>
        <v>3.8035405376145137E-2</v>
      </c>
      <c r="AE54" s="336">
        <f t="shared" ref="AE54:AL54" si="78">AE7/AE$49</f>
        <v>3.8309912851769629E-2</v>
      </c>
      <c r="AF54" s="336">
        <f t="shared" si="78"/>
        <v>3.8577873560906945E-2</v>
      </c>
      <c r="AG54" s="336">
        <f t="shared" si="78"/>
        <v>3.8845322033247295E-2</v>
      </c>
      <c r="AH54" s="336">
        <f t="shared" si="78"/>
        <v>3.9110679982344881E-2</v>
      </c>
      <c r="AI54" s="336">
        <f t="shared" si="78"/>
        <v>3.934650477306062E-2</v>
      </c>
      <c r="AJ54" s="336">
        <f t="shared" si="78"/>
        <v>3.9573088073694439E-2</v>
      </c>
      <c r="AK54" s="336">
        <f t="shared" si="78"/>
        <v>3.9768052261896392E-2</v>
      </c>
      <c r="AL54" s="336">
        <f t="shared" si="78"/>
        <v>3.9656135070889949E-2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0.20591463499976118</v>
      </c>
      <c r="N56" s="337">
        <f t="shared" si="79"/>
        <v>0.20567422436096575</v>
      </c>
      <c r="O56" s="337">
        <f t="shared" si="79"/>
        <v>0.20489481366852119</v>
      </c>
      <c r="P56" s="337">
        <f t="shared" si="79"/>
        <v>0.20739997287946946</v>
      </c>
      <c r="Q56" s="337">
        <f t="shared" si="79"/>
        <v>0.20345240275249829</v>
      </c>
      <c r="R56" s="337">
        <f t="shared" si="79"/>
        <v>0.20815892425033031</v>
      </c>
      <c r="S56" s="337">
        <f t="shared" si="79"/>
        <v>0.21399916390877652</v>
      </c>
      <c r="T56" s="337">
        <f t="shared" si="79"/>
        <v>0.21266898531378989</v>
      </c>
      <c r="U56" s="337">
        <f t="shared" si="79"/>
        <v>0.2190179424640521</v>
      </c>
      <c r="V56" s="337">
        <f t="shared" si="79"/>
        <v>0.22653853979272401</v>
      </c>
      <c r="W56" s="337">
        <f t="shared" si="79"/>
        <v>0.2365917268731797</v>
      </c>
      <c r="X56" s="337">
        <f t="shared" si="79"/>
        <v>0.24159108427639239</v>
      </c>
      <c r="Y56" s="337">
        <f t="shared" si="79"/>
        <v>0.24300317105974728</v>
      </c>
      <c r="Z56" s="337">
        <f t="shared" si="79"/>
        <v>0.24414338874108799</v>
      </c>
      <c r="AA56" s="337">
        <f t="shared" si="79"/>
        <v>0.24554713311505924</v>
      </c>
      <c r="AB56" s="337">
        <f t="shared" si="79"/>
        <v>0.24707712778493318</v>
      </c>
      <c r="AC56" s="337">
        <f t="shared" si="79"/>
        <v>0.2486327986529733</v>
      </c>
      <c r="AD56" s="337">
        <f t="shared" si="79"/>
        <v>0.25019623805008206</v>
      </c>
      <c r="AE56" s="337">
        <f t="shared" ref="AE56:AL56" si="80">AE9/AE$49</f>
        <v>0.25179607845360774</v>
      </c>
      <c r="AF56" s="337">
        <f t="shared" si="80"/>
        <v>0.25341756008071831</v>
      </c>
      <c r="AG56" s="337">
        <f t="shared" si="80"/>
        <v>0.25500123087359949</v>
      </c>
      <c r="AH56" s="337">
        <f t="shared" si="80"/>
        <v>0.25653270554046809</v>
      </c>
      <c r="AI56" s="337">
        <f t="shared" si="80"/>
        <v>0.25812292792299657</v>
      </c>
      <c r="AJ56" s="337">
        <f t="shared" si="80"/>
        <v>0.25978539768467585</v>
      </c>
      <c r="AK56" s="337">
        <f t="shared" si="80"/>
        <v>0.26138179888514418</v>
      </c>
      <c r="AL56" s="337">
        <f t="shared" si="80"/>
        <v>0.26292583039207784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5.4622866819252359E-2</v>
      </c>
      <c r="N57" s="336">
        <f t="shared" si="81"/>
        <v>5.4095004879039267E-2</v>
      </c>
      <c r="O57" s="336">
        <f t="shared" si="81"/>
        <v>5.3013844903244428E-2</v>
      </c>
      <c r="P57" s="336">
        <f t="shared" si="81"/>
        <v>5.224298120958823E-2</v>
      </c>
      <c r="Q57" s="336">
        <f t="shared" si="81"/>
        <v>5.3640963407952671E-2</v>
      </c>
      <c r="R57" s="336">
        <f t="shared" si="81"/>
        <v>5.6240625679018351E-2</v>
      </c>
      <c r="S57" s="336">
        <f t="shared" si="81"/>
        <v>5.8368283460206789E-2</v>
      </c>
      <c r="T57" s="336">
        <f t="shared" si="81"/>
        <v>5.7409019127936674E-2</v>
      </c>
      <c r="U57" s="336">
        <f t="shared" si="81"/>
        <v>6.1217901112863425E-2</v>
      </c>
      <c r="V57" s="336">
        <f t="shared" si="81"/>
        <v>6.2525865712351997E-2</v>
      </c>
      <c r="W57" s="336">
        <f t="shared" si="81"/>
        <v>6.4448857642954341E-2</v>
      </c>
      <c r="X57" s="336">
        <f t="shared" si="81"/>
        <v>7.4274910400913663E-2</v>
      </c>
      <c r="Y57" s="336">
        <f t="shared" si="81"/>
        <v>7.4885344649779056E-2</v>
      </c>
      <c r="Z57" s="336">
        <f t="shared" si="81"/>
        <v>7.5470138007182344E-2</v>
      </c>
      <c r="AA57" s="336">
        <f t="shared" si="81"/>
        <v>7.609336044800892E-2</v>
      </c>
      <c r="AB57" s="336">
        <f t="shared" si="81"/>
        <v>7.674047488862501E-2</v>
      </c>
      <c r="AC57" s="336">
        <f t="shared" si="81"/>
        <v>7.7383406852965256E-2</v>
      </c>
      <c r="AD57" s="336">
        <f t="shared" si="81"/>
        <v>7.8026814812482109E-2</v>
      </c>
      <c r="AE57" s="336">
        <f t="shared" ref="AE57:AL57" si="82">AE10/AE$49</f>
        <v>7.8697017005256234E-2</v>
      </c>
      <c r="AF57" s="336">
        <f t="shared" si="82"/>
        <v>7.9369215340013233E-2</v>
      </c>
      <c r="AG57" s="336">
        <f t="shared" si="82"/>
        <v>8.0051369996866295E-2</v>
      </c>
      <c r="AH57" s="336">
        <f t="shared" si="82"/>
        <v>8.0719551241616866E-2</v>
      </c>
      <c r="AI57" s="336">
        <f t="shared" si="82"/>
        <v>8.1402668381901952E-2</v>
      </c>
      <c r="AJ57" s="336">
        <f t="shared" si="82"/>
        <v>8.2083978990826853E-2</v>
      </c>
      <c r="AK57" s="336">
        <f t="shared" si="82"/>
        <v>8.2737611730314284E-2</v>
      </c>
      <c r="AL57" s="336">
        <f t="shared" si="82"/>
        <v>8.3397747856508969E-2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West of England and North Somerset</v>
      </c>
      <c r="L58" s="232" t="str">
        <f>'Occ T3'!A13</f>
        <v>22 Health professionals</v>
      </c>
      <c r="M58" s="336">
        <f t="shared" ref="M58:AD58" si="83">M11/M$49</f>
        <v>3.7307033009140976E-2</v>
      </c>
      <c r="N58" s="336">
        <f t="shared" si="83"/>
        <v>3.9828775519779501E-2</v>
      </c>
      <c r="O58" s="336">
        <f t="shared" si="83"/>
        <v>4.2187065303046563E-2</v>
      </c>
      <c r="P58" s="336">
        <f t="shared" si="83"/>
        <v>4.4208904322108819E-2</v>
      </c>
      <c r="Q58" s="336">
        <f t="shared" si="83"/>
        <v>4.2805599675307858E-2</v>
      </c>
      <c r="R58" s="336">
        <f t="shared" si="83"/>
        <v>4.3306380436702541E-2</v>
      </c>
      <c r="S58" s="336">
        <f t="shared" si="83"/>
        <v>4.2386481956508647E-2</v>
      </c>
      <c r="T58" s="336">
        <f t="shared" si="83"/>
        <v>4.5460718076119462E-2</v>
      </c>
      <c r="U58" s="336">
        <f t="shared" si="83"/>
        <v>4.4553367414550051E-2</v>
      </c>
      <c r="V58" s="336">
        <f t="shared" si="83"/>
        <v>4.5484880075405076E-2</v>
      </c>
      <c r="W58" s="336">
        <f t="shared" si="83"/>
        <v>4.5880798844130849E-2</v>
      </c>
      <c r="X58" s="336">
        <f t="shared" si="83"/>
        <v>4.4015559555941552E-2</v>
      </c>
      <c r="Y58" s="336">
        <f t="shared" si="83"/>
        <v>4.434142847796825E-2</v>
      </c>
      <c r="Z58" s="336">
        <f t="shared" si="83"/>
        <v>4.4574152022461865E-2</v>
      </c>
      <c r="AA58" s="336">
        <f t="shared" si="83"/>
        <v>4.4897907709676756E-2</v>
      </c>
      <c r="AB58" s="336">
        <f t="shared" si="83"/>
        <v>4.5254317765367466E-2</v>
      </c>
      <c r="AC58" s="336">
        <f t="shared" si="83"/>
        <v>4.5611605664469E-2</v>
      </c>
      <c r="AD58" s="336">
        <f t="shared" si="83"/>
        <v>4.5966530078228693E-2</v>
      </c>
      <c r="AE58" s="336">
        <f t="shared" ref="AE58:AL58" si="84">AE11/AE$49</f>
        <v>4.6367151474891947E-2</v>
      </c>
      <c r="AF58" s="336">
        <f t="shared" si="84"/>
        <v>4.674127790393403E-2</v>
      </c>
      <c r="AG58" s="336">
        <f t="shared" si="84"/>
        <v>4.7109407579540415E-2</v>
      </c>
      <c r="AH58" s="336">
        <f t="shared" si="84"/>
        <v>4.7469562818507928E-2</v>
      </c>
      <c r="AI58" s="336">
        <f t="shared" si="84"/>
        <v>4.7829124288846295E-2</v>
      </c>
      <c r="AJ58" s="336">
        <f t="shared" si="84"/>
        <v>4.8216627685643672E-2</v>
      </c>
      <c r="AK58" s="336">
        <f t="shared" si="84"/>
        <v>4.8592538724237376E-2</v>
      </c>
      <c r="AL58" s="336">
        <f t="shared" si="84"/>
        <v>4.8933318710192429E-2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5.0949581893898248E-2</v>
      </c>
      <c r="N59" s="336">
        <f t="shared" si="85"/>
        <v>5.1347999774571391E-2</v>
      </c>
      <c r="O59" s="336">
        <f t="shared" si="85"/>
        <v>5.2889670850602137E-2</v>
      </c>
      <c r="P59" s="336">
        <f t="shared" si="85"/>
        <v>5.1073095184701038E-2</v>
      </c>
      <c r="Q59" s="336">
        <f t="shared" si="85"/>
        <v>4.7201347636288644E-2</v>
      </c>
      <c r="R59" s="336">
        <f t="shared" si="85"/>
        <v>4.9295186004050036E-2</v>
      </c>
      <c r="S59" s="336">
        <f t="shared" si="85"/>
        <v>5.3272162177221617E-2</v>
      </c>
      <c r="T59" s="336">
        <f t="shared" si="85"/>
        <v>5.0161031783136314E-2</v>
      </c>
      <c r="U59" s="336">
        <f t="shared" si="85"/>
        <v>5.0386015676779257E-2</v>
      </c>
      <c r="V59" s="336">
        <f t="shared" si="85"/>
        <v>5.1819243869182262E-2</v>
      </c>
      <c r="W59" s="336">
        <f t="shared" si="85"/>
        <v>5.3013409237169039E-2</v>
      </c>
      <c r="X59" s="336">
        <f t="shared" si="85"/>
        <v>5.0165699125889182E-2</v>
      </c>
      <c r="Y59" s="336">
        <f t="shared" si="85"/>
        <v>5.0243695820369687E-2</v>
      </c>
      <c r="Z59" s="336">
        <f t="shared" si="85"/>
        <v>5.0265032493928129E-2</v>
      </c>
      <c r="AA59" s="336">
        <f t="shared" si="85"/>
        <v>5.0376470843370894E-2</v>
      </c>
      <c r="AB59" s="336">
        <f t="shared" si="85"/>
        <v>5.0532664624292525E-2</v>
      </c>
      <c r="AC59" s="336">
        <f t="shared" si="85"/>
        <v>5.0695364190671013E-2</v>
      </c>
      <c r="AD59" s="336">
        <f t="shared" si="85"/>
        <v>5.0864979007517012E-2</v>
      </c>
      <c r="AE59" s="336">
        <f t="shared" ref="AE59:AL59" si="86">AE12/AE$49</f>
        <v>5.1024008706580457E-2</v>
      </c>
      <c r="AF59" s="336">
        <f t="shared" si="86"/>
        <v>5.120670687436632E-2</v>
      </c>
      <c r="AG59" s="336">
        <f t="shared" si="86"/>
        <v>5.1355828047270437E-2</v>
      </c>
      <c r="AH59" s="336">
        <f t="shared" si="86"/>
        <v>5.1507265436645903E-2</v>
      </c>
      <c r="AI59" s="336">
        <f t="shared" si="86"/>
        <v>5.1655781804514668E-2</v>
      </c>
      <c r="AJ59" s="336">
        <f t="shared" si="86"/>
        <v>5.1814790494655351E-2</v>
      </c>
      <c r="AK59" s="336">
        <f t="shared" si="86"/>
        <v>5.1993053328289025E-2</v>
      </c>
      <c r="AL59" s="336">
        <f t="shared" si="86"/>
        <v>5.2160864237533036E-2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6.3035153277469586E-2</v>
      </c>
      <c r="N60" s="336">
        <f t="shared" si="87"/>
        <v>6.0402444187575573E-2</v>
      </c>
      <c r="O60" s="336">
        <f t="shared" si="87"/>
        <v>5.6804232611628071E-2</v>
      </c>
      <c r="P60" s="336">
        <f t="shared" si="87"/>
        <v>5.9874992163071385E-2</v>
      </c>
      <c r="Q60" s="336">
        <f t="shared" si="87"/>
        <v>5.9804492032949123E-2</v>
      </c>
      <c r="R60" s="336">
        <f t="shared" si="87"/>
        <v>5.9316732130559408E-2</v>
      </c>
      <c r="S60" s="336">
        <f t="shared" si="87"/>
        <v>5.9972236314839465E-2</v>
      </c>
      <c r="T60" s="336">
        <f t="shared" si="87"/>
        <v>5.9638216326597424E-2</v>
      </c>
      <c r="U60" s="336">
        <f t="shared" si="87"/>
        <v>6.2860658259859342E-2</v>
      </c>
      <c r="V60" s="336">
        <f t="shared" si="87"/>
        <v>6.6708550135784667E-2</v>
      </c>
      <c r="W60" s="336">
        <f t="shared" si="87"/>
        <v>7.3248661148925476E-2</v>
      </c>
      <c r="X60" s="336">
        <f t="shared" si="87"/>
        <v>7.3134915193648023E-2</v>
      </c>
      <c r="Y60" s="336">
        <f t="shared" si="87"/>
        <v>7.3532702111630308E-2</v>
      </c>
      <c r="Z60" s="336">
        <f t="shared" si="87"/>
        <v>7.3834066217515648E-2</v>
      </c>
      <c r="AA60" s="336">
        <f t="shared" si="87"/>
        <v>7.4179394114002678E-2</v>
      </c>
      <c r="AB60" s="336">
        <f t="shared" si="87"/>
        <v>7.454967050664818E-2</v>
      </c>
      <c r="AC60" s="336">
        <f t="shared" si="87"/>
        <v>7.4942421944867998E-2</v>
      </c>
      <c r="AD60" s="336">
        <f t="shared" si="87"/>
        <v>7.5337914151854243E-2</v>
      </c>
      <c r="AE60" s="336">
        <f t="shared" ref="AE60:AL60" si="88">AE13/AE$49</f>
        <v>7.5707901266879096E-2</v>
      </c>
      <c r="AF60" s="336">
        <f t="shared" si="88"/>
        <v>7.6100359962404732E-2</v>
      </c>
      <c r="AG60" s="336">
        <f t="shared" si="88"/>
        <v>7.6484625249922319E-2</v>
      </c>
      <c r="AH60" s="336">
        <f t="shared" si="88"/>
        <v>7.6836326043697403E-2</v>
      </c>
      <c r="AI60" s="336">
        <f t="shared" si="88"/>
        <v>7.7235353447733648E-2</v>
      </c>
      <c r="AJ60" s="336">
        <f t="shared" si="88"/>
        <v>7.7670000513549983E-2</v>
      </c>
      <c r="AK60" s="336">
        <f t="shared" si="88"/>
        <v>7.8058595102303507E-2</v>
      </c>
      <c r="AL60" s="336">
        <f t="shared" si="88"/>
        <v>7.8433899587843414E-2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0.12439571718108597</v>
      </c>
      <c r="N62" s="337">
        <f t="shared" si="89"/>
        <v>0.1281382061392291</v>
      </c>
      <c r="O62" s="337">
        <f t="shared" si="89"/>
        <v>0.12713684077068721</v>
      </c>
      <c r="P62" s="337">
        <f t="shared" si="89"/>
        <v>0.12545958075436303</v>
      </c>
      <c r="Q62" s="337">
        <f t="shared" si="89"/>
        <v>0.12622555396491913</v>
      </c>
      <c r="R62" s="337">
        <f t="shared" si="89"/>
        <v>0.12691903619867015</v>
      </c>
      <c r="S62" s="337">
        <f t="shared" si="89"/>
        <v>0.12738985194391766</v>
      </c>
      <c r="T62" s="337">
        <f t="shared" si="89"/>
        <v>0.12941314017925817</v>
      </c>
      <c r="U62" s="337">
        <f t="shared" si="89"/>
        <v>0.13214900050631473</v>
      </c>
      <c r="V62" s="337">
        <f t="shared" si="89"/>
        <v>0.13238556253497033</v>
      </c>
      <c r="W62" s="337">
        <f t="shared" si="89"/>
        <v>0.13840128291572401</v>
      </c>
      <c r="X62" s="337">
        <f t="shared" si="89"/>
        <v>0.13931193259390587</v>
      </c>
      <c r="Y62" s="337">
        <f t="shared" si="89"/>
        <v>0.14026564932449312</v>
      </c>
      <c r="Z62" s="337">
        <f t="shared" si="89"/>
        <v>0.14090998195641821</v>
      </c>
      <c r="AA62" s="337">
        <f t="shared" si="89"/>
        <v>0.14152888281542977</v>
      </c>
      <c r="AB62" s="337">
        <f t="shared" si="89"/>
        <v>0.1421747365065994</v>
      </c>
      <c r="AC62" s="337">
        <f t="shared" si="89"/>
        <v>0.1428075191427095</v>
      </c>
      <c r="AD62" s="337">
        <f t="shared" si="89"/>
        <v>0.14343603254528758</v>
      </c>
      <c r="AE62" s="337">
        <f t="shared" ref="AE62:AL62" si="90">AE15/AE$49</f>
        <v>0.14406065556673361</v>
      </c>
      <c r="AF62" s="337">
        <f t="shared" si="90"/>
        <v>0.14470043042591013</v>
      </c>
      <c r="AG62" s="337">
        <f t="shared" si="90"/>
        <v>0.14534515032918272</v>
      </c>
      <c r="AH62" s="337">
        <f t="shared" si="90"/>
        <v>0.14600862462060374</v>
      </c>
      <c r="AI62" s="337">
        <f t="shared" si="90"/>
        <v>0.14672976977872387</v>
      </c>
      <c r="AJ62" s="337">
        <f t="shared" si="90"/>
        <v>0.14740725554672376</v>
      </c>
      <c r="AK62" s="337">
        <f t="shared" si="90"/>
        <v>0.1481140023057034</v>
      </c>
      <c r="AL62" s="337">
        <f t="shared" si="90"/>
        <v>0.14872751999062317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1.8417271292181948E-2</v>
      </c>
      <c r="N63" s="336">
        <f t="shared" si="91"/>
        <v>1.8156835734586704E-2</v>
      </c>
      <c r="O63" s="336">
        <f t="shared" si="91"/>
        <v>1.7812457332367079E-2</v>
      </c>
      <c r="P63" s="336">
        <f t="shared" si="91"/>
        <v>1.7996317070633809E-2</v>
      </c>
      <c r="Q63" s="336">
        <f t="shared" si="91"/>
        <v>1.6343468548984288E-2</v>
      </c>
      <c r="R63" s="336">
        <f t="shared" si="91"/>
        <v>1.6728172361621593E-2</v>
      </c>
      <c r="S63" s="336">
        <f t="shared" si="91"/>
        <v>1.7145831784245651E-2</v>
      </c>
      <c r="T63" s="336">
        <f t="shared" si="91"/>
        <v>1.9265248580746935E-2</v>
      </c>
      <c r="U63" s="336">
        <f t="shared" si="91"/>
        <v>1.9540282909705262E-2</v>
      </c>
      <c r="V63" s="336">
        <f t="shared" si="91"/>
        <v>1.9248492815040302E-2</v>
      </c>
      <c r="W63" s="336">
        <f t="shared" si="91"/>
        <v>2.0878495670251827E-2</v>
      </c>
      <c r="X63" s="336">
        <f t="shared" si="91"/>
        <v>1.8838925120376996E-2</v>
      </c>
      <c r="Y63" s="336">
        <f t="shared" si="91"/>
        <v>1.8888448145426385E-2</v>
      </c>
      <c r="Z63" s="336">
        <f t="shared" si="91"/>
        <v>1.8935008533994973E-2</v>
      </c>
      <c r="AA63" s="336">
        <f t="shared" si="91"/>
        <v>1.8995784834832198E-2</v>
      </c>
      <c r="AB63" s="336">
        <f t="shared" si="91"/>
        <v>1.9054030039668789E-2</v>
      </c>
      <c r="AC63" s="336">
        <f t="shared" si="91"/>
        <v>1.9106630056855881E-2</v>
      </c>
      <c r="AD63" s="336">
        <f t="shared" si="91"/>
        <v>1.916475807449261E-2</v>
      </c>
      <c r="AE63" s="336">
        <f t="shared" ref="AE63:AL63" si="92">AE16/AE$49</f>
        <v>1.9202976144387183E-2</v>
      </c>
      <c r="AF63" s="336">
        <f t="shared" si="92"/>
        <v>1.9225439800637411E-2</v>
      </c>
      <c r="AG63" s="336">
        <f t="shared" si="92"/>
        <v>1.9249601217019005E-2</v>
      </c>
      <c r="AH63" s="336">
        <f t="shared" si="92"/>
        <v>1.9300502878092599E-2</v>
      </c>
      <c r="AI63" s="336">
        <f t="shared" si="92"/>
        <v>1.9366169364538784E-2</v>
      </c>
      <c r="AJ63" s="336">
        <f t="shared" si="92"/>
        <v>1.9425695190716755E-2</v>
      </c>
      <c r="AK63" s="336">
        <f t="shared" si="92"/>
        <v>1.9488554138163066E-2</v>
      </c>
      <c r="AL63" s="336">
        <f t="shared" si="92"/>
        <v>1.954269368182035E-2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1.5377010718456267E-2</v>
      </c>
      <c r="N64" s="336">
        <f t="shared" si="93"/>
        <v>1.8643578609241093E-2</v>
      </c>
      <c r="O64" s="336">
        <f t="shared" si="93"/>
        <v>1.9406630907681407E-2</v>
      </c>
      <c r="P64" s="336">
        <f t="shared" si="93"/>
        <v>1.9434668934481137E-2</v>
      </c>
      <c r="Q64" s="336">
        <f t="shared" si="93"/>
        <v>1.879532502855303E-2</v>
      </c>
      <c r="R64" s="336">
        <f t="shared" si="93"/>
        <v>1.9434259062038356E-2</v>
      </c>
      <c r="S64" s="336">
        <f t="shared" si="93"/>
        <v>1.8638445113865549E-2</v>
      </c>
      <c r="T64" s="336">
        <f t="shared" si="93"/>
        <v>1.8585004145511886E-2</v>
      </c>
      <c r="U64" s="336">
        <f t="shared" si="93"/>
        <v>2.0063864728057438E-2</v>
      </c>
      <c r="V64" s="336">
        <f t="shared" si="93"/>
        <v>1.9566680719501583E-2</v>
      </c>
      <c r="W64" s="336">
        <f t="shared" si="93"/>
        <v>1.9987604973838152E-2</v>
      </c>
      <c r="X64" s="336">
        <f t="shared" si="93"/>
        <v>2.9082743745731297E-2</v>
      </c>
      <c r="Y64" s="336">
        <f t="shared" si="93"/>
        <v>2.9537061509421276E-2</v>
      </c>
      <c r="Z64" s="336">
        <f t="shared" si="93"/>
        <v>2.9935542241788161E-2</v>
      </c>
      <c r="AA64" s="336">
        <f t="shared" si="93"/>
        <v>3.0393004404051117E-2</v>
      </c>
      <c r="AB64" s="336">
        <f t="shared" si="93"/>
        <v>3.0881977880980089E-2</v>
      </c>
      <c r="AC64" s="336">
        <f t="shared" si="93"/>
        <v>3.136807969608886E-2</v>
      </c>
      <c r="AD64" s="336">
        <f t="shared" si="93"/>
        <v>3.1851713125727758E-2</v>
      </c>
      <c r="AE64" s="336">
        <f t="shared" ref="AE64:AL64" si="94">AE17/AE$49</f>
        <v>3.23524003307415E-2</v>
      </c>
      <c r="AF64" s="336">
        <f t="shared" si="94"/>
        <v>3.286702625243685E-2</v>
      </c>
      <c r="AG64" s="336">
        <f t="shared" si="94"/>
        <v>3.3378975236991869E-2</v>
      </c>
      <c r="AH64" s="336">
        <f t="shared" si="94"/>
        <v>3.3889426864576168E-2</v>
      </c>
      <c r="AI64" s="336">
        <f t="shared" si="94"/>
        <v>3.438263932566147E-2</v>
      </c>
      <c r="AJ64" s="336">
        <f t="shared" si="94"/>
        <v>3.4875922629588017E-2</v>
      </c>
      <c r="AK64" s="336">
        <f t="shared" si="94"/>
        <v>3.5372039452262569E-2</v>
      </c>
      <c r="AL64" s="336">
        <f t="shared" si="94"/>
        <v>3.5874902264204672E-2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9.9460615142590407E-3</v>
      </c>
      <c r="N65" s="336">
        <f t="shared" si="95"/>
        <v>1.2015128824959712E-2</v>
      </c>
      <c r="O65" s="336">
        <f t="shared" si="95"/>
        <v>1.121203012757313E-2</v>
      </c>
      <c r="P65" s="336">
        <f t="shared" si="95"/>
        <v>9.6922638668574916E-3</v>
      </c>
      <c r="Q65" s="336">
        <f t="shared" si="95"/>
        <v>9.3473938973876354E-3</v>
      </c>
      <c r="R65" s="336">
        <f t="shared" si="95"/>
        <v>9.5102272495285918E-3</v>
      </c>
      <c r="S65" s="336">
        <f t="shared" si="95"/>
        <v>1.050734175151208E-2</v>
      </c>
      <c r="T65" s="336">
        <f t="shared" si="95"/>
        <v>1.0337868693020575E-2</v>
      </c>
      <c r="U65" s="336">
        <f t="shared" si="95"/>
        <v>1.0269330363234436E-2</v>
      </c>
      <c r="V65" s="336">
        <f t="shared" si="95"/>
        <v>1.0121323037928088E-2</v>
      </c>
      <c r="W65" s="336">
        <f t="shared" si="95"/>
        <v>1.0846935516019252E-2</v>
      </c>
      <c r="X65" s="336">
        <f t="shared" si="95"/>
        <v>8.515697460453546E-3</v>
      </c>
      <c r="Y65" s="336">
        <f t="shared" si="95"/>
        <v>8.5216910190390651E-3</v>
      </c>
      <c r="Z65" s="336">
        <f t="shared" si="95"/>
        <v>8.5005735379364775E-3</v>
      </c>
      <c r="AA65" s="336">
        <f t="shared" si="95"/>
        <v>8.4834853878747382E-3</v>
      </c>
      <c r="AB65" s="336">
        <f t="shared" si="95"/>
        <v>8.4551009897117051E-3</v>
      </c>
      <c r="AC65" s="336">
        <f t="shared" si="95"/>
        <v>8.438113267752085E-3</v>
      </c>
      <c r="AD65" s="336">
        <f t="shared" si="95"/>
        <v>8.4212141915003813E-3</v>
      </c>
      <c r="AE65" s="336">
        <f t="shared" ref="AE65:AL65" si="96">AE18/AE$49</f>
        <v>8.4102140162251524E-3</v>
      </c>
      <c r="AF65" s="336">
        <f t="shared" si="96"/>
        <v>8.395934361737023E-3</v>
      </c>
      <c r="AG65" s="336">
        <f t="shared" si="96"/>
        <v>8.3931487777273509E-3</v>
      </c>
      <c r="AH65" s="336">
        <f t="shared" si="96"/>
        <v>8.3828602990473223E-3</v>
      </c>
      <c r="AI65" s="336">
        <f t="shared" si="96"/>
        <v>8.3812233435744624E-3</v>
      </c>
      <c r="AJ65" s="336">
        <f t="shared" si="96"/>
        <v>8.3428393829313042E-3</v>
      </c>
      <c r="AK65" s="336">
        <f t="shared" si="96"/>
        <v>8.3306681485229173E-3</v>
      </c>
      <c r="AL65" s="336">
        <f t="shared" si="96"/>
        <v>8.2899007823402353E-3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1.6110934794015604E-2</v>
      </c>
      <c r="N66" s="336">
        <f t="shared" si="97"/>
        <v>2.0169160873771044E-2</v>
      </c>
      <c r="O66" s="336">
        <f t="shared" si="97"/>
        <v>1.927524193649063E-2</v>
      </c>
      <c r="P66" s="336">
        <f t="shared" si="97"/>
        <v>1.8610544071090567E-2</v>
      </c>
      <c r="Q66" s="336">
        <f t="shared" si="97"/>
        <v>2.0127523646471624E-2</v>
      </c>
      <c r="R66" s="336">
        <f t="shared" si="97"/>
        <v>2.0716912822014311E-2</v>
      </c>
      <c r="S66" s="336">
        <f t="shared" si="97"/>
        <v>2.1105872492142571E-2</v>
      </c>
      <c r="T66" s="336">
        <f t="shared" si="97"/>
        <v>1.985742278934767E-2</v>
      </c>
      <c r="U66" s="336">
        <f t="shared" si="97"/>
        <v>2.1391935688371382E-2</v>
      </c>
      <c r="V66" s="336">
        <f t="shared" si="97"/>
        <v>2.1784462978171205E-2</v>
      </c>
      <c r="W66" s="336">
        <f t="shared" si="97"/>
        <v>2.198337395701213E-2</v>
      </c>
      <c r="X66" s="336">
        <f t="shared" si="97"/>
        <v>1.9459673210833434E-2</v>
      </c>
      <c r="Y66" s="336">
        <f t="shared" si="97"/>
        <v>1.9920525784008873E-2</v>
      </c>
      <c r="Z66" s="336">
        <f t="shared" si="97"/>
        <v>2.0181751020784337E-2</v>
      </c>
      <c r="AA66" s="336">
        <f t="shared" si="97"/>
        <v>2.031334314249271E-2</v>
      </c>
      <c r="AB66" s="336">
        <f t="shared" si="97"/>
        <v>2.0442480989765741E-2</v>
      </c>
      <c r="AC66" s="336">
        <f t="shared" si="97"/>
        <v>2.0565754345471747E-2</v>
      </c>
      <c r="AD66" s="336">
        <f t="shared" si="97"/>
        <v>2.0688704408568872E-2</v>
      </c>
      <c r="AE66" s="336">
        <f t="shared" ref="AE66:AL66" si="98">AE19/AE$49</f>
        <v>2.0810313622024408E-2</v>
      </c>
      <c r="AF66" s="336">
        <f t="shared" si="98"/>
        <v>2.0937713136689191E-2</v>
      </c>
      <c r="AG66" s="336">
        <f t="shared" si="98"/>
        <v>2.1059170189741176E-2</v>
      </c>
      <c r="AH66" s="336">
        <f t="shared" si="98"/>
        <v>2.1179988851006824E-2</v>
      </c>
      <c r="AI66" s="336">
        <f t="shared" si="98"/>
        <v>2.1370922751018713E-2</v>
      </c>
      <c r="AJ66" s="336">
        <f t="shared" si="98"/>
        <v>2.1573709235496199E-2</v>
      </c>
      <c r="AK66" s="336">
        <f t="shared" si="98"/>
        <v>2.1759465352189204E-2</v>
      </c>
      <c r="AL66" s="336">
        <f t="shared" si="98"/>
        <v>2.1899669687888656E-2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6.4544438862173106E-2</v>
      </c>
      <c r="N67" s="336">
        <f t="shared" si="99"/>
        <v>5.9153502096670578E-2</v>
      </c>
      <c r="O67" s="336">
        <f t="shared" si="99"/>
        <v>5.9430480466574974E-2</v>
      </c>
      <c r="P67" s="336">
        <f t="shared" si="99"/>
        <v>5.9725786811300016E-2</v>
      </c>
      <c r="Q67" s="336">
        <f t="shared" si="99"/>
        <v>6.1611842843522557E-2</v>
      </c>
      <c r="R67" s="336">
        <f t="shared" si="99"/>
        <v>6.052946470346731E-2</v>
      </c>
      <c r="S67" s="336">
        <f t="shared" si="99"/>
        <v>5.9992360802151812E-2</v>
      </c>
      <c r="T67" s="336">
        <f t="shared" si="99"/>
        <v>6.1367595970631114E-2</v>
      </c>
      <c r="U67" s="336">
        <f t="shared" si="99"/>
        <v>6.0883586816946209E-2</v>
      </c>
      <c r="V67" s="336">
        <f t="shared" si="99"/>
        <v>6.1664602984329166E-2</v>
      </c>
      <c r="W67" s="336">
        <f t="shared" si="99"/>
        <v>6.4704872798602653E-2</v>
      </c>
      <c r="X67" s="336">
        <f t="shared" si="99"/>
        <v>6.3414893056510574E-2</v>
      </c>
      <c r="Y67" s="336">
        <f t="shared" si="99"/>
        <v>6.3397922866597511E-2</v>
      </c>
      <c r="Z67" s="336">
        <f t="shared" si="99"/>
        <v>6.3357106621914266E-2</v>
      </c>
      <c r="AA67" s="336">
        <f t="shared" si="99"/>
        <v>6.3343265046179015E-2</v>
      </c>
      <c r="AB67" s="336">
        <f t="shared" si="99"/>
        <v>6.3341146606473067E-2</v>
      </c>
      <c r="AC67" s="336">
        <f t="shared" si="99"/>
        <v>6.3328941776540942E-2</v>
      </c>
      <c r="AD67" s="336">
        <f t="shared" si="99"/>
        <v>6.3309642744997938E-2</v>
      </c>
      <c r="AE67" s="336">
        <f t="shared" ref="AE67:AL67" si="100">AE20/AE$49</f>
        <v>6.3284751453355367E-2</v>
      </c>
      <c r="AF67" s="336">
        <f t="shared" si="100"/>
        <v>6.3274316874409653E-2</v>
      </c>
      <c r="AG67" s="336">
        <f t="shared" si="100"/>
        <v>6.3264254907703307E-2</v>
      </c>
      <c r="AH67" s="336">
        <f t="shared" si="100"/>
        <v>6.325584572788083E-2</v>
      </c>
      <c r="AI67" s="336">
        <f t="shared" si="100"/>
        <v>6.3228814993930432E-2</v>
      </c>
      <c r="AJ67" s="336">
        <f t="shared" si="100"/>
        <v>6.3189089107991508E-2</v>
      </c>
      <c r="AK67" s="336">
        <f t="shared" si="100"/>
        <v>6.3163275214565634E-2</v>
      </c>
      <c r="AL67" s="336">
        <f t="shared" si="100"/>
        <v>6.3120353574369251E-2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0.12664531054300843</v>
      </c>
      <c r="N69" s="337">
        <f t="shared" si="101"/>
        <v>0.11953239006003587</v>
      </c>
      <c r="O69" s="337">
        <f t="shared" si="101"/>
        <v>0.11780540499268741</v>
      </c>
      <c r="P69" s="337">
        <f t="shared" si="101"/>
        <v>0.11713832205146435</v>
      </c>
      <c r="Q69" s="337">
        <f t="shared" si="101"/>
        <v>0.11666695313537141</v>
      </c>
      <c r="R69" s="337">
        <f t="shared" si="101"/>
        <v>0.11227157704417505</v>
      </c>
      <c r="S69" s="337">
        <f t="shared" si="101"/>
        <v>0.10614564463483192</v>
      </c>
      <c r="T69" s="337">
        <f t="shared" si="101"/>
        <v>0.10984191276188873</v>
      </c>
      <c r="U69" s="337">
        <f t="shared" si="101"/>
        <v>0.10674285677253065</v>
      </c>
      <c r="V69" s="337">
        <f t="shared" si="101"/>
        <v>0.10431940110052812</v>
      </c>
      <c r="W69" s="337">
        <f t="shared" si="101"/>
        <v>0.1088109892086743</v>
      </c>
      <c r="X69" s="337">
        <f t="shared" si="101"/>
        <v>0.11033286919410337</v>
      </c>
      <c r="Y69" s="337">
        <f t="shared" si="101"/>
        <v>0.10898407007234515</v>
      </c>
      <c r="Z69" s="337">
        <f t="shared" si="101"/>
        <v>0.10748043297141709</v>
      </c>
      <c r="AA69" s="337">
        <f t="shared" si="101"/>
        <v>0.10596797732463369</v>
      </c>
      <c r="AB69" s="337">
        <f t="shared" si="101"/>
        <v>0.10445825904958751</v>
      </c>
      <c r="AC69" s="337">
        <f t="shared" si="101"/>
        <v>0.10305888313516594</v>
      </c>
      <c r="AD69" s="337">
        <f t="shared" si="101"/>
        <v>0.10182389408363945</v>
      </c>
      <c r="AE69" s="337">
        <f t="shared" ref="AE69:AL69" si="102">AE22/AE$49</f>
        <v>0.10058010528894289</v>
      </c>
      <c r="AF69" s="337">
        <f t="shared" si="102"/>
        <v>9.9286490081321413E-2</v>
      </c>
      <c r="AG69" s="337">
        <f t="shared" si="102"/>
        <v>9.7946831151656102E-2</v>
      </c>
      <c r="AH69" s="337">
        <f t="shared" si="102"/>
        <v>9.673116315646714E-2</v>
      </c>
      <c r="AI69" s="337">
        <f t="shared" si="102"/>
        <v>9.557879836897043E-2</v>
      </c>
      <c r="AJ69" s="337">
        <f t="shared" si="102"/>
        <v>9.4373511921013994E-2</v>
      </c>
      <c r="AK69" s="337">
        <f t="shared" si="102"/>
        <v>9.3336891883456286E-2</v>
      </c>
      <c r="AL69" s="337">
        <f t="shared" si="102"/>
        <v>9.2967421271573578E-2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9.7318776071346161E-2</v>
      </c>
      <c r="N70" s="336">
        <f t="shared" si="103"/>
        <v>9.4610362210917023E-2</v>
      </c>
      <c r="O70" s="336">
        <f t="shared" si="103"/>
        <v>9.3758919400719704E-2</v>
      </c>
      <c r="P70" s="336">
        <f t="shared" si="103"/>
        <v>9.1578274876931084E-2</v>
      </c>
      <c r="Q70" s="336">
        <f t="shared" si="103"/>
        <v>9.2009714784187846E-2</v>
      </c>
      <c r="R70" s="336">
        <f t="shared" si="103"/>
        <v>9.0356816950687799E-2</v>
      </c>
      <c r="S70" s="336">
        <f t="shared" si="103"/>
        <v>8.6164339558067529E-2</v>
      </c>
      <c r="T70" s="336">
        <f t="shared" si="103"/>
        <v>8.8932529193231871E-2</v>
      </c>
      <c r="U70" s="336">
        <f t="shared" si="103"/>
        <v>8.5829393660628417E-2</v>
      </c>
      <c r="V70" s="336">
        <f t="shared" si="103"/>
        <v>8.4966851114940387E-2</v>
      </c>
      <c r="W70" s="336">
        <f t="shared" si="103"/>
        <v>8.9664658574210299E-2</v>
      </c>
      <c r="X70" s="336">
        <f t="shared" si="103"/>
        <v>9.1387776346616822E-2</v>
      </c>
      <c r="Y70" s="336">
        <f t="shared" si="103"/>
        <v>9.0583402071552258E-2</v>
      </c>
      <c r="Z70" s="336">
        <f t="shared" si="103"/>
        <v>8.9652937127191856E-2</v>
      </c>
      <c r="AA70" s="336">
        <f t="shared" si="103"/>
        <v>8.8730847037899963E-2</v>
      </c>
      <c r="AB70" s="336">
        <f t="shared" si="103"/>
        <v>8.779451302717195E-2</v>
      </c>
      <c r="AC70" s="336">
        <f t="shared" si="103"/>
        <v>8.6828902228963889E-2</v>
      </c>
      <c r="AD70" s="336">
        <f t="shared" si="103"/>
        <v>8.5876406645491524E-2</v>
      </c>
      <c r="AE70" s="336">
        <f t="shared" ref="AE70:AL70" si="104">AE23/AE$49</f>
        <v>8.5041112114539713E-2</v>
      </c>
      <c r="AF70" s="336">
        <f t="shared" si="104"/>
        <v>8.4177969618502824E-2</v>
      </c>
      <c r="AG70" s="336">
        <f t="shared" si="104"/>
        <v>8.3361315061535754E-2</v>
      </c>
      <c r="AH70" s="336">
        <f t="shared" si="104"/>
        <v>8.2644742361782556E-2</v>
      </c>
      <c r="AI70" s="336">
        <f t="shared" si="104"/>
        <v>8.2012447371394695E-2</v>
      </c>
      <c r="AJ70" s="336">
        <f t="shared" si="104"/>
        <v>8.1373913087180436E-2</v>
      </c>
      <c r="AK70" s="336">
        <f t="shared" si="104"/>
        <v>8.0703773791375957E-2</v>
      </c>
      <c r="AL70" s="336">
        <f t="shared" si="104"/>
        <v>7.9956279895088592E-2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2.9326534471662294E-2</v>
      </c>
      <c r="N71" s="336">
        <f t="shared" si="105"/>
        <v>2.4922027849118848E-2</v>
      </c>
      <c r="O71" s="336">
        <f t="shared" si="105"/>
        <v>2.404648559196771E-2</v>
      </c>
      <c r="P71" s="336">
        <f t="shared" si="105"/>
        <v>2.5560047174533255E-2</v>
      </c>
      <c r="Q71" s="336">
        <f t="shared" si="105"/>
        <v>2.465723835118357E-2</v>
      </c>
      <c r="R71" s="336">
        <f t="shared" si="105"/>
        <v>2.1914760093487268E-2</v>
      </c>
      <c r="S71" s="336">
        <f t="shared" si="105"/>
        <v>1.9981305076764412E-2</v>
      </c>
      <c r="T71" s="336">
        <f t="shared" si="105"/>
        <v>2.0909383568656854E-2</v>
      </c>
      <c r="U71" s="336">
        <f t="shared" si="105"/>
        <v>2.0913463111902234E-2</v>
      </c>
      <c r="V71" s="336">
        <f t="shared" si="105"/>
        <v>1.9352549985587733E-2</v>
      </c>
      <c r="W71" s="336">
        <f t="shared" si="105"/>
        <v>1.9146330634464005E-2</v>
      </c>
      <c r="X71" s="336">
        <f t="shared" si="105"/>
        <v>1.8945092847486553E-2</v>
      </c>
      <c r="Y71" s="336">
        <f t="shared" si="105"/>
        <v>1.8400668000792885E-2</v>
      </c>
      <c r="Z71" s="336">
        <f t="shared" si="105"/>
        <v>1.782749584422523E-2</v>
      </c>
      <c r="AA71" s="336">
        <f t="shared" si="105"/>
        <v>1.7237130286733716E-2</v>
      </c>
      <c r="AB71" s="336">
        <f t="shared" si="105"/>
        <v>1.6663746022415563E-2</v>
      </c>
      <c r="AC71" s="336">
        <f t="shared" si="105"/>
        <v>1.6229980906202059E-2</v>
      </c>
      <c r="AD71" s="336">
        <f t="shared" si="105"/>
        <v>1.5947487438147941E-2</v>
      </c>
      <c r="AE71" s="336">
        <f t="shared" ref="AE71:AL71" si="106">AE24/AE$49</f>
        <v>1.5538993174403187E-2</v>
      </c>
      <c r="AF71" s="336">
        <f t="shared" si="106"/>
        <v>1.5108520462818594E-2</v>
      </c>
      <c r="AG71" s="336">
        <f t="shared" si="106"/>
        <v>1.4585516090120336E-2</v>
      </c>
      <c r="AH71" s="336">
        <f t="shared" si="106"/>
        <v>1.4086420794684581E-2</v>
      </c>
      <c r="AI71" s="336">
        <f t="shared" si="106"/>
        <v>1.356635099757574E-2</v>
      </c>
      <c r="AJ71" s="336">
        <f t="shared" si="106"/>
        <v>1.2999598833833561E-2</v>
      </c>
      <c r="AK71" s="336">
        <f t="shared" si="106"/>
        <v>1.2633118092080325E-2</v>
      </c>
      <c r="AL71" s="336">
        <f t="shared" si="106"/>
        <v>1.3011141376484984E-2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9.7287361533788558E-2</v>
      </c>
      <c r="N73" s="337">
        <f t="shared" si="107"/>
        <v>0.10271556762648323</v>
      </c>
      <c r="O73" s="337">
        <f t="shared" si="107"/>
        <v>9.8296245229701665E-2</v>
      </c>
      <c r="P73" s="337">
        <f t="shared" si="107"/>
        <v>9.910977546543101E-2</v>
      </c>
      <c r="Q73" s="337">
        <f t="shared" si="107"/>
        <v>0.10097728788295174</v>
      </c>
      <c r="R73" s="337">
        <f t="shared" si="107"/>
        <v>0.10194511534725964</v>
      </c>
      <c r="S73" s="337">
        <f t="shared" si="107"/>
        <v>0.10082748484414157</v>
      </c>
      <c r="T73" s="337">
        <f t="shared" si="107"/>
        <v>9.85144062056965E-2</v>
      </c>
      <c r="U73" s="337">
        <f t="shared" si="107"/>
        <v>9.5653563000749786E-2</v>
      </c>
      <c r="V73" s="337">
        <f t="shared" si="107"/>
        <v>9.8105745279541134E-2</v>
      </c>
      <c r="W73" s="337">
        <f t="shared" si="107"/>
        <v>8.8274050353905398E-2</v>
      </c>
      <c r="X73" s="337">
        <f t="shared" si="107"/>
        <v>8.8864931370644731E-2</v>
      </c>
      <c r="Y73" s="337">
        <f t="shared" si="107"/>
        <v>8.8366786014321422E-2</v>
      </c>
      <c r="Z73" s="337">
        <f t="shared" si="107"/>
        <v>8.8242727263768875E-2</v>
      </c>
      <c r="AA73" s="337">
        <f t="shared" si="107"/>
        <v>8.7987291189516953E-2</v>
      </c>
      <c r="AB73" s="337">
        <f t="shared" si="107"/>
        <v>8.7521696191176113E-2</v>
      </c>
      <c r="AC73" s="337">
        <f t="shared" si="107"/>
        <v>8.7072827122717578E-2</v>
      </c>
      <c r="AD73" s="337">
        <f t="shared" si="107"/>
        <v>8.661118525353062E-2</v>
      </c>
      <c r="AE73" s="337">
        <f t="shared" ref="AE73:AL73" si="108">AE26/AE$49</f>
        <v>8.6134830560310974E-2</v>
      </c>
      <c r="AF73" s="337">
        <f t="shared" si="108"/>
        <v>8.5660809777637986E-2</v>
      </c>
      <c r="AG73" s="337">
        <f t="shared" si="108"/>
        <v>8.5187538512700375E-2</v>
      </c>
      <c r="AH73" s="337">
        <f t="shared" si="108"/>
        <v>8.470938264535198E-2</v>
      </c>
      <c r="AI73" s="337">
        <f t="shared" si="108"/>
        <v>8.4228462926264069E-2</v>
      </c>
      <c r="AJ73" s="337">
        <f t="shared" si="108"/>
        <v>8.3739741264067566E-2</v>
      </c>
      <c r="AK73" s="337">
        <f t="shared" si="108"/>
        <v>8.3234196831667565E-2</v>
      </c>
      <c r="AL73" s="337">
        <f t="shared" si="108"/>
        <v>8.2597294886343126E-2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1.0954835087733051E-2</v>
      </c>
      <c r="N74" s="336">
        <f t="shared" si="109"/>
        <v>1.1006001165297763E-2</v>
      </c>
      <c r="O74" s="336">
        <f t="shared" si="109"/>
        <v>1.0360686768821847E-2</v>
      </c>
      <c r="P74" s="336">
        <f t="shared" si="109"/>
        <v>1.0007635181235673E-2</v>
      </c>
      <c r="Q74" s="336">
        <f t="shared" si="109"/>
        <v>1.0824566197570894E-2</v>
      </c>
      <c r="R74" s="336">
        <f t="shared" si="109"/>
        <v>9.971774891239878E-3</v>
      </c>
      <c r="S74" s="336">
        <f t="shared" si="109"/>
        <v>1.1430473717629243E-2</v>
      </c>
      <c r="T74" s="336">
        <f t="shared" si="109"/>
        <v>1.0806961928276074E-2</v>
      </c>
      <c r="U74" s="336">
        <f t="shared" si="109"/>
        <v>1.0352701031859425E-2</v>
      </c>
      <c r="V74" s="336">
        <f t="shared" si="109"/>
        <v>9.7971456360236263E-3</v>
      </c>
      <c r="W74" s="336">
        <f t="shared" si="109"/>
        <v>1.0594988210667143E-2</v>
      </c>
      <c r="X74" s="336">
        <f t="shared" si="109"/>
        <v>9.8311841422432603E-3</v>
      </c>
      <c r="Y74" s="336">
        <f t="shared" si="109"/>
        <v>9.8984257366630558E-3</v>
      </c>
      <c r="Z74" s="336">
        <f t="shared" si="109"/>
        <v>9.9849862429572892E-3</v>
      </c>
      <c r="AA74" s="336">
        <f t="shared" si="109"/>
        <v>1.00513880888791E-2</v>
      </c>
      <c r="AB74" s="336">
        <f t="shared" si="109"/>
        <v>1.0099101362092492E-2</v>
      </c>
      <c r="AC74" s="336">
        <f t="shared" si="109"/>
        <v>1.0144940154044584E-2</v>
      </c>
      <c r="AD74" s="336">
        <f t="shared" si="109"/>
        <v>1.0190360300176195E-2</v>
      </c>
      <c r="AE74" s="336">
        <f t="shared" ref="AE74:AL74" si="110">AE27/AE$49</f>
        <v>1.0235510316686789E-2</v>
      </c>
      <c r="AF74" s="336">
        <f t="shared" si="110"/>
        <v>1.0275507841591069E-2</v>
      </c>
      <c r="AG74" s="336">
        <f t="shared" si="110"/>
        <v>1.0329655941975607E-2</v>
      </c>
      <c r="AH74" s="336">
        <f t="shared" si="110"/>
        <v>1.0384696577523238E-2</v>
      </c>
      <c r="AI74" s="336">
        <f t="shared" si="110"/>
        <v>1.0448859744608069E-2</v>
      </c>
      <c r="AJ74" s="336">
        <f t="shared" si="110"/>
        <v>1.0512753712979089E-2</v>
      </c>
      <c r="AK74" s="336">
        <f t="shared" si="110"/>
        <v>1.057070744040851E-2</v>
      </c>
      <c r="AL74" s="336">
        <f t="shared" si="110"/>
        <v>1.0626100998687162E-2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3.504082899851025E-2</v>
      </c>
      <c r="N75" s="336">
        <f t="shared" si="111"/>
        <v>3.9121885544434895E-2</v>
      </c>
      <c r="O75" s="336">
        <f t="shared" si="111"/>
        <v>3.4674222556643278E-2</v>
      </c>
      <c r="P75" s="336">
        <f t="shared" si="111"/>
        <v>3.6470259648243228E-2</v>
      </c>
      <c r="Q75" s="336">
        <f t="shared" si="111"/>
        <v>3.6292657627856176E-2</v>
      </c>
      <c r="R75" s="336">
        <f t="shared" si="111"/>
        <v>3.8593356353046095E-2</v>
      </c>
      <c r="S75" s="336">
        <f t="shared" si="111"/>
        <v>3.6998088102181907E-2</v>
      </c>
      <c r="T75" s="336">
        <f t="shared" si="111"/>
        <v>3.4550918915810289E-2</v>
      </c>
      <c r="U75" s="336">
        <f t="shared" si="111"/>
        <v>3.5058828719531858E-2</v>
      </c>
      <c r="V75" s="336">
        <f t="shared" si="111"/>
        <v>3.6006758146100777E-2</v>
      </c>
      <c r="W75" s="336">
        <f t="shared" si="111"/>
        <v>3.2260258882479541E-2</v>
      </c>
      <c r="X75" s="336">
        <f t="shared" si="111"/>
        <v>3.2198893038000019E-2</v>
      </c>
      <c r="Y75" s="336">
        <f t="shared" si="111"/>
        <v>3.1854241788283187E-2</v>
      </c>
      <c r="Z75" s="336">
        <f t="shared" si="111"/>
        <v>3.1567331531172409E-2</v>
      </c>
      <c r="AA75" s="336">
        <f t="shared" si="111"/>
        <v>3.1278423099473332E-2</v>
      </c>
      <c r="AB75" s="336">
        <f t="shared" si="111"/>
        <v>3.0965682327751522E-2</v>
      </c>
      <c r="AC75" s="336">
        <f t="shared" si="111"/>
        <v>3.0679105322522219E-2</v>
      </c>
      <c r="AD75" s="336">
        <f t="shared" si="111"/>
        <v>3.0408020764678592E-2</v>
      </c>
      <c r="AE75" s="336">
        <f t="shared" ref="AE75:AL75" si="112">AE28/AE$49</f>
        <v>3.0128230098228646E-2</v>
      </c>
      <c r="AF75" s="336">
        <f t="shared" si="112"/>
        <v>2.986008560570505E-2</v>
      </c>
      <c r="AG75" s="336">
        <f t="shared" si="112"/>
        <v>2.9590460933049251E-2</v>
      </c>
      <c r="AH75" s="336">
        <f t="shared" si="112"/>
        <v>2.932277247692747E-2</v>
      </c>
      <c r="AI75" s="336">
        <f t="shared" si="112"/>
        <v>2.9053524069948607E-2</v>
      </c>
      <c r="AJ75" s="336">
        <f t="shared" si="112"/>
        <v>2.8789014179065445E-2</v>
      </c>
      <c r="AK75" s="336">
        <f t="shared" si="112"/>
        <v>2.8516749534094138E-2</v>
      </c>
      <c r="AL75" s="336">
        <f t="shared" si="112"/>
        <v>2.8257737063743869E-2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3.2822871199624973E-2</v>
      </c>
      <c r="N76" s="336">
        <f t="shared" si="113"/>
        <v>3.4273609775200969E-2</v>
      </c>
      <c r="O76" s="336">
        <f t="shared" si="113"/>
        <v>3.3683749673285884E-2</v>
      </c>
      <c r="P76" s="336">
        <f t="shared" si="113"/>
        <v>3.3796996548766896E-2</v>
      </c>
      <c r="Q76" s="336">
        <f t="shared" si="113"/>
        <v>3.4805600708204466E-2</v>
      </c>
      <c r="R76" s="336">
        <f t="shared" si="113"/>
        <v>3.5010628867663429E-2</v>
      </c>
      <c r="S76" s="336">
        <f t="shared" si="113"/>
        <v>3.3940867537679276E-2</v>
      </c>
      <c r="T76" s="336">
        <f t="shared" si="113"/>
        <v>3.4337091023534556E-2</v>
      </c>
      <c r="U76" s="336">
        <f t="shared" si="113"/>
        <v>3.2145022643444911E-2</v>
      </c>
      <c r="V76" s="336">
        <f t="shared" si="113"/>
        <v>3.5655946043687978E-2</v>
      </c>
      <c r="W76" s="336">
        <f t="shared" si="113"/>
        <v>2.9127583088008335E-2</v>
      </c>
      <c r="X76" s="336">
        <f t="shared" si="113"/>
        <v>2.9671602185437344E-2</v>
      </c>
      <c r="Y76" s="336">
        <f t="shared" si="113"/>
        <v>2.9538727990202393E-2</v>
      </c>
      <c r="Z76" s="336">
        <f t="shared" si="113"/>
        <v>2.9669770155828629E-2</v>
      </c>
      <c r="AA76" s="336">
        <f t="shared" si="113"/>
        <v>2.9711371846085358E-2</v>
      </c>
      <c r="AB76" s="336">
        <f t="shared" si="113"/>
        <v>2.9573908277196845E-2</v>
      </c>
      <c r="AC76" s="336">
        <f t="shared" si="113"/>
        <v>2.943802514203547E-2</v>
      </c>
      <c r="AD76" s="336">
        <f t="shared" si="113"/>
        <v>2.9280760774735969E-2</v>
      </c>
      <c r="AE76" s="336">
        <f t="shared" ref="AE76:AL76" si="114">AE29/AE$49</f>
        <v>2.9114045262855142E-2</v>
      </c>
      <c r="AF76" s="336">
        <f t="shared" si="114"/>
        <v>2.8950024831201276E-2</v>
      </c>
      <c r="AG76" s="336">
        <f t="shared" si="114"/>
        <v>2.8788803393240286E-2</v>
      </c>
      <c r="AH76" s="336">
        <f t="shared" si="114"/>
        <v>2.8619432648222271E-2</v>
      </c>
      <c r="AI76" s="336">
        <f t="shared" si="114"/>
        <v>2.8441335424440672E-2</v>
      </c>
      <c r="AJ76" s="336">
        <f t="shared" si="114"/>
        <v>2.8257994637937767E-2</v>
      </c>
      <c r="AK76" s="336">
        <f t="shared" si="114"/>
        <v>2.807213231695848E-2</v>
      </c>
      <c r="AL76" s="336">
        <f t="shared" si="114"/>
        <v>2.7892179834681806E-2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1.8468826247920289E-2</v>
      </c>
      <c r="N77" s="336">
        <f t="shared" si="115"/>
        <v>1.8314071141549607E-2</v>
      </c>
      <c r="O77" s="336">
        <f t="shared" si="115"/>
        <v>1.9577586230950648E-2</v>
      </c>
      <c r="P77" s="336">
        <f t="shared" si="115"/>
        <v>1.8834884087185221E-2</v>
      </c>
      <c r="Q77" s="336">
        <f t="shared" si="115"/>
        <v>1.9054463349320191E-2</v>
      </c>
      <c r="R77" s="336">
        <f t="shared" si="115"/>
        <v>1.8369355235310237E-2</v>
      </c>
      <c r="S77" s="336">
        <f t="shared" si="115"/>
        <v>1.8458055486651151E-2</v>
      </c>
      <c r="T77" s="336">
        <f t="shared" si="115"/>
        <v>1.8819434338075588E-2</v>
      </c>
      <c r="U77" s="336">
        <f t="shared" si="115"/>
        <v>1.8097010605913597E-2</v>
      </c>
      <c r="V77" s="336">
        <f t="shared" si="115"/>
        <v>1.664589545372875E-2</v>
      </c>
      <c r="W77" s="336">
        <f t="shared" si="115"/>
        <v>1.6291220172750379E-2</v>
      </c>
      <c r="X77" s="336">
        <f t="shared" si="115"/>
        <v>1.7163252004964102E-2</v>
      </c>
      <c r="Y77" s="336">
        <f t="shared" si="115"/>
        <v>1.7075390499172779E-2</v>
      </c>
      <c r="Z77" s="336">
        <f t="shared" si="115"/>
        <v>1.7020639333810549E-2</v>
      </c>
      <c r="AA77" s="336">
        <f t="shared" si="115"/>
        <v>1.6946108155079173E-2</v>
      </c>
      <c r="AB77" s="336">
        <f t="shared" si="115"/>
        <v>1.6883004224135259E-2</v>
      </c>
      <c r="AC77" s="336">
        <f t="shared" si="115"/>
        <v>1.6810756504115298E-2</v>
      </c>
      <c r="AD77" s="336">
        <f t="shared" si="115"/>
        <v>1.673204341393987E-2</v>
      </c>
      <c r="AE77" s="336">
        <f t="shared" ref="AE77:AL77" si="116">AE30/AE$49</f>
        <v>1.6657044882540405E-2</v>
      </c>
      <c r="AF77" s="336">
        <f t="shared" si="116"/>
        <v>1.6575191499140607E-2</v>
      </c>
      <c r="AG77" s="336">
        <f t="shared" si="116"/>
        <v>1.6478618244435229E-2</v>
      </c>
      <c r="AH77" s="336">
        <f t="shared" si="116"/>
        <v>1.6382480942678992E-2</v>
      </c>
      <c r="AI77" s="336">
        <f t="shared" si="116"/>
        <v>1.6284743687266727E-2</v>
      </c>
      <c r="AJ77" s="336">
        <f t="shared" si="116"/>
        <v>1.6179978734085269E-2</v>
      </c>
      <c r="AK77" s="336">
        <f t="shared" si="116"/>
        <v>1.6074607540206433E-2</v>
      </c>
      <c r="AL77" s="336">
        <f t="shared" si="116"/>
        <v>1.5821276989230283E-2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0.10170163207568432</v>
      </c>
      <c r="N79" s="337">
        <f t="shared" si="117"/>
        <v>9.5738982805745512E-2</v>
      </c>
      <c r="O79" s="337">
        <f t="shared" si="117"/>
        <v>0.10018916808692442</v>
      </c>
      <c r="P79" s="337">
        <f t="shared" si="117"/>
        <v>0.10227047946789508</v>
      </c>
      <c r="Q79" s="337">
        <f t="shared" si="117"/>
        <v>0.10184158771479312</v>
      </c>
      <c r="R79" s="337">
        <f t="shared" si="117"/>
        <v>0.10212954714557365</v>
      </c>
      <c r="S79" s="337">
        <f t="shared" si="117"/>
        <v>0.10029153908932217</v>
      </c>
      <c r="T79" s="337">
        <f t="shared" si="117"/>
        <v>9.8816837576117866E-2</v>
      </c>
      <c r="U79" s="337">
        <f t="shared" si="117"/>
        <v>9.755823987296515E-2</v>
      </c>
      <c r="V79" s="337">
        <f t="shared" si="117"/>
        <v>9.7004374106652219E-2</v>
      </c>
      <c r="W79" s="337">
        <f t="shared" si="117"/>
        <v>9.2572996546332123E-2</v>
      </c>
      <c r="X79" s="337">
        <f t="shared" si="117"/>
        <v>9.126376682551772E-2</v>
      </c>
      <c r="Y79" s="337">
        <f t="shared" si="117"/>
        <v>9.1736591758644112E-2</v>
      </c>
      <c r="Z79" s="337">
        <f t="shared" si="117"/>
        <v>9.196125555052849E-2</v>
      </c>
      <c r="AA79" s="337">
        <f t="shared" si="117"/>
        <v>9.2259604515528226E-2</v>
      </c>
      <c r="AB79" s="337">
        <f t="shared" si="117"/>
        <v>9.2645369495535729E-2</v>
      </c>
      <c r="AC79" s="337">
        <f t="shared" si="117"/>
        <v>9.2985452655860557E-2</v>
      </c>
      <c r="AD79" s="337">
        <f t="shared" si="117"/>
        <v>9.3296801510787356E-2</v>
      </c>
      <c r="AE79" s="337">
        <f t="shared" ref="AE79:AL79" si="118">AE32/AE$49</f>
        <v>9.3718273561838303E-2</v>
      </c>
      <c r="AF79" s="337">
        <f t="shared" si="118"/>
        <v>9.4134733675506718E-2</v>
      </c>
      <c r="AG79" s="337">
        <f t="shared" si="118"/>
        <v>9.4529612071818786E-2</v>
      </c>
      <c r="AH79" s="337">
        <f t="shared" si="118"/>
        <v>9.4912025545450959E-2</v>
      </c>
      <c r="AI79" s="337">
        <f t="shared" si="118"/>
        <v>9.5205447254231954E-2</v>
      </c>
      <c r="AJ79" s="337">
        <f t="shared" si="118"/>
        <v>9.5506289792803234E-2</v>
      </c>
      <c r="AK79" s="337">
        <f t="shared" si="118"/>
        <v>9.5789310510110678E-2</v>
      </c>
      <c r="AL79" s="337">
        <f t="shared" si="118"/>
        <v>9.603896771622239E-2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7.866203057966499E-2</v>
      </c>
      <c r="N80" s="336">
        <f t="shared" si="119"/>
        <v>7.2424547593579289E-2</v>
      </c>
      <c r="O80" s="336">
        <f t="shared" si="119"/>
        <v>7.7890610041786018E-2</v>
      </c>
      <c r="P80" s="336">
        <f t="shared" si="119"/>
        <v>7.9172511137705376E-2</v>
      </c>
      <c r="Q80" s="336">
        <f t="shared" si="119"/>
        <v>7.8148612495741218E-2</v>
      </c>
      <c r="R80" s="336">
        <f t="shared" si="119"/>
        <v>8.0381217421879494E-2</v>
      </c>
      <c r="S80" s="336">
        <f t="shared" si="119"/>
        <v>7.8742839324608987E-2</v>
      </c>
      <c r="T80" s="336">
        <f t="shared" si="119"/>
        <v>7.723481464122503E-2</v>
      </c>
      <c r="U80" s="336">
        <f t="shared" si="119"/>
        <v>7.5395467617683953E-2</v>
      </c>
      <c r="V80" s="336">
        <f t="shared" si="119"/>
        <v>7.4663582747886495E-2</v>
      </c>
      <c r="W80" s="336">
        <f t="shared" si="119"/>
        <v>7.2119417527535298E-2</v>
      </c>
      <c r="X80" s="336">
        <f t="shared" si="119"/>
        <v>7.2102733507402192E-2</v>
      </c>
      <c r="Y80" s="336">
        <f t="shared" si="119"/>
        <v>7.2388138644615241E-2</v>
      </c>
      <c r="Z80" s="336">
        <f t="shared" si="119"/>
        <v>7.2503617101818726E-2</v>
      </c>
      <c r="AA80" s="336">
        <f t="shared" si="119"/>
        <v>7.2727245530230397E-2</v>
      </c>
      <c r="AB80" s="336">
        <f t="shared" si="119"/>
        <v>7.3057171990193612E-2</v>
      </c>
      <c r="AC80" s="336">
        <f t="shared" si="119"/>
        <v>7.3332357478242807E-2</v>
      </c>
      <c r="AD80" s="336">
        <f t="shared" si="119"/>
        <v>7.358321247281141E-2</v>
      </c>
      <c r="AE80" s="336">
        <f t="shared" ref="AE80:AL80" si="120">AE33/AE$49</f>
        <v>7.3950286640129897E-2</v>
      </c>
      <c r="AF80" s="336">
        <f t="shared" si="120"/>
        <v>7.4317474873015377E-2</v>
      </c>
      <c r="AG80" s="336">
        <f t="shared" si="120"/>
        <v>7.4662207547671694E-2</v>
      </c>
      <c r="AH80" s="336">
        <f t="shared" si="120"/>
        <v>7.4996253598720919E-2</v>
      </c>
      <c r="AI80" s="336">
        <f t="shared" si="120"/>
        <v>7.5235776295618659E-2</v>
      </c>
      <c r="AJ80" s="336">
        <f t="shared" si="120"/>
        <v>7.5489794193510915E-2</v>
      </c>
      <c r="AK80" s="336">
        <f t="shared" si="120"/>
        <v>7.5753813597385533E-2</v>
      </c>
      <c r="AL80" s="336">
        <f t="shared" si="120"/>
        <v>7.6038766180490644E-2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2.1517699109212862E-2</v>
      </c>
      <c r="N81" s="336">
        <f t="shared" si="121"/>
        <v>2.2202940239290595E-2</v>
      </c>
      <c r="O81" s="336">
        <f t="shared" si="121"/>
        <v>2.1228033128043659E-2</v>
      </c>
      <c r="P81" s="336">
        <f t="shared" si="121"/>
        <v>2.2187329193290906E-2</v>
      </c>
      <c r="Q81" s="336">
        <f t="shared" si="121"/>
        <v>2.2696915651080833E-2</v>
      </c>
      <c r="R81" s="336">
        <f t="shared" si="121"/>
        <v>2.0778620689274503E-2</v>
      </c>
      <c r="S81" s="336">
        <f t="shared" si="121"/>
        <v>2.0734236604068288E-2</v>
      </c>
      <c r="T81" s="336">
        <f t="shared" si="121"/>
        <v>2.0691721026906362E-2</v>
      </c>
      <c r="U81" s="336">
        <f t="shared" si="121"/>
        <v>2.1257902810021826E-2</v>
      </c>
      <c r="V81" s="336">
        <f t="shared" si="121"/>
        <v>2.1524931175653489E-2</v>
      </c>
      <c r="W81" s="336">
        <f t="shared" si="121"/>
        <v>1.9441232296064034E-2</v>
      </c>
      <c r="X81" s="336">
        <f t="shared" si="121"/>
        <v>1.8440520279475164E-2</v>
      </c>
      <c r="Y81" s="336">
        <f t="shared" si="121"/>
        <v>1.8627054744108529E-2</v>
      </c>
      <c r="Z81" s="336">
        <f t="shared" si="121"/>
        <v>1.873696244681012E-2</v>
      </c>
      <c r="AA81" s="336">
        <f t="shared" si="121"/>
        <v>1.8813062846529807E-2</v>
      </c>
      <c r="AB81" s="336">
        <f t="shared" si="121"/>
        <v>1.8871675325936917E-2</v>
      </c>
      <c r="AC81" s="336">
        <f t="shared" si="121"/>
        <v>1.8938216378827068E-2</v>
      </c>
      <c r="AD81" s="336">
        <f t="shared" si="121"/>
        <v>1.9000314780800543E-2</v>
      </c>
      <c r="AE81" s="336">
        <f t="shared" ref="AE81:AL81" si="122">AE34/AE$49</f>
        <v>1.905570849460694E-2</v>
      </c>
      <c r="AF81" s="336">
        <f t="shared" si="122"/>
        <v>1.910724795230289E-2</v>
      </c>
      <c r="AG81" s="336">
        <f t="shared" si="122"/>
        <v>1.9158768258317971E-2</v>
      </c>
      <c r="AH81" s="336">
        <f t="shared" si="122"/>
        <v>1.9209190864585932E-2</v>
      </c>
      <c r="AI81" s="336">
        <f t="shared" si="122"/>
        <v>1.9264259763935875E-2</v>
      </c>
      <c r="AJ81" s="336">
        <f t="shared" si="122"/>
        <v>1.93148590286999E-2</v>
      </c>
      <c r="AK81" s="336">
        <f t="shared" si="122"/>
        <v>1.9335527007240835E-2</v>
      </c>
      <c r="AL81" s="336">
        <f t="shared" si="122"/>
        <v>1.9304076543282228E-2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1.5219023868064665E-3</v>
      </c>
      <c r="N82" s="336">
        <f t="shared" si="123"/>
        <v>1.1114949728756273E-3</v>
      </c>
      <c r="O82" s="336">
        <f t="shared" si="123"/>
        <v>1.0705249170947374E-3</v>
      </c>
      <c r="P82" s="336">
        <f t="shared" si="123"/>
        <v>9.1063913689881171E-4</v>
      </c>
      <c r="Q82" s="336">
        <f t="shared" si="123"/>
        <v>9.9605956797107977E-4</v>
      </c>
      <c r="R82" s="336">
        <f t="shared" si="123"/>
        <v>9.6970903441964619E-4</v>
      </c>
      <c r="S82" s="336">
        <f t="shared" si="123"/>
        <v>8.1446316064489026E-4</v>
      </c>
      <c r="T82" s="336">
        <f t="shared" si="123"/>
        <v>8.9030190798645341E-4</v>
      </c>
      <c r="U82" s="336">
        <f t="shared" si="123"/>
        <v>9.0486944525938111E-4</v>
      </c>
      <c r="V82" s="336">
        <f t="shared" si="123"/>
        <v>8.1586018311223518E-4</v>
      </c>
      <c r="W82" s="336">
        <f t="shared" si="123"/>
        <v>1.01234672273279E-3</v>
      </c>
      <c r="X82" s="336">
        <f t="shared" si="123"/>
        <v>7.2051303864036033E-4</v>
      </c>
      <c r="Y82" s="336">
        <f t="shared" si="123"/>
        <v>7.21398369920365E-4</v>
      </c>
      <c r="Z82" s="336">
        <f t="shared" si="123"/>
        <v>7.2067600189965639E-4</v>
      </c>
      <c r="AA82" s="336">
        <f t="shared" si="123"/>
        <v>7.1929613876801977E-4</v>
      </c>
      <c r="AB82" s="336">
        <f t="shared" si="123"/>
        <v>7.1652217940521197E-4</v>
      </c>
      <c r="AC82" s="336">
        <f t="shared" si="123"/>
        <v>7.1487879879068221E-4</v>
      </c>
      <c r="AD82" s="336">
        <f t="shared" si="123"/>
        <v>7.1327425717542035E-4</v>
      </c>
      <c r="AE82" s="336">
        <f t="shared" ref="AE82:AL82" si="124">AE35/AE$49</f>
        <v>7.1227842710147333E-4</v>
      </c>
      <c r="AF82" s="336">
        <f t="shared" si="124"/>
        <v>7.1001085018844044E-4</v>
      </c>
      <c r="AG82" s="336">
        <f t="shared" si="124"/>
        <v>7.0863626582910635E-4</v>
      </c>
      <c r="AH82" s="336">
        <f t="shared" si="124"/>
        <v>7.0658108214411764E-4</v>
      </c>
      <c r="AI82" s="336">
        <f t="shared" si="124"/>
        <v>7.0541119467741186E-4</v>
      </c>
      <c r="AJ82" s="336">
        <f t="shared" si="124"/>
        <v>7.0163657059240953E-4</v>
      </c>
      <c r="AK82" s="336">
        <f t="shared" si="124"/>
        <v>6.9996990548431572E-4</v>
      </c>
      <c r="AL82" s="336">
        <f t="shared" si="124"/>
        <v>6.9612499244952036E-4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8.5759216554836093E-2</v>
      </c>
      <c r="N84" s="337">
        <f t="shared" si="125"/>
        <v>8.8125293823506617E-2</v>
      </c>
      <c r="O84" s="337">
        <f t="shared" si="125"/>
        <v>9.1600465797454816E-2</v>
      </c>
      <c r="P84" s="337">
        <f t="shared" si="125"/>
        <v>8.9567467277387861E-2</v>
      </c>
      <c r="Q84" s="337">
        <f t="shared" si="125"/>
        <v>8.6012855154754222E-2</v>
      </c>
      <c r="R84" s="337">
        <f t="shared" si="125"/>
        <v>8.6381973781706214E-2</v>
      </c>
      <c r="S84" s="337">
        <f t="shared" si="125"/>
        <v>9.0384599249857187E-2</v>
      </c>
      <c r="T84" s="337">
        <f t="shared" si="125"/>
        <v>8.6190598923051337E-2</v>
      </c>
      <c r="U84" s="337">
        <f t="shared" si="125"/>
        <v>8.2395258851837211E-2</v>
      </c>
      <c r="V84" s="337">
        <f t="shared" si="125"/>
        <v>7.8129753091043058E-2</v>
      </c>
      <c r="W84" s="337">
        <f t="shared" si="125"/>
        <v>7.953510249687884E-2</v>
      </c>
      <c r="X84" s="337">
        <f t="shared" si="125"/>
        <v>7.9057055996707565E-2</v>
      </c>
      <c r="Y84" s="337">
        <f t="shared" si="125"/>
        <v>7.8714349285038024E-2</v>
      </c>
      <c r="Z84" s="337">
        <f t="shared" si="125"/>
        <v>7.8320802537387824E-2</v>
      </c>
      <c r="AA84" s="337">
        <f t="shared" si="125"/>
        <v>7.8004229743012951E-2</v>
      </c>
      <c r="AB84" s="337">
        <f t="shared" si="125"/>
        <v>7.7737822045556459E-2</v>
      </c>
      <c r="AC84" s="337">
        <f t="shared" si="125"/>
        <v>7.7405732016799136E-2</v>
      </c>
      <c r="AD84" s="337">
        <f t="shared" si="125"/>
        <v>7.7021078168271445E-2</v>
      </c>
      <c r="AE84" s="337">
        <f t="shared" ref="AE84:AL84" si="126">AE37/AE$49</f>
        <v>7.6615830484565717E-2</v>
      </c>
      <c r="AF84" s="337">
        <f t="shared" si="126"/>
        <v>7.6201932335981437E-2</v>
      </c>
      <c r="AG84" s="337">
        <f t="shared" si="126"/>
        <v>7.5757367654415125E-2</v>
      </c>
      <c r="AH84" s="337">
        <f t="shared" si="126"/>
        <v>7.5281867741018388E-2</v>
      </c>
      <c r="AI84" s="337">
        <f t="shared" si="126"/>
        <v>7.4811120518992677E-2</v>
      </c>
      <c r="AJ84" s="337">
        <f t="shared" si="126"/>
        <v>7.429514074112975E-2</v>
      </c>
      <c r="AK84" s="337">
        <f t="shared" si="126"/>
        <v>7.3793737005465251E-2</v>
      </c>
      <c r="AL84" s="337">
        <f t="shared" si="126"/>
        <v>7.3270675269117846E-2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6.9328340713276843E-2</v>
      </c>
      <c r="N85" s="336">
        <f t="shared" si="127"/>
        <v>7.2380517817432502E-2</v>
      </c>
      <c r="O85" s="336">
        <f t="shared" si="127"/>
        <v>7.6097554544429818E-2</v>
      </c>
      <c r="P85" s="336">
        <f t="shared" si="127"/>
        <v>7.4235112851853982E-2</v>
      </c>
      <c r="Q85" s="336">
        <f t="shared" si="127"/>
        <v>7.1359814191655463E-2</v>
      </c>
      <c r="R85" s="336">
        <f t="shared" si="127"/>
        <v>7.0686389956581636E-2</v>
      </c>
      <c r="S85" s="336">
        <f t="shared" si="127"/>
        <v>7.552122671384788E-2</v>
      </c>
      <c r="T85" s="336">
        <f t="shared" si="127"/>
        <v>6.9862306053269374E-2</v>
      </c>
      <c r="U85" s="336">
        <f t="shared" si="127"/>
        <v>6.5946381044568889E-2</v>
      </c>
      <c r="V85" s="336">
        <f t="shared" si="127"/>
        <v>6.2087506099042934E-2</v>
      </c>
      <c r="W85" s="336">
        <f t="shared" si="127"/>
        <v>6.2797903471277686E-2</v>
      </c>
      <c r="X85" s="336">
        <f t="shared" si="127"/>
        <v>6.157905623174563E-2</v>
      </c>
      <c r="Y85" s="336">
        <f t="shared" si="127"/>
        <v>6.1150438612728134E-2</v>
      </c>
      <c r="Z85" s="336">
        <f t="shared" si="127"/>
        <v>6.0654063480988459E-2</v>
      </c>
      <c r="AA85" s="336">
        <f t="shared" si="127"/>
        <v>6.0241513344950939E-2</v>
      </c>
      <c r="AB85" s="336">
        <f t="shared" si="127"/>
        <v>5.9880199245912168E-2</v>
      </c>
      <c r="AC85" s="336">
        <f t="shared" si="127"/>
        <v>5.9467427180123149E-2</v>
      </c>
      <c r="AD85" s="336">
        <f t="shared" si="127"/>
        <v>5.9002103009749139E-2</v>
      </c>
      <c r="AE85" s="336">
        <f t="shared" ref="AE85:AL85" si="128">AE38/AE$49</f>
        <v>5.8525023022345184E-2</v>
      </c>
      <c r="AF85" s="336">
        <f t="shared" si="128"/>
        <v>5.8036049968125225E-2</v>
      </c>
      <c r="AG85" s="336">
        <f t="shared" si="128"/>
        <v>5.7510421042767088E-2</v>
      </c>
      <c r="AH85" s="336">
        <f t="shared" si="128"/>
        <v>5.6957644401688802E-2</v>
      </c>
      <c r="AI85" s="336">
        <f t="shared" si="128"/>
        <v>5.6417201699245828E-2</v>
      </c>
      <c r="AJ85" s="336">
        <f t="shared" si="128"/>
        <v>5.5834774967741647E-2</v>
      </c>
      <c r="AK85" s="336">
        <f t="shared" si="128"/>
        <v>5.5266048809163075E-2</v>
      </c>
      <c r="AL85" s="336">
        <f t="shared" si="128"/>
        <v>5.4682405407407791E-2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1.6430875841559257E-2</v>
      </c>
      <c r="N86" s="336">
        <f t="shared" si="129"/>
        <v>1.5744776006074112E-2</v>
      </c>
      <c r="O86" s="336">
        <f t="shared" si="129"/>
        <v>1.5502911253024993E-2</v>
      </c>
      <c r="P86" s="336">
        <f t="shared" si="129"/>
        <v>1.5332354425533882E-2</v>
      </c>
      <c r="Q86" s="336">
        <f t="shared" si="129"/>
        <v>1.4653040963098767E-2</v>
      </c>
      <c r="R86" s="336">
        <f t="shared" si="129"/>
        <v>1.5695583825124579E-2</v>
      </c>
      <c r="S86" s="336">
        <f t="shared" si="129"/>
        <v>1.4863372536009308E-2</v>
      </c>
      <c r="T86" s="336">
        <f t="shared" si="129"/>
        <v>1.632829286978197E-2</v>
      </c>
      <c r="U86" s="336">
        <f t="shared" si="129"/>
        <v>1.6448877807268322E-2</v>
      </c>
      <c r="V86" s="336">
        <f t="shared" si="129"/>
        <v>1.6042246992000124E-2</v>
      </c>
      <c r="W86" s="336">
        <f t="shared" si="129"/>
        <v>1.6737199025601158E-2</v>
      </c>
      <c r="X86" s="336">
        <f t="shared" si="129"/>
        <v>1.7477999764961932E-2</v>
      </c>
      <c r="Y86" s="336">
        <f t="shared" si="129"/>
        <v>1.756391067230989E-2</v>
      </c>
      <c r="Z86" s="336">
        <f t="shared" si="129"/>
        <v>1.7666739056399358E-2</v>
      </c>
      <c r="AA86" s="336">
        <f t="shared" si="129"/>
        <v>1.7762716398062008E-2</v>
      </c>
      <c r="AB86" s="336">
        <f t="shared" si="129"/>
        <v>1.7857622799644288E-2</v>
      </c>
      <c r="AC86" s="336">
        <f t="shared" si="129"/>
        <v>1.7938304836675988E-2</v>
      </c>
      <c r="AD86" s="336">
        <f t="shared" si="129"/>
        <v>1.8018975158522306E-2</v>
      </c>
      <c r="AE86" s="336">
        <f t="shared" ref="AE86:AL86" si="130">AE39/AE$49</f>
        <v>1.8090807462220526E-2</v>
      </c>
      <c r="AF86" s="336">
        <f t="shared" si="130"/>
        <v>1.8165882367856209E-2</v>
      </c>
      <c r="AG86" s="336">
        <f t="shared" si="130"/>
        <v>1.8246946611648031E-2</v>
      </c>
      <c r="AH86" s="336">
        <f t="shared" si="130"/>
        <v>1.8324223339329582E-2</v>
      </c>
      <c r="AI86" s="336">
        <f t="shared" si="130"/>
        <v>1.8393918819746842E-2</v>
      </c>
      <c r="AJ86" s="336">
        <f t="shared" si="130"/>
        <v>1.8460365773388106E-2</v>
      </c>
      <c r="AK86" s="336">
        <f t="shared" si="130"/>
        <v>1.8527688196302169E-2</v>
      </c>
      <c r="AL86" s="336">
        <f t="shared" si="130"/>
        <v>1.8588269861710062E-2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5.569636975210536E-2</v>
      </c>
      <c r="N88" s="337">
        <f t="shared" si="131"/>
        <v>5.3999671092309097E-2</v>
      </c>
      <c r="O88" s="337">
        <f t="shared" si="131"/>
        <v>5.3343875804825247E-2</v>
      </c>
      <c r="P88" s="337">
        <f t="shared" si="131"/>
        <v>5.331635386261719E-2</v>
      </c>
      <c r="Q88" s="337">
        <f t="shared" si="131"/>
        <v>5.5138575545515316E-2</v>
      </c>
      <c r="R88" s="337">
        <f t="shared" si="131"/>
        <v>5.3292241592582536E-2</v>
      </c>
      <c r="S88" s="337">
        <f t="shared" si="131"/>
        <v>5.4928908777003398E-2</v>
      </c>
      <c r="T88" s="337">
        <f t="shared" si="131"/>
        <v>5.3369020820819076E-2</v>
      </c>
      <c r="U88" s="337">
        <f t="shared" si="131"/>
        <v>5.5991550969235422E-2</v>
      </c>
      <c r="V88" s="337">
        <f t="shared" si="131"/>
        <v>5.221590877477339E-2</v>
      </c>
      <c r="W88" s="337">
        <f t="shared" si="131"/>
        <v>4.6847209572701248E-2</v>
      </c>
      <c r="X88" s="337">
        <f t="shared" si="131"/>
        <v>4.8292958132782823E-2</v>
      </c>
      <c r="Y88" s="337">
        <f t="shared" si="131"/>
        <v>4.7755006215431731E-2</v>
      </c>
      <c r="Z88" s="337">
        <f t="shared" si="131"/>
        <v>4.7467368241093023E-2</v>
      </c>
      <c r="AA88" s="337">
        <f t="shared" si="131"/>
        <v>4.7225576641106798E-2</v>
      </c>
      <c r="AB88" s="337">
        <f t="shared" si="131"/>
        <v>4.693339421942689E-2</v>
      </c>
      <c r="AC88" s="337">
        <f t="shared" si="131"/>
        <v>4.6616169246321233E-2</v>
      </c>
      <c r="AD88" s="337">
        <f t="shared" si="131"/>
        <v>4.6285603034540657E-2</v>
      </c>
      <c r="AE88" s="337">
        <f t="shared" ref="AE88:AL88" si="132">AE41/AE$49</f>
        <v>4.5941912006045714E-2</v>
      </c>
      <c r="AF88" s="337">
        <f t="shared" si="132"/>
        <v>4.5604713985477136E-2</v>
      </c>
      <c r="AG88" s="337">
        <f t="shared" si="132"/>
        <v>4.5279592017229656E-2</v>
      </c>
      <c r="AH88" s="337">
        <f t="shared" si="132"/>
        <v>4.4956077857015747E-2</v>
      </c>
      <c r="AI88" s="337">
        <f t="shared" si="132"/>
        <v>4.4625700916139162E-2</v>
      </c>
      <c r="AJ88" s="337">
        <f t="shared" si="132"/>
        <v>4.4338584640526715E-2</v>
      </c>
      <c r="AK88" s="337">
        <f t="shared" si="132"/>
        <v>4.4044953646010639E-2</v>
      </c>
      <c r="AL88" s="337">
        <f t="shared" si="132"/>
        <v>4.3785269159738321E-2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2.2886465959436778E-2</v>
      </c>
      <c r="N89" s="336">
        <f t="shared" si="133"/>
        <v>2.1426842108332077E-2</v>
      </c>
      <c r="O89" s="336">
        <f t="shared" si="133"/>
        <v>2.229638095291717E-2</v>
      </c>
      <c r="P89" s="336">
        <f t="shared" si="133"/>
        <v>2.2733822540204129E-2</v>
      </c>
      <c r="Q89" s="336">
        <f t="shared" si="133"/>
        <v>2.2435106966468481E-2</v>
      </c>
      <c r="R89" s="336">
        <f t="shared" si="133"/>
        <v>2.2041771658224196E-2</v>
      </c>
      <c r="S89" s="336">
        <f t="shared" si="133"/>
        <v>2.1597166958143572E-2</v>
      </c>
      <c r="T89" s="336">
        <f t="shared" si="133"/>
        <v>2.1802457466172848E-2</v>
      </c>
      <c r="U89" s="336">
        <f t="shared" si="133"/>
        <v>2.1868531684523542E-2</v>
      </c>
      <c r="V89" s="336">
        <f t="shared" si="133"/>
        <v>2.0391135162669865E-2</v>
      </c>
      <c r="W89" s="336">
        <f t="shared" si="133"/>
        <v>1.8091123657957855E-2</v>
      </c>
      <c r="X89" s="336">
        <f t="shared" si="133"/>
        <v>1.9253990174543517E-2</v>
      </c>
      <c r="Y89" s="336">
        <f t="shared" si="133"/>
        <v>1.9022183857545859E-2</v>
      </c>
      <c r="Z89" s="336">
        <f t="shared" si="133"/>
        <v>1.8873996489866637E-2</v>
      </c>
      <c r="AA89" s="336">
        <f t="shared" si="133"/>
        <v>1.8732217941159597E-2</v>
      </c>
      <c r="AB89" s="336">
        <f t="shared" si="133"/>
        <v>1.8573617869033963E-2</v>
      </c>
      <c r="AC89" s="336">
        <f t="shared" si="133"/>
        <v>1.8387191380014087E-2</v>
      </c>
      <c r="AD89" s="336">
        <f t="shared" si="133"/>
        <v>1.8198637141671397E-2</v>
      </c>
      <c r="AE89" s="336">
        <f t="shared" ref="AE89:AL89" si="134">AE42/AE$49</f>
        <v>1.798659639692736E-2</v>
      </c>
      <c r="AF89" s="336">
        <f t="shared" si="134"/>
        <v>1.7775687877658049E-2</v>
      </c>
      <c r="AG89" s="336">
        <f t="shared" si="134"/>
        <v>1.7573828842727512E-2</v>
      </c>
      <c r="AH89" s="336">
        <f t="shared" si="134"/>
        <v>1.7375543018936877E-2</v>
      </c>
      <c r="AI89" s="336">
        <f t="shared" si="134"/>
        <v>1.7179432568847661E-2</v>
      </c>
      <c r="AJ89" s="336">
        <f t="shared" si="134"/>
        <v>1.7025173413447382E-2</v>
      </c>
      <c r="AK89" s="336">
        <f t="shared" si="134"/>
        <v>1.6871356878624684E-2</v>
      </c>
      <c r="AL89" s="336">
        <f t="shared" si="134"/>
        <v>1.6748402447105303E-2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3.2809903792668578E-2</v>
      </c>
      <c r="N90" s="336">
        <f t="shared" si="135"/>
        <v>3.2572828983977023E-2</v>
      </c>
      <c r="O90" s="336">
        <f t="shared" si="135"/>
        <v>3.1047494851908081E-2</v>
      </c>
      <c r="P90" s="336">
        <f t="shared" si="135"/>
        <v>3.0582531322413072E-2</v>
      </c>
      <c r="Q90" s="336">
        <f t="shared" si="135"/>
        <v>3.2703468579046845E-2</v>
      </c>
      <c r="R90" s="336">
        <f t="shared" si="135"/>
        <v>3.1250469934358344E-2</v>
      </c>
      <c r="S90" s="336">
        <f t="shared" si="135"/>
        <v>3.3331741818859825E-2</v>
      </c>
      <c r="T90" s="336">
        <f t="shared" si="135"/>
        <v>3.1566563354646228E-2</v>
      </c>
      <c r="U90" s="336">
        <f t="shared" si="135"/>
        <v>3.4123019284711877E-2</v>
      </c>
      <c r="V90" s="336">
        <f t="shared" si="135"/>
        <v>3.1824773612103528E-2</v>
      </c>
      <c r="W90" s="336">
        <f t="shared" si="135"/>
        <v>2.8756085914743389E-2</v>
      </c>
      <c r="X90" s="336">
        <f t="shared" si="135"/>
        <v>2.9038967958239313E-2</v>
      </c>
      <c r="Y90" s="336">
        <f t="shared" si="135"/>
        <v>2.8732822357885872E-2</v>
      </c>
      <c r="Z90" s="336">
        <f t="shared" si="135"/>
        <v>2.8593371751226386E-2</v>
      </c>
      <c r="AA90" s="336">
        <f t="shared" si="135"/>
        <v>2.8493358699947201E-2</v>
      </c>
      <c r="AB90" s="336">
        <f t="shared" si="135"/>
        <v>2.835977635039293E-2</v>
      </c>
      <c r="AC90" s="336">
        <f t="shared" si="135"/>
        <v>2.8228977866307153E-2</v>
      </c>
      <c r="AD90" s="336">
        <f t="shared" si="135"/>
        <v>2.8086965892869256E-2</v>
      </c>
      <c r="AE90" s="336">
        <f t="shared" ref="AE90:AL90" si="136">AE43/AE$49</f>
        <v>2.7955315609118354E-2</v>
      </c>
      <c r="AF90" s="336">
        <f t="shared" si="136"/>
        <v>2.782902610781909E-2</v>
      </c>
      <c r="AG90" s="336">
        <f t="shared" si="136"/>
        <v>2.770576317450215E-2</v>
      </c>
      <c r="AH90" s="336">
        <f t="shared" si="136"/>
        <v>2.7580534838078877E-2</v>
      </c>
      <c r="AI90" s="336">
        <f t="shared" si="136"/>
        <v>2.7446268347291504E-2</v>
      </c>
      <c r="AJ90" s="336">
        <f t="shared" si="136"/>
        <v>2.7313411227079334E-2</v>
      </c>
      <c r="AK90" s="336">
        <f t="shared" si="136"/>
        <v>2.7173596767385958E-2</v>
      </c>
      <c r="AL90" s="336">
        <f t="shared" si="136"/>
        <v>2.7036866712633018E-2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0.11618229976542765</v>
      </c>
      <c r="N92" s="337">
        <f t="shared" si="137"/>
        <v>0.10915214992669879</v>
      </c>
      <c r="O92" s="337">
        <f t="shared" si="137"/>
        <v>0.11050547961201856</v>
      </c>
      <c r="P92" s="337">
        <f t="shared" si="137"/>
        <v>0.10686968503157745</v>
      </c>
      <c r="Q92" s="337">
        <f t="shared" si="137"/>
        <v>0.10888479349563157</v>
      </c>
      <c r="R92" s="337">
        <f t="shared" si="137"/>
        <v>0.10859970120755554</v>
      </c>
      <c r="S92" s="337">
        <f t="shared" si="137"/>
        <v>0.10519401614252806</v>
      </c>
      <c r="T92" s="337">
        <f t="shared" si="137"/>
        <v>0.10405498431071353</v>
      </c>
      <c r="U92" s="337">
        <f t="shared" si="137"/>
        <v>0.10290618716222197</v>
      </c>
      <c r="V92" s="337">
        <f t="shared" si="137"/>
        <v>0.10046121278473161</v>
      </c>
      <c r="W92" s="337">
        <f t="shared" si="137"/>
        <v>9.4168308199790399E-2</v>
      </c>
      <c r="X92" s="337">
        <f t="shared" si="137"/>
        <v>9.7497025843563151E-2</v>
      </c>
      <c r="Y92" s="337">
        <f t="shared" si="137"/>
        <v>9.6886364833713032E-2</v>
      </c>
      <c r="Z92" s="337">
        <f t="shared" si="137"/>
        <v>9.6637757376356312E-2</v>
      </c>
      <c r="AA92" s="337">
        <f t="shared" si="137"/>
        <v>9.6102848898222903E-2</v>
      </c>
      <c r="AB92" s="337">
        <f t="shared" si="137"/>
        <v>9.5530823657126923E-2</v>
      </c>
      <c r="AC92" s="337">
        <f t="shared" si="137"/>
        <v>9.4996707116404469E-2</v>
      </c>
      <c r="AD92" s="337">
        <f t="shared" si="137"/>
        <v>9.4424958592317143E-2</v>
      </c>
      <c r="AE92" s="337">
        <f t="shared" ref="AE92:AL92" si="138">AE45/AE$49</f>
        <v>9.3760044257195516E-2</v>
      </c>
      <c r="AF92" s="337">
        <f t="shared" si="138"/>
        <v>9.3108869122261365E-2</v>
      </c>
      <c r="AG92" s="337">
        <f t="shared" si="138"/>
        <v>9.2573064258635082E-2</v>
      </c>
      <c r="AH92" s="337">
        <f t="shared" si="138"/>
        <v>9.1987366511000077E-2</v>
      </c>
      <c r="AI92" s="337">
        <f t="shared" si="138"/>
        <v>9.1339811879616178E-2</v>
      </c>
      <c r="AJ92" s="337">
        <f t="shared" si="138"/>
        <v>9.0692868044405128E-2</v>
      </c>
      <c r="AK92" s="337">
        <f t="shared" si="138"/>
        <v>9.0059272334004459E-2</v>
      </c>
      <c r="AL92" s="337">
        <f t="shared" si="138"/>
        <v>8.939977842309578E-2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1.5720869859978226E-2</v>
      </c>
      <c r="N93" s="336">
        <f t="shared" si="139"/>
        <v>1.536763615034635E-2</v>
      </c>
      <c r="O93" s="336">
        <f t="shared" si="139"/>
        <v>1.5295212756500406E-2</v>
      </c>
      <c r="P93" s="336">
        <f t="shared" si="139"/>
        <v>1.4645400226394538E-2</v>
      </c>
      <c r="Q93" s="336">
        <f t="shared" si="139"/>
        <v>1.6168075175440826E-2</v>
      </c>
      <c r="R93" s="336">
        <f t="shared" si="139"/>
        <v>1.6031111469999686E-2</v>
      </c>
      <c r="S93" s="336">
        <f t="shared" si="139"/>
        <v>1.5959067909515456E-2</v>
      </c>
      <c r="T93" s="336">
        <f t="shared" si="139"/>
        <v>1.5032309655683028E-2</v>
      </c>
      <c r="U93" s="336">
        <f t="shared" si="139"/>
        <v>1.4679783018199558E-2</v>
      </c>
      <c r="V93" s="336">
        <f t="shared" si="139"/>
        <v>1.3574483836402654E-2</v>
      </c>
      <c r="W93" s="336">
        <f t="shared" si="139"/>
        <v>1.2234140074616574E-2</v>
      </c>
      <c r="X93" s="336">
        <f t="shared" si="139"/>
        <v>2.2469306916768725E-2</v>
      </c>
      <c r="Y93" s="336">
        <f t="shared" si="139"/>
        <v>2.2761936828486894E-2</v>
      </c>
      <c r="Z93" s="336">
        <f t="shared" si="139"/>
        <v>2.3041346413046542E-2</v>
      </c>
      <c r="AA93" s="336">
        <f t="shared" si="139"/>
        <v>2.3269391210704649E-2</v>
      </c>
      <c r="AB93" s="336">
        <f t="shared" si="139"/>
        <v>2.3468030771140871E-2</v>
      </c>
      <c r="AC93" s="336">
        <f t="shared" si="139"/>
        <v>2.3746475114738978E-2</v>
      </c>
      <c r="AD93" s="336">
        <f t="shared" si="139"/>
        <v>2.4052346434031795E-2</v>
      </c>
      <c r="AE93" s="336">
        <f t="shared" ref="AE93:AL93" si="140">AE46/AE$49</f>
        <v>2.4293803608109853E-2</v>
      </c>
      <c r="AF93" s="336">
        <f t="shared" si="140"/>
        <v>2.4546159711357492E-2</v>
      </c>
      <c r="AG93" s="336">
        <f t="shared" si="140"/>
        <v>2.4812564235005635E-2</v>
      </c>
      <c r="AH93" s="336">
        <f t="shared" si="140"/>
        <v>2.5055794782444563E-2</v>
      </c>
      <c r="AI93" s="336">
        <f t="shared" si="140"/>
        <v>2.5259009885861949E-2</v>
      </c>
      <c r="AJ93" s="336">
        <f t="shared" si="140"/>
        <v>2.5462778934810641E-2</v>
      </c>
      <c r="AK93" s="336">
        <f t="shared" si="140"/>
        <v>2.5659782417815052E-2</v>
      </c>
      <c r="AL93" s="336">
        <f t="shared" si="140"/>
        <v>2.5840124699997427E-2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0.10046142990544943</v>
      </c>
      <c r="N94" s="336">
        <f t="shared" si="141"/>
        <v>9.3784513776352441E-2</v>
      </c>
      <c r="O94" s="336">
        <f t="shared" si="141"/>
        <v>9.5210266855518172E-2</v>
      </c>
      <c r="P94" s="336">
        <f t="shared" si="141"/>
        <v>9.222428480518291E-2</v>
      </c>
      <c r="Q94" s="336">
        <f t="shared" si="141"/>
        <v>9.2716718320190739E-2</v>
      </c>
      <c r="R94" s="336">
        <f t="shared" si="141"/>
        <v>9.2568589737555843E-2</v>
      </c>
      <c r="S94" s="336">
        <f t="shared" si="141"/>
        <v>8.923494823301259E-2</v>
      </c>
      <c r="T94" s="336">
        <f t="shared" si="141"/>
        <v>8.9022674655030512E-2</v>
      </c>
      <c r="U94" s="336">
        <f t="shared" si="141"/>
        <v>8.82264041440224E-2</v>
      </c>
      <c r="V94" s="336">
        <f t="shared" si="141"/>
        <v>8.688672894832894E-2</v>
      </c>
      <c r="W94" s="336">
        <f t="shared" si="141"/>
        <v>8.1934168125173817E-2</v>
      </c>
      <c r="X94" s="336">
        <f t="shared" si="141"/>
        <v>7.5027718926794412E-2</v>
      </c>
      <c r="Y94" s="336">
        <f t="shared" si="141"/>
        <v>7.4124428005226117E-2</v>
      </c>
      <c r="Z94" s="336">
        <f t="shared" si="141"/>
        <v>7.359641096330978E-2</v>
      </c>
      <c r="AA94" s="336">
        <f t="shared" si="141"/>
        <v>7.2833457687518241E-2</v>
      </c>
      <c r="AB94" s="336">
        <f t="shared" si="141"/>
        <v>7.2062792885986049E-2</v>
      </c>
      <c r="AC94" s="336">
        <f t="shared" si="141"/>
        <v>7.1250232001665498E-2</v>
      </c>
      <c r="AD94" s="336">
        <f t="shared" si="141"/>
        <v>7.0372612158285344E-2</v>
      </c>
      <c r="AE94" s="336">
        <f t="shared" ref="AE94:AL94" si="142">AE47/AE$49</f>
        <v>6.9466240649085659E-2</v>
      </c>
      <c r="AF94" s="336">
        <f t="shared" si="142"/>
        <v>6.856270941090388E-2</v>
      </c>
      <c r="AG94" s="336">
        <f t="shared" si="142"/>
        <v>6.7760500023629433E-2</v>
      </c>
      <c r="AH94" s="336">
        <f t="shared" si="142"/>
        <v>6.6931571728555503E-2</v>
      </c>
      <c r="AI94" s="336">
        <f t="shared" si="142"/>
        <v>6.608080199375424E-2</v>
      </c>
      <c r="AJ94" s="336">
        <f t="shared" si="142"/>
        <v>6.5230089109594491E-2</v>
      </c>
      <c r="AK94" s="336">
        <f t="shared" si="142"/>
        <v>6.4399489916189392E-2</v>
      </c>
      <c r="AL94" s="336">
        <f t="shared" si="142"/>
        <v>6.3559653723098339E-2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West of England and North Somerset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West of England and North Somerset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West of England and North Somerset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West of England and North Somerset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West of England and North Somerset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West of England and North Somerset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West of England and North Somerset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West of England and North Somerset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West of England and North Somerset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West of England and North Somerset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West of England and North Somerset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West of England and North Somerset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West of England and North Somerset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12.917132794627648</v>
      </c>
      <c r="Y4" s="11">
        <f>'Occ T1'!D8-'Occ T1'!C8</f>
        <v>1.9145426784859296</v>
      </c>
      <c r="Z4" s="11">
        <f>'Occ T1'!E8-'Occ T1'!D8</f>
        <v>-3.070916492711433</v>
      </c>
      <c r="AA4" s="11">
        <f>'Occ T1'!F8-'Occ T1'!E8</f>
        <v>7.9616133197704784</v>
      </c>
      <c r="AB4" s="11">
        <f>'Occ T1'!D8-'Occ T1'!B8</f>
        <v>14.831675473113577</v>
      </c>
      <c r="AC4" s="11">
        <f>'Occ T1'!F8-'Occ T1'!D8</f>
        <v>4.8906968270590454</v>
      </c>
    </row>
    <row r="5" spans="1:29" x14ac:dyDescent="0.2">
      <c r="W5" s="10" t="str">
        <f>name!E5</f>
        <v>Professional occupations</v>
      </c>
      <c r="X5" s="11">
        <f>'Occ T1'!C9-'Occ T1'!B9</f>
        <v>24.341628220262464</v>
      </c>
      <c r="Y5" s="11">
        <f>'Occ T1'!D9-'Occ T1'!C9</f>
        <v>5.2842720368917639</v>
      </c>
      <c r="Z5" s="11">
        <f>'Occ T1'!E9-'Occ T1'!D9</f>
        <v>14.638459337085976</v>
      </c>
      <c r="AA5" s="11">
        <f>'Occ T1'!F9-'Occ T1'!E9</f>
        <v>22.942889214120868</v>
      </c>
      <c r="AB5" s="11">
        <f>'Occ T1'!D9-'Occ T1'!B9</f>
        <v>29.625900257154228</v>
      </c>
      <c r="AC5" s="11">
        <f>'Occ T1'!F9-'Occ T1'!D9</f>
        <v>37.581348551206844</v>
      </c>
    </row>
    <row r="6" spans="1:29" x14ac:dyDescent="0.2">
      <c r="W6" s="10" t="str">
        <f>name!E6</f>
        <v>Associate professional occupations</v>
      </c>
      <c r="X6" s="11">
        <f>'Occ T1'!C10-'Occ T1'!B10</f>
        <v>10.785743908969252</v>
      </c>
      <c r="Y6" s="11">
        <f>'Occ T1'!D10-'Occ T1'!C10</f>
        <v>3.1864502811816067</v>
      </c>
      <c r="Z6" s="11">
        <f>'Occ T1'!E10-'Occ T1'!D10</f>
        <v>6.8437163911116983</v>
      </c>
      <c r="AA6" s="11">
        <f>'Occ T1'!F10-'Occ T1'!E10</f>
        <v>11.220620788278893</v>
      </c>
      <c r="AB6" s="11">
        <f>'Occ T1'!D10-'Occ T1'!B10</f>
        <v>13.972194190150859</v>
      </c>
      <c r="AC6" s="11">
        <f>'Occ T1'!F10-'Occ T1'!D10</f>
        <v>18.064337179390591</v>
      </c>
    </row>
    <row r="7" spans="1:29" x14ac:dyDescent="0.2">
      <c r="W7" s="10" t="str">
        <f>name!E7</f>
        <v>Administrative and secretarial occupations</v>
      </c>
      <c r="X7" s="11">
        <f>'Occ T1'!C11-'Occ T1'!B11</f>
        <v>0.50500657384013437</v>
      </c>
      <c r="Y7" s="11">
        <f>'Occ T1'!D11-'Occ T1'!C11</f>
        <v>2.3370355829061964</v>
      </c>
      <c r="Z7" s="11">
        <f>'Occ T1'!E11-'Occ T1'!D11</f>
        <v>4.8300594912490169E-2</v>
      </c>
      <c r="AA7" s="11">
        <f>'Occ T1'!F11-'Occ T1'!E11</f>
        <v>-4.3412624747752915</v>
      </c>
      <c r="AB7" s="11">
        <f>'Occ T1'!D11-'Occ T1'!B11</f>
        <v>2.8420421567463308</v>
      </c>
      <c r="AC7" s="11">
        <f>'Occ T1'!F11-'Occ T1'!D11</f>
        <v>-4.2929618798628013</v>
      </c>
    </row>
    <row r="8" spans="1:29" x14ac:dyDescent="0.2">
      <c r="W8" s="10" t="str">
        <f>name!E8</f>
        <v>Skilled trades occupations</v>
      </c>
      <c r="X8" s="11">
        <f>'Occ T1'!C12-'Occ T1'!B12</f>
        <v>2.8478706020365223</v>
      </c>
      <c r="Y8" s="11">
        <f>'Occ T1'!D12-'Occ T1'!C12</f>
        <v>-7.625981735235186</v>
      </c>
      <c r="Z8" s="11">
        <f>'Occ T1'!E12-'Occ T1'!D12</f>
        <v>2.0635830368057242</v>
      </c>
      <c r="AA8" s="11">
        <f>'Occ T1'!F12-'Occ T1'!E12</f>
        <v>-7.101106737685825E-3</v>
      </c>
      <c r="AB8" s="11">
        <f>'Occ T1'!D12-'Occ T1'!B12</f>
        <v>-4.7781111331986637</v>
      </c>
      <c r="AC8" s="11">
        <f>'Occ T1'!F12-'Occ T1'!D12</f>
        <v>2.0564819300680384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1.9493721374633992</v>
      </c>
      <c r="Y9" s="11">
        <f>'Occ T1'!D13-'Occ T1'!C13</f>
        <v>-3.8431331785839973</v>
      </c>
      <c r="Z9" s="11">
        <f>'Occ T1'!E13-'Occ T1'!D13</f>
        <v>2.7915886588064183</v>
      </c>
      <c r="AA9" s="11">
        <f>'Occ T1'!F13-'Occ T1'!E13</f>
        <v>6.635251011758271</v>
      </c>
      <c r="AB9" s="11">
        <f>'Occ T1'!D13-'Occ T1'!B13</f>
        <v>-1.8937610411205981</v>
      </c>
      <c r="AC9" s="11">
        <f>'Occ T1'!F13-'Occ T1'!D13</f>
        <v>9.4268396705646893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-1.1192076339173909</v>
      </c>
      <c r="Y10" s="11">
        <f>'Occ T1'!D14-'Occ T1'!C14</f>
        <v>0.38140619475777271</v>
      </c>
      <c r="Z10" s="11">
        <f>'Occ T1'!E14-'Occ T1'!D14</f>
        <v>1.0437995445625106</v>
      </c>
      <c r="AA10" s="11">
        <f>'Occ T1'!F14-'Occ T1'!E14</f>
        <v>-7.8270334332131597E-2</v>
      </c>
      <c r="AB10" s="11">
        <f>'Occ T1'!D14-'Occ T1'!B14</f>
        <v>-0.73780143915961816</v>
      </c>
      <c r="AC10" s="11">
        <f>'Occ T1'!F14-'Occ T1'!D14</f>
        <v>0.96552921023037896</v>
      </c>
    </row>
    <row r="11" spans="1:29" x14ac:dyDescent="0.2">
      <c r="W11" s="10" t="str">
        <f>name!E11</f>
        <v>Process, plant and machine operatives</v>
      </c>
      <c r="X11" s="11">
        <f>'Occ T1'!C15-'Occ T1'!B15</f>
        <v>2.146386522424109</v>
      </c>
      <c r="Y11" s="11">
        <f>'Occ T1'!D15-'Occ T1'!C15</f>
        <v>-4.1538208473918843</v>
      </c>
      <c r="Z11" s="11">
        <f>'Occ T1'!E15-'Occ T1'!D15</f>
        <v>1.4488074022961612</v>
      </c>
      <c r="AA11" s="11">
        <f>'Occ T1'!F15-'Occ T1'!E15</f>
        <v>-0.39546163621615449</v>
      </c>
      <c r="AB11" s="11">
        <f>'Occ T1'!D15-'Occ T1'!B15</f>
        <v>-2.0074343249677753</v>
      </c>
      <c r="AC11" s="11">
        <f>'Occ T1'!F15-'Occ T1'!D15</f>
        <v>1.0533457660800067</v>
      </c>
    </row>
    <row r="12" spans="1:29" x14ac:dyDescent="0.2">
      <c r="W12" s="10" t="str">
        <f>name!E12</f>
        <v>Elementary occupations</v>
      </c>
      <c r="X12" s="11">
        <f>'Occ T1'!C16-'Occ T1'!B16</f>
        <v>0.17306687429375245</v>
      </c>
      <c r="Y12" s="11">
        <f>'Occ T1'!D16-'Occ T1'!C16</f>
        <v>-5.170771013012569</v>
      </c>
      <c r="Z12" s="11">
        <f>'Occ T1'!E16-'Occ T1'!D16</f>
        <v>3.7786615271304953</v>
      </c>
      <c r="AA12" s="11">
        <f>'Occ T1'!F16-'Occ T1'!E16</f>
        <v>-0.59127878186663452</v>
      </c>
      <c r="AB12" s="11">
        <f>'Occ T1'!D16-'Occ T1'!B16</f>
        <v>-4.9977041387188166</v>
      </c>
      <c r="AC12" s="11">
        <f>'Occ T1'!F16-'Occ T1'!D16</f>
        <v>3.1873827452638608</v>
      </c>
    </row>
    <row r="14" spans="1:29" x14ac:dyDescent="0.2">
      <c r="W14" s="10" t="str">
        <f>name!E3</f>
        <v>All occupations</v>
      </c>
      <c r="X14" s="11">
        <f>'Occ T1'!C18-'Occ T1'!B18</f>
        <v>54.546999999999912</v>
      </c>
      <c r="Y14" s="11">
        <f>'Occ T1'!D18-'Occ T1'!C18</f>
        <v>-7.6900000000005093</v>
      </c>
      <c r="Z14" s="11">
        <f>'Occ T1'!E18-'Occ T1'!D18</f>
        <v>29.586000000000126</v>
      </c>
      <c r="AA14" s="11">
        <f>'Occ T1'!F18-'Occ T1'!E18</f>
        <v>43.347000000000662</v>
      </c>
      <c r="AB14" s="11">
        <f>'Occ T1'!D18-'Occ T1'!B18</f>
        <v>46.856999999999402</v>
      </c>
      <c r="AC14" s="11">
        <f>'Occ T1'!F18-'Occ T1'!D18</f>
        <v>72.933000000000789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West of England and North Somerset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4.8906968270590454</v>
      </c>
      <c r="O3" s="11">
        <f>'Occ T1'!AB64</f>
        <v>3.2490962240185226</v>
      </c>
      <c r="P3" s="11">
        <f>'Occ T1'!Q64</f>
        <v>1.6416006030402954</v>
      </c>
    </row>
    <row r="4" spans="1:16" x14ac:dyDescent="0.2">
      <c r="M4" s="10" t="str">
        <f>name!E5</f>
        <v>Professional occupations</v>
      </c>
      <c r="N4" s="11">
        <f>'Occ T1'!F65</f>
        <v>37.581348551206844</v>
      </c>
      <c r="O4" s="11">
        <f>'Occ T1'!AB65</f>
        <v>17.162344814291828</v>
      </c>
      <c r="P4" s="11">
        <f>'Occ T1'!Q65</f>
        <v>20.419003736914974</v>
      </c>
    </row>
    <row r="5" spans="1:16" x14ac:dyDescent="0.2">
      <c r="M5" s="10" t="str">
        <f>name!E6</f>
        <v>Associate professional occupations</v>
      </c>
      <c r="N5" s="11">
        <f>'Occ T1'!F66</f>
        <v>18.064337179390591</v>
      </c>
      <c r="O5" s="11">
        <f>'Occ T1'!AB66</f>
        <v>17.071441459124777</v>
      </c>
      <c r="P5" s="11">
        <f>'Occ T1'!Q66</f>
        <v>0.99289572026578554</v>
      </c>
    </row>
    <row r="6" spans="1:16" x14ac:dyDescent="0.2">
      <c r="M6" s="10" t="str">
        <f>name!E7</f>
        <v>Administrative and secretarial occupations</v>
      </c>
      <c r="N6" s="11">
        <f>'Occ T1'!F67</f>
        <v>-4.2929618798628013</v>
      </c>
      <c r="O6" s="11">
        <f>'Occ T1'!AB67</f>
        <v>-6.3942593029448886</v>
      </c>
      <c r="P6" s="11">
        <f>'Occ T1'!Q67</f>
        <v>2.1012974230820767</v>
      </c>
    </row>
    <row r="7" spans="1:16" x14ac:dyDescent="0.2">
      <c r="M7" s="10" t="str">
        <f>name!E8</f>
        <v>Skilled trades occupations</v>
      </c>
      <c r="N7" s="11">
        <f>'Occ T1'!F68</f>
        <v>2.0564819300680384</v>
      </c>
      <c r="O7" s="11">
        <f>'Occ T1'!AB68</f>
        <v>1.5000354506803655</v>
      </c>
      <c r="P7" s="11">
        <f>'Occ T1'!Q68</f>
        <v>0.55644647938758851</v>
      </c>
    </row>
    <row r="8" spans="1:16" x14ac:dyDescent="0.2">
      <c r="M8" s="10" t="str">
        <f>name!E9</f>
        <v>Caring, leisure and other service occupations</v>
      </c>
      <c r="N8" s="11">
        <f>'Occ T1'!F69</f>
        <v>9.4268396705646893</v>
      </c>
      <c r="O8" s="11">
        <f>'Occ T1'!AB69</f>
        <v>6.4416786308708112</v>
      </c>
      <c r="P8" s="11">
        <f>'Occ T1'!Q69</f>
        <v>2.9851610396938835</v>
      </c>
    </row>
    <row r="9" spans="1:16" x14ac:dyDescent="0.2">
      <c r="M9" s="10" t="str">
        <f>name!E10</f>
        <v>Sales and customer service occupations</v>
      </c>
      <c r="N9" s="11">
        <f>'Occ T1'!F70</f>
        <v>0.96552921023037896</v>
      </c>
      <c r="O9" s="11">
        <f>'Occ T1'!AB70</f>
        <v>-1.0445249225299875</v>
      </c>
      <c r="P9" s="11">
        <f>'Occ T1'!Q70</f>
        <v>2.0100541327603381</v>
      </c>
    </row>
    <row r="10" spans="1:16" x14ac:dyDescent="0.2">
      <c r="M10" s="10" t="str">
        <f>name!E11</f>
        <v>Process, plant and machine operatives</v>
      </c>
      <c r="N10" s="11">
        <f>'Occ T1'!F71</f>
        <v>1.0533457660800067</v>
      </c>
      <c r="O10" s="11">
        <f>'Occ T1'!AB71</f>
        <v>1.5470199605035937</v>
      </c>
      <c r="P10" s="11">
        <f>'Occ T1'!Q71</f>
        <v>-0.49367419442356919</v>
      </c>
    </row>
    <row r="11" spans="1:16" x14ac:dyDescent="0.2">
      <c r="M11" s="10" t="str">
        <f>name!E12</f>
        <v>Elementary occupations</v>
      </c>
      <c r="N11" s="11">
        <f>'Occ T1'!F72</f>
        <v>3.1873827452638608</v>
      </c>
      <c r="O11" s="11">
        <f>'Occ T1'!AB72</f>
        <v>2.1687201619599712</v>
      </c>
      <c r="P11" s="11">
        <f>'Occ T1'!Q72</f>
        <v>1.018662583303886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72.933000000000789</v>
      </c>
      <c r="O13" s="11">
        <f>'Occ T1'!AB74</f>
        <v>41.701552475975006</v>
      </c>
      <c r="P13" s="11">
        <f>'Occ T1'!Q74</f>
        <v>31.231447524025327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West of England and North Somerset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2.5263816506025307</v>
      </c>
      <c r="O3" s="11">
        <f>'Occ T5'!H44</f>
        <v>2.3993919191517001</v>
      </c>
      <c r="P3" s="11">
        <f>'Occ T5'!G44</f>
        <v>-3.5076742695444807E-2</v>
      </c>
    </row>
    <row r="4" spans="1:16" x14ac:dyDescent="0.2">
      <c r="M4" s="10" t="str">
        <f>name!E5</f>
        <v>Professional occupations</v>
      </c>
      <c r="N4" s="11">
        <f>'Occ T5'!I45</f>
        <v>1.1744310998073857</v>
      </c>
      <c r="O4" s="11">
        <f>'Occ T5'!H45</f>
        <v>9.5580914062957021</v>
      </c>
      <c r="P4" s="11">
        <f>'Occ T5'!G45</f>
        <v>26.848826045103692</v>
      </c>
    </row>
    <row r="5" spans="1:16" x14ac:dyDescent="0.2">
      <c r="M5" s="10" t="str">
        <f>name!E6</f>
        <v>Associate professional occupations</v>
      </c>
      <c r="N5" s="11">
        <f>'Occ T5'!I46</f>
        <v>2.5844666128704379</v>
      </c>
      <c r="O5" s="11">
        <f>'Occ T5'!H46</f>
        <v>7.0779441054062389</v>
      </c>
      <c r="P5" s="11">
        <f>'Occ T5'!G46</f>
        <v>8.401926461113888</v>
      </c>
    </row>
    <row r="6" spans="1:16" x14ac:dyDescent="0.2">
      <c r="M6" s="10" t="str">
        <f>name!E7</f>
        <v>Administrative and secretarial occupations</v>
      </c>
      <c r="N6" s="11">
        <f>'Occ T5'!I47</f>
        <v>0.31187073449651148</v>
      </c>
      <c r="O6" s="11">
        <f>'Occ T5'!H47</f>
        <v>-3.1580178321324368</v>
      </c>
      <c r="P6" s="11">
        <f>'Occ T5'!G47</f>
        <v>-1.4468147822268733</v>
      </c>
    </row>
    <row r="7" spans="1:16" x14ac:dyDescent="0.2">
      <c r="M7" s="10" t="str">
        <f>name!E8</f>
        <v>Skilled trades occupations</v>
      </c>
      <c r="N7" s="11">
        <f>'Occ T5'!I48</f>
        <v>4.3552206421722701</v>
      </c>
      <c r="O7" s="11">
        <f>'Occ T5'!H48</f>
        <v>1.5319136255572712</v>
      </c>
      <c r="P7" s="11">
        <f>'Occ T5'!G48</f>
        <v>-3.8306523376615651</v>
      </c>
    </row>
    <row r="8" spans="1:16" x14ac:dyDescent="0.2">
      <c r="M8" s="10" t="str">
        <f>name!E9</f>
        <v>Caring, leisure and other service occupations</v>
      </c>
      <c r="N8" s="11">
        <f>'Occ T5'!I49</f>
        <v>2.62792714449734</v>
      </c>
      <c r="O8" s="11">
        <f>'Occ T5'!H49</f>
        <v>1.4026255689464939</v>
      </c>
      <c r="P8" s="11">
        <f>'Occ T5'!G49</f>
        <v>5.396286957120914</v>
      </c>
    </row>
    <row r="9" spans="1:16" x14ac:dyDescent="0.2">
      <c r="M9" s="10" t="str">
        <f>name!E10</f>
        <v>Sales and customer service occupations</v>
      </c>
      <c r="N9" s="11">
        <f>'Occ T5'!I50</f>
        <v>-0.62095570989504623</v>
      </c>
      <c r="O9" s="11">
        <f>'Occ T5'!H50</f>
        <v>1.9168670015430855</v>
      </c>
      <c r="P9" s="11">
        <f>'Occ T5'!G50</f>
        <v>-0.33038208141770298</v>
      </c>
    </row>
    <row r="10" spans="1:16" x14ac:dyDescent="0.2">
      <c r="M10" s="10" t="str">
        <f>name!E11</f>
        <v>Process, plant and machine operatives</v>
      </c>
      <c r="N10" s="11">
        <f>'Occ T5'!I51</f>
        <v>1.0850012327231511</v>
      </c>
      <c r="O10" s="11">
        <f>'Occ T5'!H51</f>
        <v>2.0059996781793483</v>
      </c>
      <c r="P10" s="11">
        <f>'Occ T5'!G51</f>
        <v>-2.0376551448224767</v>
      </c>
    </row>
    <row r="11" spans="1:16" x14ac:dyDescent="0.2">
      <c r="M11" s="10" t="str">
        <f>name!E12</f>
        <v>Elementary occupations</v>
      </c>
      <c r="N11" s="11">
        <f>'Occ T5'!I52</f>
        <v>3.0143488209426286</v>
      </c>
      <c r="O11" s="11">
        <f>'Occ T5'!H52</f>
        <v>-3.0545961645998219</v>
      </c>
      <c r="P11" s="11">
        <f>'Occ T5'!G52</f>
        <v>3.2276300889210603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17.058692228217211</v>
      </c>
      <c r="O13" s="11">
        <f>'Occ T5'!H54</f>
        <v>19.680219308347574</v>
      </c>
      <c r="P13" s="11">
        <f>'Occ T5'!G54</f>
        <v>36.194088463435378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0.54642352924880555</v>
      </c>
      <c r="O18" s="11">
        <f>'Occ T5'!AN44</f>
        <v>1.883383219458076</v>
      </c>
      <c r="P18" s="11">
        <f>'Occ T5'!AM44</f>
        <v>0.8192894753116633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1.9716090417632728</v>
      </c>
      <c r="O19" s="11">
        <f>'Occ T5'!AN45</f>
        <v>6.0204174106916106</v>
      </c>
      <c r="P19" s="11">
        <f>'Occ T5'!AM45</f>
        <v>9.1703183618369479</v>
      </c>
    </row>
    <row r="20" spans="13:16" x14ac:dyDescent="0.2">
      <c r="M20" s="10" t="str">
        <f t="shared" si="0"/>
        <v>Associate professional occupations</v>
      </c>
      <c r="N20" s="11">
        <f>'Occ T5'!AO46</f>
        <v>1.3978803388885161</v>
      </c>
      <c r="O20" s="11">
        <f>'Occ T5'!AN46</f>
        <v>6.3612121147466123</v>
      </c>
      <c r="P20" s="11">
        <f>'Occ T5'!AM46</f>
        <v>9.3123490054896862</v>
      </c>
    </row>
    <row r="21" spans="13:16" x14ac:dyDescent="0.2">
      <c r="M21" s="10" t="str">
        <f t="shared" si="0"/>
        <v>Administrative and secretarial occupations</v>
      </c>
      <c r="N21" s="11">
        <f>'Occ T5'!AO47</f>
        <v>2.8879196044382383E-2</v>
      </c>
      <c r="O21" s="11">
        <f>'Occ T5'!AN47</f>
        <v>-2.5732221671950342</v>
      </c>
      <c r="P21" s="11">
        <f>'Occ T5'!AM47</f>
        <v>-3.84991633179418</v>
      </c>
    </row>
    <row r="22" spans="13:16" x14ac:dyDescent="0.2">
      <c r="M22" s="10" t="str">
        <f t="shared" si="0"/>
        <v>Skilled trades occupations</v>
      </c>
      <c r="N22" s="11">
        <f>'Occ T5'!AO48</f>
        <v>0.42638973634336175</v>
      </c>
      <c r="O22" s="11">
        <f>'Occ T5'!AN48</f>
        <v>0.35230755384822299</v>
      </c>
      <c r="P22" s="11">
        <f>'Occ T5'!AM48</f>
        <v>0.72133816048877719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1.8493943474832042</v>
      </c>
      <c r="O23" s="11">
        <f>'Occ T5'!AN49</f>
        <v>-9.3132706235827811E-3</v>
      </c>
      <c r="P23" s="11">
        <f>'Occ T5'!AM49</f>
        <v>4.6015975540112422</v>
      </c>
    </row>
    <row r="24" spans="13:16" x14ac:dyDescent="0.2">
      <c r="M24" s="10" t="str">
        <f t="shared" si="0"/>
        <v>Sales and customer service occupations</v>
      </c>
      <c r="N24" s="11">
        <f>'Occ T5'!AO50</f>
        <v>-0.43979360203150875</v>
      </c>
      <c r="O24" s="11">
        <f>'Occ T5'!AN50</f>
        <v>0.35255269035658898</v>
      </c>
      <c r="P24" s="11">
        <f>'Occ T5'!AM50</f>
        <v>-0.95728401085512616</v>
      </c>
    </row>
    <row r="25" spans="13:16" x14ac:dyDescent="0.2">
      <c r="M25" s="10" t="str">
        <f t="shared" si="0"/>
        <v>Process, plant and machine operatives</v>
      </c>
      <c r="N25" s="11">
        <f>'Occ T5'!AO51</f>
        <v>0.17903164424372919</v>
      </c>
      <c r="O25" s="11">
        <f>'Occ T5'!AN51</f>
        <v>1.0152516486752416</v>
      </c>
      <c r="P25" s="11">
        <f>'Occ T5'!AM51</f>
        <v>0.3527366675846233</v>
      </c>
    </row>
    <row r="26" spans="13:16" x14ac:dyDescent="0.2">
      <c r="M26" s="10" t="str">
        <f t="shared" si="0"/>
        <v>Elementary occupations</v>
      </c>
      <c r="N26" s="11">
        <f>'Occ T5'!AO52</f>
        <v>2.0614778859327316</v>
      </c>
      <c r="O26" s="11">
        <f>'Occ T5'!AN52</f>
        <v>-2.1033624461159732</v>
      </c>
      <c r="P26" s="11">
        <f>'Occ T5'!AM52</f>
        <v>2.2106047221432394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8.0212921179165022</v>
      </c>
      <c r="O28" s="11">
        <f>'Occ T5'!AN54</f>
        <v>11.299226753841765</v>
      </c>
      <c r="P28" s="11">
        <f>'Occ T5'!AM54</f>
        <v>22.381033604216867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1.9799581213537412</v>
      </c>
      <c r="O33" s="11">
        <f>'Occ T5'!X44</f>
        <v>0.51600869969363306</v>
      </c>
      <c r="P33" s="11">
        <f>'Occ T5'!W44</f>
        <v>-0.85436621800711521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-0.79717794195588887</v>
      </c>
      <c r="O34" s="11">
        <f>'Occ T5'!X45</f>
        <v>3.5376739956040986</v>
      </c>
      <c r="P34" s="11">
        <f>'Occ T5'!W45</f>
        <v>17.67850768326673</v>
      </c>
    </row>
    <row r="35" spans="1:16" x14ac:dyDescent="0.2">
      <c r="M35" s="10" t="str">
        <f t="shared" si="1"/>
        <v>Associate professional occupations</v>
      </c>
      <c r="N35" s="11">
        <f>'Occ T5'!Y46</f>
        <v>1.1865862739819368</v>
      </c>
      <c r="O35" s="11">
        <f>'Occ T5'!X46</f>
        <v>0.71673199065963367</v>
      </c>
      <c r="P35" s="11">
        <f>'Occ T5'!W46</f>
        <v>-0.91042254437578407</v>
      </c>
    </row>
    <row r="36" spans="1:16" x14ac:dyDescent="0.2">
      <c r="M36" s="10" t="str">
        <f t="shared" si="1"/>
        <v>Administrative and secretarial occupations</v>
      </c>
      <c r="N36" s="11">
        <f>'Occ T5'!Y47</f>
        <v>0.28299153845213032</v>
      </c>
      <c r="O36" s="11">
        <f>'Occ T5'!X47</f>
        <v>-0.58479566493740931</v>
      </c>
      <c r="P36" s="11">
        <f>'Occ T5'!W47</f>
        <v>2.4031015495673209</v>
      </c>
    </row>
    <row r="37" spans="1:16" x14ac:dyDescent="0.2">
      <c r="M37" s="10" t="str">
        <f t="shared" si="1"/>
        <v>Skilled trades occupations</v>
      </c>
      <c r="N37" s="11">
        <f>'Occ T5'!Y48</f>
        <v>3.9288309058288888</v>
      </c>
      <c r="O37" s="11">
        <f>'Occ T5'!X48</f>
        <v>1.1796060717090486</v>
      </c>
      <c r="P37" s="11">
        <f>'Occ T5'!W48</f>
        <v>-4.5519904981503565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0.77853279701413514</v>
      </c>
      <c r="O38" s="11">
        <f>'Occ T5'!X49</f>
        <v>1.4119388395700656</v>
      </c>
      <c r="P38" s="11">
        <f>'Occ T5'!W49</f>
        <v>0.79468940310967984</v>
      </c>
    </row>
    <row r="39" spans="1:16" x14ac:dyDescent="0.2">
      <c r="M39" s="10" t="str">
        <f t="shared" si="1"/>
        <v>Sales and customer service occupations</v>
      </c>
      <c r="N39" s="11">
        <f>'Occ T5'!Y50</f>
        <v>-0.18116210786353504</v>
      </c>
      <c r="O39" s="11">
        <f>'Occ T5'!X50</f>
        <v>1.5643143111864752</v>
      </c>
      <c r="P39" s="11">
        <f>'Occ T5'!W50</f>
        <v>0.62690192943742318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West of England and North Somerset</v>
      </c>
      <c r="M40" s="10" t="str">
        <f t="shared" si="1"/>
        <v>Process, plant and machine operatives</v>
      </c>
      <c r="N40" s="11">
        <f>'Occ T5'!Y51</f>
        <v>0.9059695884794241</v>
      </c>
      <c r="O40" s="11">
        <f>'Occ T5'!X51</f>
        <v>0.99074802950411467</v>
      </c>
      <c r="P40" s="11">
        <f>'Occ T5'!W51</f>
        <v>-2.3903918124070955</v>
      </c>
    </row>
    <row r="41" spans="1:16" x14ac:dyDescent="0.2">
      <c r="M41" s="10" t="str">
        <f t="shared" si="1"/>
        <v>Elementary occupations</v>
      </c>
      <c r="N41" s="11">
        <f>'Occ T5'!Y52</f>
        <v>0.95287093500989872</v>
      </c>
      <c r="O41" s="11">
        <f>'Occ T5'!X52</f>
        <v>-0.95123371848385396</v>
      </c>
      <c r="P41" s="11">
        <f>'Occ T5'!W52</f>
        <v>1.017025366777851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9.0374001103007302</v>
      </c>
      <c r="O43" s="11">
        <f>'Occ T5'!X54</f>
        <v>8.3809925545057951</v>
      </c>
      <c r="P43" s="11">
        <f>'Occ T5'!W54</f>
        <v>13.813054859218653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West of England and North Somerset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West of England and North Somerset, West of England and North Somerset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8.9928309538442104</v>
      </c>
      <c r="C5" s="11">
        <f>HLOOKUP(C$3,'Qual F1'!$M$4:$BW$14,11,FALSE)</f>
        <v>12.16546081383164</v>
      </c>
      <c r="D5" s="11">
        <f>HLOOKUP(D$3,'Qual F1'!$M$4:$BW$14,11,FALSE)</f>
        <v>11.935843778452501</v>
      </c>
      <c r="E5" s="11">
        <f>HLOOKUP(E$3,'Qual F1'!$M$4:$BW$14,11,FALSE)</f>
        <v>15.662590065821547</v>
      </c>
      <c r="F5" s="11">
        <f>HLOOKUP(F$3,'Qual F1'!$M$4:$BW$14,11,FALSE)</f>
        <v>23.118311519846539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60.67736305119859</v>
      </c>
      <c r="C6" s="11">
        <f>HLOOKUP(C$3,'Qual F1'!$M$4:$BW$14,10,FALSE)</f>
        <v>82.754799081636733</v>
      </c>
      <c r="D6" s="11">
        <f>HLOOKUP(D$3,'Qual F1'!$M$4:$BW$14,10,FALSE)</f>
        <v>84.495395305809097</v>
      </c>
      <c r="E6" s="11">
        <f>HLOOKUP(E$3,'Qual F1'!$M$4:$BW$14,10,FALSE)</f>
        <v>109.70019038269996</v>
      </c>
      <c r="F6" s="11">
        <f>HLOOKUP(F$3,'Qual F1'!$M$4:$BW$14,10,FALSE)</f>
        <v>161.83396153281603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126.66778583166145</v>
      </c>
      <c r="C7" s="11">
        <f>HLOOKUP(C$3,'Qual F1'!$M$4:$BW$14,9,FALSE)</f>
        <v>135.9922585500922</v>
      </c>
      <c r="D7" s="11">
        <f>HLOOKUP(D$3,'Qual F1'!$M$4:$BW$14,9,FALSE)</f>
        <v>142.67312520345732</v>
      </c>
      <c r="E7" s="11">
        <f>HLOOKUP(E$3,'Qual F1'!$M$4:$BW$14,9,FALSE)</f>
        <v>158.52461007896184</v>
      </c>
      <c r="F7" s="11">
        <f>HLOOKUP(F$3,'Qual F1'!$M$4:$BW$14,9,FALSE)</f>
        <v>177.58126335238993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38.581609161201428</v>
      </c>
      <c r="C8" s="11">
        <f>HLOOKUP(C$3,'Qual F1'!$M$4:$BW$14,8,FALSE)</f>
        <v>35.999395314228792</v>
      </c>
      <c r="D8" s="11">
        <f>HLOOKUP(D$3,'Qual F1'!$M$4:$BW$14,8,FALSE)</f>
        <v>37.962662273148439</v>
      </c>
      <c r="E8" s="11">
        <f>HLOOKUP(E$3,'Qual F1'!$M$4:$BW$14,8,FALSE)</f>
        <v>39.774597301760132</v>
      </c>
      <c r="F8" s="11">
        <f>HLOOKUP(F$3,'Qual F1'!$M$4:$BW$14,8,FALSE)</f>
        <v>43.812043485508539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34.986858555132955</v>
      </c>
      <c r="C9" s="11">
        <f>HLOOKUP(C$3,'Qual F1'!$M$4:$BW$14,7,FALSE)</f>
        <v>36.124288151843061</v>
      </c>
      <c r="D9" s="11">
        <f>HLOOKUP(D$3,'Qual F1'!$M$4:$BW$14,7,FALSE)</f>
        <v>37.823262777871321</v>
      </c>
      <c r="E9" s="11">
        <f>HLOOKUP(E$3,'Qual F1'!$M$4:$BW$14,7,FALSE)</f>
        <v>41.289267253021052</v>
      </c>
      <c r="F9" s="11">
        <f>HLOOKUP(F$3,'Qual F1'!$M$4:$BW$14,7,FALSE)</f>
        <v>46.341645288364703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143.50954666053386</v>
      </c>
      <c r="C10" s="11">
        <f>HLOOKUP(C$3,'Qual F1'!$M$4:$BW$14,6,FALSE)</f>
        <v>156.12878233752346</v>
      </c>
      <c r="D10" s="11">
        <f>HLOOKUP(D$3,'Qual F1'!$M$4:$BW$14,6,FALSE)</f>
        <v>148.56814989721639</v>
      </c>
      <c r="E10" s="11">
        <f>HLOOKUP(E$3,'Qual F1'!$M$4:$BW$14,6,FALSE)</f>
        <v>153.07568561645692</v>
      </c>
      <c r="F10" s="11">
        <f>HLOOKUP(F$3,'Qual F1'!$M$4:$BW$14,6,FALSE)</f>
        <v>158.70601024675699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139.2744533479366</v>
      </c>
      <c r="C11" s="11">
        <f>HLOOKUP(C$3,'Qual F1'!$M$4:$BW$14,5,FALSE)</f>
        <v>134.93834877575412</v>
      </c>
      <c r="D11" s="11">
        <f>HLOOKUP(D$3,'Qual F1'!$M$4:$BW$14,5,FALSE)</f>
        <v>127.77309273004514</v>
      </c>
      <c r="E11" s="11">
        <f>HLOOKUP(E$3,'Qual F1'!$M$4:$BW$14,5,FALSE)</f>
        <v>116.67160668122594</v>
      </c>
      <c r="F11" s="11">
        <f>HLOOKUP(F$3,'Qual F1'!$M$4:$BW$14,5,FALSE)</f>
        <v>91.73247253599007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79.062042498794412</v>
      </c>
      <c r="C12" s="11">
        <f>HLOOKUP(C$3,'Qual F1'!$M$4:$BW$14,4,FALSE)</f>
        <v>93.546992862432887</v>
      </c>
      <c r="D12" s="11">
        <f>HLOOKUP(D$3,'Qual F1'!$M$4:$BW$14,4,FALSE)</f>
        <v>84.962380659334656</v>
      </c>
      <c r="E12" s="11">
        <f>HLOOKUP(E$3,'Qual F1'!$M$4:$BW$14,4,FALSE)</f>
        <v>76.8259819601153</v>
      </c>
      <c r="F12" s="11">
        <f>HLOOKUP(F$3,'Qual F1'!$M$4:$BW$14,4,FALSE)</f>
        <v>56.032674363117017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20.308509939696172</v>
      </c>
      <c r="C13" s="11">
        <f>HLOOKUP(C$3,'Qual F1'!$M$4:$BW$14,3,FALSE)</f>
        <v>18.957674112656957</v>
      </c>
      <c r="D13" s="11">
        <f>HLOOKUP(D$3,'Qual F1'!$M$4:$BW$14,3,FALSE)</f>
        <v>22.724087374664862</v>
      </c>
      <c r="E13" s="11">
        <f>HLOOKUP(E$3,'Qual F1'!$M$4:$BW$14,3,FALSE)</f>
        <v>16.979470659937171</v>
      </c>
      <c r="F13" s="11">
        <f>HLOOKUP(F$3,'Qual F1'!$M$4:$BW$14,3,FALSE)</f>
        <v>12.692617675210693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652.06099999999969</v>
      </c>
      <c r="C15" s="11">
        <f t="shared" ref="C15:F15" si="0">SUM(C5:C13)</f>
        <v>706.60799999999983</v>
      </c>
      <c r="D15" s="11">
        <f t="shared" si="0"/>
        <v>698.91799999999967</v>
      </c>
      <c r="E15" s="11">
        <f t="shared" si="0"/>
        <v>728.50399999999991</v>
      </c>
      <c r="F15" s="11">
        <f t="shared" si="0"/>
        <v>771.85100000000045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1.3791395212785635</v>
      </c>
      <c r="C19" s="18">
        <f t="shared" si="1"/>
        <v>1.7216704047833653</v>
      </c>
      <c r="D19" s="18">
        <f t="shared" si="1"/>
        <v>1.7077602491926815</v>
      </c>
      <c r="E19" s="18">
        <f t="shared" si="1"/>
        <v>2.1499662412041043</v>
      </c>
      <c r="F19" s="18">
        <f t="shared" si="1"/>
        <v>2.9951780226813889</v>
      </c>
      <c r="G19" s="11"/>
    </row>
    <row r="20" spans="1:7" x14ac:dyDescent="0.2">
      <c r="A20" t="str">
        <f>$A6</f>
        <v>RQF7 Other higher degree</v>
      </c>
      <c r="B20" s="18">
        <f t="shared" si="1"/>
        <v>9.3054734221489426</v>
      </c>
      <c r="C20" s="18">
        <f t="shared" si="1"/>
        <v>11.711557055911729</v>
      </c>
      <c r="D20" s="18">
        <f t="shared" si="1"/>
        <v>12.089457605299783</v>
      </c>
      <c r="E20" s="18">
        <f t="shared" si="1"/>
        <v>15.058282505339706</v>
      </c>
      <c r="F20" s="18">
        <f t="shared" si="1"/>
        <v>20.966995123775952</v>
      </c>
      <c r="G20" s="11"/>
    </row>
    <row r="21" spans="1:7" x14ac:dyDescent="0.2">
      <c r="A21" t="str">
        <f>$A7</f>
        <v>RQF6 First degree</v>
      </c>
      <c r="B21" s="18">
        <f t="shared" si="1"/>
        <v>19.425757073596106</v>
      </c>
      <c r="C21" s="18">
        <f t="shared" si="1"/>
        <v>19.245785293980855</v>
      </c>
      <c r="D21" s="18">
        <f t="shared" si="1"/>
        <v>20.413428356897001</v>
      </c>
      <c r="E21" s="18">
        <f t="shared" si="1"/>
        <v>21.760293708608582</v>
      </c>
      <c r="F21" s="18">
        <f t="shared" si="1"/>
        <v>23.007194828067828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5.916871145675243</v>
      </c>
      <c r="C22" s="18">
        <f t="shared" si="3"/>
        <v>5.0946770082179658</v>
      </c>
      <c r="D22" s="18">
        <f t="shared" si="3"/>
        <v>5.4316332206565656</v>
      </c>
      <c r="E22" s="18">
        <f t="shared" si="3"/>
        <v>5.4597637489650204</v>
      </c>
      <c r="F22" s="18">
        <f t="shared" si="3"/>
        <v>5.6762307084539003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5.3655806059759703</v>
      </c>
      <c r="C23" s="18">
        <f t="shared" si="4"/>
        <v>5.1123519903317076</v>
      </c>
      <c r="D23" s="18">
        <f t="shared" si="4"/>
        <v>5.4116881777077337</v>
      </c>
      <c r="E23" s="18">
        <f t="shared" si="4"/>
        <v>5.6676788669686173</v>
      </c>
      <c r="F23" s="18">
        <f t="shared" si="4"/>
        <v>6.0039625897180509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22.008607578207243</v>
      </c>
      <c r="C24" s="18">
        <f t="shared" si="5"/>
        <v>22.09552995968394</v>
      </c>
      <c r="D24" s="18">
        <f t="shared" si="5"/>
        <v>21.256878474615974</v>
      </c>
      <c r="E24" s="18">
        <f t="shared" si="5"/>
        <v>21.012332892675531</v>
      </c>
      <c r="F24" s="18">
        <f t="shared" si="5"/>
        <v>20.561741870744079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21.359114154647596</v>
      </c>
      <c r="C25" s="18">
        <f t="shared" si="6"/>
        <v>19.096634736056505</v>
      </c>
      <c r="D25" s="18">
        <f t="shared" si="6"/>
        <v>18.281557025294127</v>
      </c>
      <c r="E25" s="18">
        <f t="shared" si="6"/>
        <v>16.015232130671343</v>
      </c>
      <c r="F25" s="18">
        <f t="shared" si="6"/>
        <v>11.884738445113113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12.124945748755783</v>
      </c>
      <c r="C26" s="18">
        <f>C12/C$15*100</f>
        <v>13.238881085755171</v>
      </c>
      <c r="D26" s="18">
        <f t="shared" si="7"/>
        <v>12.156273076288592</v>
      </c>
      <c r="E26" s="18">
        <f t="shared" si="7"/>
        <v>10.545718617895758</v>
      </c>
      <c r="F26" s="18">
        <f t="shared" si="7"/>
        <v>7.2595195657085343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3.1145107497145488</v>
      </c>
      <c r="C27" s="18">
        <f>C13/C$15*100</f>
        <v>2.682912465278763</v>
      </c>
      <c r="D27" s="18">
        <f t="shared" si="8"/>
        <v>3.2513238140475527</v>
      </c>
      <c r="E27" s="18">
        <f t="shared" si="8"/>
        <v>2.330731287671334</v>
      </c>
      <c r="F27" s="18">
        <f t="shared" si="8"/>
        <v>1.6444388457371548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7.8469912749985271</v>
      </c>
      <c r="C33" s="18">
        <f t="shared" si="9"/>
        <v>-1.8874503719421232</v>
      </c>
      <c r="D33" s="18">
        <f t="shared" si="9"/>
        <v>5.5849676235748102</v>
      </c>
      <c r="E33" s="18">
        <f t="shared" si="9"/>
        <v>3.970289446162778</v>
      </c>
      <c r="F33" s="18">
        <f>IF(F$3-D$3 &lt;&gt; 0,(EXP(LN(F5/D5)/(F$3-D$3))-1)*100,0)</f>
        <v>4.5057530479625685</v>
      </c>
    </row>
    <row r="34" spans="1:6" x14ac:dyDescent="0.2">
      <c r="A34" t="str">
        <f>$A20</f>
        <v>RQF7 Other higher degree</v>
      </c>
      <c r="B34" s="18">
        <f t="shared" si="9"/>
        <v>8.0666334912950166</v>
      </c>
      <c r="C34" s="18">
        <f t="shared" si="9"/>
        <v>2.1033175640427615</v>
      </c>
      <c r="D34" s="18">
        <f t="shared" si="9"/>
        <v>5.3597830866153773</v>
      </c>
      <c r="E34" s="18">
        <f t="shared" si="9"/>
        <v>3.96477748976658</v>
      </c>
      <c r="F34" s="18">
        <f t="shared" ref="F34:F43" si="10">IF(F$3-D$3 &lt;&gt; 0,(EXP(LN(F6/D6)/(F$3-D$3))-1)*100,0)</f>
        <v>4.4277149143183037</v>
      </c>
    </row>
    <row r="35" spans="1:6" x14ac:dyDescent="0.2">
      <c r="A35" t="str">
        <f>$A21</f>
        <v>RQF6 First degree</v>
      </c>
      <c r="B35" s="18">
        <f t="shared" si="9"/>
        <v>1.791614307003675</v>
      </c>
      <c r="C35" s="18">
        <f t="shared" si="9"/>
        <v>4.9126815927571732</v>
      </c>
      <c r="D35" s="18">
        <f t="shared" si="9"/>
        <v>2.129429010845052</v>
      </c>
      <c r="E35" s="18">
        <f t="shared" si="9"/>
        <v>1.1416524318586418</v>
      </c>
      <c r="F35" s="18">
        <f t="shared" si="10"/>
        <v>1.4698451927540379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-1.7169292303938821</v>
      </c>
      <c r="C36" s="18">
        <f t="shared" ref="C36:E36" si="12">IF(D$3-C$3 &lt;&gt; 0,(EXP(LN(D8/C8)/(D$3-C$3))-1)*100,0)</f>
        <v>5.4536109336916105</v>
      </c>
      <c r="D36" s="18">
        <f t="shared" si="12"/>
        <v>0.93686828857635351</v>
      </c>
      <c r="E36" s="18">
        <f t="shared" si="12"/>
        <v>0.97149158994545015</v>
      </c>
      <c r="F36" s="18">
        <f t="shared" si="10"/>
        <v>0.95994917008319636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0.80303012813849328</v>
      </c>
      <c r="C37" s="18">
        <f t="shared" si="13"/>
        <v>4.7031366234453476</v>
      </c>
      <c r="D37" s="18">
        <f t="shared" si="13"/>
        <v>1.7690304737704166</v>
      </c>
      <c r="E37" s="18">
        <f t="shared" si="13"/>
        <v>1.1610730256268464</v>
      </c>
      <c r="F37" s="18">
        <f t="shared" si="10"/>
        <v>1.3633208916489892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2.1293446300093777</v>
      </c>
      <c r="C38" s="18">
        <f t="shared" si="14"/>
        <v>-4.842561587371053</v>
      </c>
      <c r="D38" s="18">
        <f t="shared" si="14"/>
        <v>0.5995642638520593</v>
      </c>
      <c r="E38" s="18">
        <f t="shared" si="14"/>
        <v>0.3618633728399212</v>
      </c>
      <c r="F38" s="18">
        <f t="shared" si="10"/>
        <v>0.44103453203097054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-0.78759391044606053</v>
      </c>
      <c r="C39" s="18">
        <f t="shared" si="15"/>
        <v>-5.3100220291093736</v>
      </c>
      <c r="D39" s="18">
        <f t="shared" si="15"/>
        <v>-1.8014320739134781</v>
      </c>
      <c r="E39" s="18">
        <f t="shared" si="15"/>
        <v>-2.3761812159460827</v>
      </c>
      <c r="F39" s="18">
        <f t="shared" si="10"/>
        <v>-2.1849729181567579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4.2954711600218687</v>
      </c>
      <c r="C40" s="18">
        <f t="shared" si="16"/>
        <v>-9.1767911938361095</v>
      </c>
      <c r="D40" s="18">
        <f t="shared" si="16"/>
        <v>-1.9931819370107795</v>
      </c>
      <c r="E40" s="18">
        <f t="shared" si="16"/>
        <v>-3.106794655730738</v>
      </c>
      <c r="F40" s="18">
        <f t="shared" si="10"/>
        <v>-2.7370035126816683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-1.7060589219912381</v>
      </c>
      <c r="C41" s="18">
        <f t="shared" si="17"/>
        <v>19.867486061981033</v>
      </c>
      <c r="D41" s="18">
        <f t="shared" si="17"/>
        <v>-5.6618100463986849</v>
      </c>
      <c r="E41" s="18">
        <f t="shared" si="17"/>
        <v>-2.8679163574802713</v>
      </c>
      <c r="F41" s="18">
        <f t="shared" si="10"/>
        <v>-3.8082889784596952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2.0287535595143291</v>
      </c>
      <c r="C43" s="18">
        <f t="shared" ref="C43" si="18">IF(D$3-C$3 &lt;&gt; 0,(EXP(LN(D15/C15)/(D$3-C$3))-1)*100,0)</f>
        <v>-1.0882978964291579</v>
      </c>
      <c r="D43" s="18">
        <f>IF(E$3-D$3 &lt;&gt; 0,(EXP(LN(E15/D15)/(E$3-D$3))-1)*100,0)</f>
        <v>0.83264116271477562</v>
      </c>
      <c r="E43" s="18">
        <f>IF(F$3-E$3 &lt;&gt; 0,(EXP(LN(F15/E15)/(F$3-E$3))-1)*100,0)</f>
        <v>0.57965764943312958</v>
      </c>
      <c r="F43" s="18">
        <f t="shared" si="10"/>
        <v>0.66391488381218888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3.1726298599874294</v>
      </c>
      <c r="C47" s="27">
        <f>D5-C5</f>
        <v>-0.22961703537913891</v>
      </c>
      <c r="D47" s="27">
        <f>E5-D5</f>
        <v>3.7267462873690462</v>
      </c>
      <c r="E47" s="27">
        <f>F5-E5</f>
        <v>7.4557214540249923</v>
      </c>
      <c r="F47" s="27">
        <f>F5-D5</f>
        <v>11.182467741394039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22.077436030438143</v>
      </c>
      <c r="C48" s="27">
        <f t="shared" si="20"/>
        <v>1.7405962241723643</v>
      </c>
      <c r="D48" s="27">
        <f t="shared" si="20"/>
        <v>25.204795076890861</v>
      </c>
      <c r="E48" s="27">
        <f t="shared" si="20"/>
        <v>52.133771150116075</v>
      </c>
      <c r="F48" s="27">
        <f t="shared" ref="F48:F57" si="21">F6-D6</f>
        <v>77.338566227006936</v>
      </c>
    </row>
    <row r="49" spans="1:6" x14ac:dyDescent="0.2">
      <c r="A49" t="str">
        <f t="shared" si="19"/>
        <v>RQF6 First degree</v>
      </c>
      <c r="B49" s="27">
        <f t="shared" ref="B49:E49" si="22">C7-B7</f>
        <v>9.324472718430755</v>
      </c>
      <c r="C49" s="27">
        <f t="shared" si="22"/>
        <v>6.6808666533651149</v>
      </c>
      <c r="D49" s="27">
        <f t="shared" si="22"/>
        <v>15.851484875504525</v>
      </c>
      <c r="E49" s="27">
        <f t="shared" si="22"/>
        <v>19.056653273428083</v>
      </c>
      <c r="F49" s="27">
        <f t="shared" si="21"/>
        <v>34.908138148932608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-2.5822138469726355</v>
      </c>
      <c r="C50" s="27">
        <f t="shared" si="23"/>
        <v>1.9632669589196468</v>
      </c>
      <c r="D50" s="27">
        <f t="shared" si="23"/>
        <v>1.8119350286116926</v>
      </c>
      <c r="E50" s="27">
        <f t="shared" si="23"/>
        <v>4.0374461837484077</v>
      </c>
      <c r="F50" s="27">
        <f t="shared" si="21"/>
        <v>5.8493812123601003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1.1374295967101062</v>
      </c>
      <c r="C51" s="27">
        <f t="shared" si="24"/>
        <v>1.6989746260282601</v>
      </c>
      <c r="D51" s="27">
        <f t="shared" si="24"/>
        <v>3.466004475149731</v>
      </c>
      <c r="E51" s="27">
        <f t="shared" si="24"/>
        <v>5.0523780353436507</v>
      </c>
      <c r="F51" s="27">
        <f t="shared" si="21"/>
        <v>8.5183825104933817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12.619235676989604</v>
      </c>
      <c r="C52" s="27">
        <f t="shared" si="25"/>
        <v>-7.5606324403070744</v>
      </c>
      <c r="D52" s="27">
        <f t="shared" si="25"/>
        <v>4.5075357192405363</v>
      </c>
      <c r="E52" s="27">
        <f t="shared" si="25"/>
        <v>5.6303246303000662</v>
      </c>
      <c r="F52" s="27">
        <f t="shared" si="21"/>
        <v>10.137860349540603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-4.336104572182478</v>
      </c>
      <c r="C53" s="27">
        <f>D11-C11</f>
        <v>-7.1652560457089862</v>
      </c>
      <c r="D53" s="27">
        <f t="shared" si="26"/>
        <v>-11.101486048819197</v>
      </c>
      <c r="E53" s="27">
        <f t="shared" si="26"/>
        <v>-24.939134145235869</v>
      </c>
      <c r="F53" s="27">
        <f t="shared" si="21"/>
        <v>-36.040620194055066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14.484950363638475</v>
      </c>
      <c r="C54" s="27">
        <f t="shared" si="27"/>
        <v>-8.5846122030982315</v>
      </c>
      <c r="D54" s="27">
        <f t="shared" si="27"/>
        <v>-8.136398699219356</v>
      </c>
      <c r="E54" s="27">
        <f t="shared" si="27"/>
        <v>-20.793307596998282</v>
      </c>
      <c r="F54" s="27">
        <f t="shared" si="21"/>
        <v>-28.929706296217638</v>
      </c>
    </row>
    <row r="55" spans="1:6" x14ac:dyDescent="0.2">
      <c r="A55" t="str">
        <f t="shared" si="19"/>
        <v>No Qualification</v>
      </c>
      <c r="B55" s="27">
        <f t="shared" ref="B55:E55" si="28">C13-B13</f>
        <v>-1.3508358270392158</v>
      </c>
      <c r="C55" s="27">
        <f t="shared" si="28"/>
        <v>3.7664132620079052</v>
      </c>
      <c r="D55" s="27">
        <f t="shared" si="28"/>
        <v>-5.744616714727691</v>
      </c>
      <c r="E55" s="27">
        <f t="shared" si="28"/>
        <v>-4.2868529847264778</v>
      </c>
      <c r="F55" s="27">
        <f t="shared" si="21"/>
        <v>-10.031469699454169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54.547000000000139</v>
      </c>
      <c r="C57" s="29">
        <f t="shared" ref="C57" si="29">D15-C15</f>
        <v>-7.6900000000001683</v>
      </c>
      <c r="D57" s="29">
        <f>E15-D15</f>
        <v>29.58600000000024</v>
      </c>
      <c r="E57" s="29">
        <f>F15-E15</f>
        <v>43.347000000000548</v>
      </c>
      <c r="F57" s="29">
        <f t="shared" si="21"/>
        <v>72.933000000000789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West of England and North Somerset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26.624798331785467</v>
      </c>
      <c r="N6" s="11">
        <v>33.116621707741388</v>
      </c>
      <c r="O6" s="11">
        <v>24.700813215806612</v>
      </c>
      <c r="P6" s="11">
        <v>25.482184310661481</v>
      </c>
      <c r="Q6" s="11">
        <v>24.907199454491106</v>
      </c>
      <c r="R6" s="11">
        <v>20.308509939696172</v>
      </c>
      <c r="S6" s="11">
        <v>20.43322574847895</v>
      </c>
      <c r="T6" s="11">
        <v>19.123950405008816</v>
      </c>
      <c r="U6" s="11">
        <v>20.765660212488779</v>
      </c>
      <c r="V6" s="11">
        <v>18.957674112656957</v>
      </c>
      <c r="W6" s="11">
        <v>22.724087374664862</v>
      </c>
      <c r="X6" s="11">
        <v>21.396899803955353</v>
      </c>
      <c r="Y6" s="11">
        <v>18.645968140141139</v>
      </c>
      <c r="Z6" s="11">
        <v>18.02970355736057</v>
      </c>
      <c r="AA6" s="11">
        <v>17.355084232472155</v>
      </c>
      <c r="AB6" s="11">
        <v>16.979470659937171</v>
      </c>
      <c r="AC6" s="11">
        <v>16.584231076113934</v>
      </c>
      <c r="AD6" s="11">
        <v>16.141462506071406</v>
      </c>
      <c r="AE6" s="11">
        <v>15.707717729946973</v>
      </c>
      <c r="AF6" s="11">
        <v>15.259015650584205</v>
      </c>
      <c r="AG6" s="11">
        <v>14.795174057885125</v>
      </c>
      <c r="AH6" s="11">
        <v>14.30280296966003</v>
      </c>
      <c r="AI6" s="11">
        <v>13.759047277244385</v>
      </c>
      <c r="AJ6" s="11">
        <v>13.187313240796588</v>
      </c>
      <c r="AK6" s="11">
        <v>12.628777378557391</v>
      </c>
      <c r="AL6" s="11">
        <v>12.692617675210693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93.698532901030049</v>
      </c>
      <c r="N7" s="11">
        <v>88.918112881794542</v>
      </c>
      <c r="O7" s="11">
        <v>85.234215764865652</v>
      </c>
      <c r="P7" s="11">
        <v>81.473775107533911</v>
      </c>
      <c r="Q7" s="11">
        <v>89.782222937932062</v>
      </c>
      <c r="R7" s="11">
        <v>79.062042498794412</v>
      </c>
      <c r="S7" s="11">
        <v>90.276418407746633</v>
      </c>
      <c r="T7" s="11">
        <v>80.774149211155219</v>
      </c>
      <c r="U7" s="11">
        <v>85.274656619446603</v>
      </c>
      <c r="V7" s="11">
        <v>93.546992862432887</v>
      </c>
      <c r="W7" s="11">
        <v>84.962380659334656</v>
      </c>
      <c r="X7" s="11">
        <v>77.010717219740528</v>
      </c>
      <c r="Y7" s="11">
        <v>80.767108762873704</v>
      </c>
      <c r="Z7" s="11">
        <v>79.703016023540869</v>
      </c>
      <c r="AA7" s="11">
        <v>78.452252163555599</v>
      </c>
      <c r="AB7" s="11">
        <v>76.8259819601153</v>
      </c>
      <c r="AC7" s="11">
        <v>75.063483474808208</v>
      </c>
      <c r="AD7" s="11">
        <v>73.197341836282718</v>
      </c>
      <c r="AE7" s="11">
        <v>71.265007171317805</v>
      </c>
      <c r="AF7" s="11">
        <v>69.267799021658362</v>
      </c>
      <c r="AG7" s="11">
        <v>67.313447528845586</v>
      </c>
      <c r="AH7" s="11">
        <v>65.287700079699135</v>
      </c>
      <c r="AI7" s="11">
        <v>63.175855840148607</v>
      </c>
      <c r="AJ7" s="11">
        <v>60.969296260677552</v>
      </c>
      <c r="AK7" s="11">
        <v>58.60819570917289</v>
      </c>
      <c r="AL7" s="11">
        <v>56.032674363117017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130.20501645268746</v>
      </c>
      <c r="N8" s="11">
        <v>136.85165421592939</v>
      </c>
      <c r="O8" s="11">
        <v>136.05849222872811</v>
      </c>
      <c r="P8" s="11">
        <v>133.51293106172096</v>
      </c>
      <c r="Q8" s="11">
        <v>133.30485219942776</v>
      </c>
      <c r="R8" s="11">
        <v>139.2744533479366</v>
      </c>
      <c r="S8" s="11">
        <v>130.47352711149415</v>
      </c>
      <c r="T8" s="11">
        <v>134.40084434571827</v>
      </c>
      <c r="U8" s="11">
        <v>134.22891580866923</v>
      </c>
      <c r="V8" s="11">
        <v>134.93834877575412</v>
      </c>
      <c r="W8" s="11">
        <v>127.77309273004514</v>
      </c>
      <c r="X8" s="11">
        <v>122.12550087853926</v>
      </c>
      <c r="Y8" s="11">
        <v>122.96009467113259</v>
      </c>
      <c r="Z8" s="11">
        <v>121.104781184994</v>
      </c>
      <c r="AA8" s="11">
        <v>119.10777162286519</v>
      </c>
      <c r="AB8" s="11">
        <v>116.67160668122594</v>
      </c>
      <c r="AC8" s="11">
        <v>114.17687344792014</v>
      </c>
      <c r="AD8" s="11">
        <v>111.63751214948739</v>
      </c>
      <c r="AE8" s="11">
        <v>109.12043796393587</v>
      </c>
      <c r="AF8" s="11">
        <v>106.59649360074201</v>
      </c>
      <c r="AG8" s="11">
        <v>104.10641702939378</v>
      </c>
      <c r="AH8" s="11">
        <v>101.63786930914098</v>
      </c>
      <c r="AI8" s="11">
        <v>99.173224543915012</v>
      </c>
      <c r="AJ8" s="11">
        <v>96.712562180927236</v>
      </c>
      <c r="AK8" s="11">
        <v>94.260485389764455</v>
      </c>
      <c r="AL8" s="11">
        <v>91.73247253599007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133.40045433348334</v>
      </c>
      <c r="N9" s="11">
        <v>127.45658504484443</v>
      </c>
      <c r="O9" s="11">
        <v>127.30895182915935</v>
      </c>
      <c r="P9" s="11">
        <v>138.46174415821022</v>
      </c>
      <c r="Q9" s="11">
        <v>136.10137489085676</v>
      </c>
      <c r="R9" s="11">
        <v>143.50954666053386</v>
      </c>
      <c r="S9" s="11">
        <v>143.75226418219091</v>
      </c>
      <c r="T9" s="11">
        <v>148.73333695240262</v>
      </c>
      <c r="U9" s="11">
        <v>149.86559940686519</v>
      </c>
      <c r="V9" s="11">
        <v>156.12878233752346</v>
      </c>
      <c r="W9" s="11">
        <v>148.56814989721639</v>
      </c>
      <c r="X9" s="11">
        <v>140.74641325478089</v>
      </c>
      <c r="Y9" s="11">
        <v>149.87872255068658</v>
      </c>
      <c r="Z9" s="11">
        <v>151.22902154006402</v>
      </c>
      <c r="AA9" s="11">
        <v>152.43480523934826</v>
      </c>
      <c r="AB9" s="11">
        <v>153.07568561645692</v>
      </c>
      <c r="AC9" s="11">
        <v>153.64689606334451</v>
      </c>
      <c r="AD9" s="11">
        <v>154.17302782660698</v>
      </c>
      <c r="AE9" s="11">
        <v>154.71540971189017</v>
      </c>
      <c r="AF9" s="11">
        <v>155.25490252308742</v>
      </c>
      <c r="AG9" s="11">
        <v>155.84121739670886</v>
      </c>
      <c r="AH9" s="11">
        <v>156.41185426659149</v>
      </c>
      <c r="AI9" s="11">
        <v>157.00097279442761</v>
      </c>
      <c r="AJ9" s="11">
        <v>157.60048191969531</v>
      </c>
      <c r="AK9" s="11">
        <v>158.20775253927553</v>
      </c>
      <c r="AL9" s="11">
        <v>158.70601024675699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32.436898325644279</v>
      </c>
      <c r="N10" s="11">
        <v>32.671006083804222</v>
      </c>
      <c r="O10" s="11">
        <v>33.313039334937052</v>
      </c>
      <c r="P10" s="11">
        <v>33.043094970138924</v>
      </c>
      <c r="Q10" s="11">
        <v>35.520159280216447</v>
      </c>
      <c r="R10" s="11">
        <v>34.986858555132955</v>
      </c>
      <c r="S10" s="11">
        <v>37.472920644357878</v>
      </c>
      <c r="T10" s="11">
        <v>36.994490845636818</v>
      </c>
      <c r="U10" s="11">
        <v>36.041851137690465</v>
      </c>
      <c r="V10" s="11">
        <v>36.124288151843061</v>
      </c>
      <c r="W10" s="11">
        <v>37.823262777871321</v>
      </c>
      <c r="X10" s="11">
        <v>42.661625716106521</v>
      </c>
      <c r="Y10" s="11">
        <v>39.528115354460382</v>
      </c>
      <c r="Z10" s="11">
        <v>40.183993362921598</v>
      </c>
      <c r="AA10" s="11">
        <v>40.806677060667944</v>
      </c>
      <c r="AB10" s="11">
        <v>41.289267253021052</v>
      </c>
      <c r="AC10" s="11">
        <v>41.77149661979702</v>
      </c>
      <c r="AD10" s="11">
        <v>42.255846521705209</v>
      </c>
      <c r="AE10">
        <v>42.732511192479983</v>
      </c>
      <c r="AF10">
        <v>43.208194154818095</v>
      </c>
      <c r="AG10">
        <v>43.707103525350746</v>
      </c>
      <c r="AH10">
        <v>44.203949463108792</v>
      </c>
      <c r="AI10" s="11">
        <v>44.707613047910598</v>
      </c>
      <c r="AJ10" s="11">
        <v>45.264166905949132</v>
      </c>
      <c r="AK10" s="11">
        <v>45.829682294694706</v>
      </c>
      <c r="AL10" s="11">
        <v>46.341645288364703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38.762782927635016</v>
      </c>
      <c r="N11" s="11">
        <v>38.439858050628892</v>
      </c>
      <c r="O11" s="11">
        <v>38.321516005265408</v>
      </c>
      <c r="P11" s="11">
        <v>40.033582416075888</v>
      </c>
      <c r="Q11" s="11">
        <v>40.268720781033309</v>
      </c>
      <c r="R11" s="11">
        <v>38.581609161201428</v>
      </c>
      <c r="S11" s="11">
        <v>39.908439326539181</v>
      </c>
      <c r="T11" s="11">
        <v>39.529429921493076</v>
      </c>
      <c r="U11" s="11">
        <v>38.13066531204877</v>
      </c>
      <c r="V11" s="11">
        <v>35.999395314228792</v>
      </c>
      <c r="W11" s="11">
        <v>37.962662273148439</v>
      </c>
      <c r="X11" s="11">
        <v>41.629201488465455</v>
      </c>
      <c r="Y11" s="11">
        <v>38.664209148745272</v>
      </c>
      <c r="Z11" s="11">
        <v>39.064944379672326</v>
      </c>
      <c r="AA11" s="11">
        <v>39.483606641289335</v>
      </c>
      <c r="AB11" s="11">
        <v>39.774597301760132</v>
      </c>
      <c r="AC11" s="11">
        <v>40.065856953453896</v>
      </c>
      <c r="AD11" s="11">
        <v>40.387629531714097</v>
      </c>
      <c r="AE11">
        <v>40.741142442124996</v>
      </c>
      <c r="AF11">
        <v>41.135058835564728</v>
      </c>
      <c r="AG11">
        <v>41.548727533011011</v>
      </c>
      <c r="AH11">
        <v>41.980889385761898</v>
      </c>
      <c r="AI11" s="11">
        <v>42.458872317205618</v>
      </c>
      <c r="AJ11" s="11">
        <v>42.932111807085505</v>
      </c>
      <c r="AK11" s="11">
        <v>43.373515573915554</v>
      </c>
      <c r="AL11" s="11">
        <v>43.812043485508539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104.39206697661803</v>
      </c>
      <c r="N12" s="11">
        <v>110.09011848616163</v>
      </c>
      <c r="O12" s="11">
        <v>112.47273492894047</v>
      </c>
      <c r="P12" s="11">
        <v>118.1098942695826</v>
      </c>
      <c r="Q12" s="11">
        <v>125.784978679589</v>
      </c>
      <c r="R12" s="11">
        <v>126.66778583166145</v>
      </c>
      <c r="S12" s="11">
        <v>135.190474188011</v>
      </c>
      <c r="T12" s="11">
        <v>136.43411327245016</v>
      </c>
      <c r="U12" s="11">
        <v>135.9434002635665</v>
      </c>
      <c r="V12" s="11">
        <v>135.9922585500922</v>
      </c>
      <c r="W12" s="11">
        <v>142.67312520345732</v>
      </c>
      <c r="X12" s="11">
        <v>159.65944386423462</v>
      </c>
      <c r="Y12" s="11">
        <v>150.79747138523382</v>
      </c>
      <c r="Z12" s="11">
        <v>153.63844054722159</v>
      </c>
      <c r="AA12" s="11">
        <v>156.34048997385131</v>
      </c>
      <c r="AB12" s="11">
        <v>158.52461007896184</v>
      </c>
      <c r="AC12" s="11">
        <v>160.59169239239125</v>
      </c>
      <c r="AD12" s="11">
        <v>162.5758306882762</v>
      </c>
      <c r="AE12">
        <v>164.49383696742885</v>
      </c>
      <c r="AF12">
        <v>166.37984875759162</v>
      </c>
      <c r="AG12">
        <v>168.29180100154605</v>
      </c>
      <c r="AH12">
        <v>170.16289581346231</v>
      </c>
      <c r="AI12">
        <v>172.02733440382065</v>
      </c>
      <c r="AJ12">
        <v>173.88027727695703</v>
      </c>
      <c r="AK12">
        <v>175.78969510145978</v>
      </c>
      <c r="AL12">
        <v>177.58126335238993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49.851350922693285</v>
      </c>
      <c r="N13" s="11">
        <v>43.846126651205431</v>
      </c>
      <c r="O13" s="11">
        <v>46.187278201454262</v>
      </c>
      <c r="P13" s="11">
        <v>43.271380427285933</v>
      </c>
      <c r="Q13" s="11">
        <v>56.780990997853522</v>
      </c>
      <c r="R13" s="11">
        <v>60.67736305119859</v>
      </c>
      <c r="S13" s="11">
        <v>64.590179290906704</v>
      </c>
      <c r="T13" s="11">
        <v>75.932643783029533</v>
      </c>
      <c r="U13" s="11">
        <v>73.858382680849047</v>
      </c>
      <c r="V13" s="11">
        <v>82.754799081636733</v>
      </c>
      <c r="W13" s="11">
        <v>84.495395305809097</v>
      </c>
      <c r="X13" s="11">
        <v>85.583042283517443</v>
      </c>
      <c r="Y13" s="11">
        <v>94.213514883033639</v>
      </c>
      <c r="Z13" s="11">
        <v>99.477455911612083</v>
      </c>
      <c r="AA13" s="11">
        <v>104.73127504311609</v>
      </c>
      <c r="AB13" s="11">
        <v>109.70019038269996</v>
      </c>
      <c r="AC13" s="11">
        <v>114.6737618504465</v>
      </c>
      <c r="AD13" s="11">
        <v>119.67345010830275</v>
      </c>
      <c r="AE13">
        <v>124.71323449136051</v>
      </c>
      <c r="AF13">
        <v>129.81331633452862</v>
      </c>
      <c r="AG13">
        <v>135.00970302427012</v>
      </c>
      <c r="AH13">
        <v>140.24901195475729</v>
      </c>
      <c r="AI13">
        <v>145.56585960020379</v>
      </c>
      <c r="AJ13">
        <v>150.96270709522909</v>
      </c>
      <c r="AK13">
        <v>156.42603199667764</v>
      </c>
      <c r="AL13">
        <v>161.83396153281603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7.0100988284235752</v>
      </c>
      <c r="N14" s="11">
        <v>6.3849168778901682</v>
      </c>
      <c r="O14" s="11">
        <v>6.6079584908430293</v>
      </c>
      <c r="P14" s="11">
        <v>6.5204132787910911</v>
      </c>
      <c r="Q14" s="11">
        <v>8.2815007786002361</v>
      </c>
      <c r="R14" s="11">
        <v>8.9928309538442104</v>
      </c>
      <c r="S14" s="11">
        <v>9.3395511002759708</v>
      </c>
      <c r="T14" s="11">
        <v>11.165041263106062</v>
      </c>
      <c r="U14" s="11">
        <v>10.894868558375869</v>
      </c>
      <c r="V14" s="11">
        <v>12.16546081383164</v>
      </c>
      <c r="W14" s="11">
        <v>11.935843778452501</v>
      </c>
      <c r="X14" s="11">
        <v>12.177155490659736</v>
      </c>
      <c r="Y14" s="11">
        <v>13.478795103693319</v>
      </c>
      <c r="Z14" s="11">
        <v>14.215643492612964</v>
      </c>
      <c r="AA14" s="11">
        <v>14.960038022834654</v>
      </c>
      <c r="AB14" s="11">
        <v>15.662590065821547</v>
      </c>
      <c r="AC14" s="11">
        <v>16.361708121724746</v>
      </c>
      <c r="AD14" s="11">
        <v>17.063898831552994</v>
      </c>
      <c r="AE14">
        <v>17.785702329514617</v>
      </c>
      <c r="AF14">
        <v>18.516371121424914</v>
      </c>
      <c r="AG14">
        <v>19.263408902988616</v>
      </c>
      <c r="AH14">
        <v>20.019026757817489</v>
      </c>
      <c r="AI14">
        <v>20.783220175123041</v>
      </c>
      <c r="AJ14">
        <v>21.556083312682322</v>
      </c>
      <c r="AK14">
        <v>22.338864016481754</v>
      </c>
      <c r="AL14">
        <v>23.118311519846539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West of England and North Somerset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West of England and North Somerset</v>
      </c>
      <c r="W1" s="203" t="str">
        <f>CONCATENATE("Shift-share Figure 1: Levels of Employment, ",C4," - ",F40,", ",Info!B5)</f>
        <v>Shift-share Figure 1: Levels of Employment, 2015 - 2035, West of England and North Somerset</v>
      </c>
      <c r="AK1" s="203" t="str">
        <f>CONCATENATE("Shift-share Figure 1.1: Net Changes, ",C4,"-",F40,", ",Info!B5)</f>
        <v>Shift-share Figure 1.1: Net Changes, 2015-2035, West of England and North Somerset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42.938149344297884</v>
      </c>
      <c r="C8" s="141">
        <f t="shared" ref="C8:C33" si="0">B8/B$35*100</f>
        <v>6.584989647333285</v>
      </c>
      <c r="E8" s="151">
        <v>54.333763640003816</v>
      </c>
      <c r="F8" s="141">
        <f t="shared" ref="F8:F33" si="1">E8/E$35*100</f>
        <v>7.7739825902328832</v>
      </c>
      <c r="H8" s="151">
        <f>E8-B8</f>
        <v>11.395614295705933</v>
      </c>
      <c r="I8" s="141">
        <f>IF(B8&lt;&gt;0,((E8/B8)-1)*100,0)</f>
        <v>26.53960282342549</v>
      </c>
      <c r="K8" s="207">
        <f t="shared" ref="K8:K33" si="2">(($E$35/$B$35)-1)*B8</f>
        <v>3.0855285990509178</v>
      </c>
      <c r="L8" s="141">
        <f>IF(B8&lt;&gt;0,K8/B8*100,0)</f>
        <v>7.1859841333862029</v>
      </c>
      <c r="N8" s="151">
        <f>H8-(K8+Q8)</f>
        <v>8.3031734336110929</v>
      </c>
      <c r="O8" s="141">
        <f>IF(B8&lt;&gt;0,N8/B8*100,0)</f>
        <v>19.337520504277954</v>
      </c>
      <c r="Q8" s="151">
        <v>6.912263043921469E-3</v>
      </c>
      <c r="R8" s="141">
        <f>IF(B8&lt;&gt;0,Q8/B8*100,0)</f>
        <v>1.6098185761327898E-2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22.464797068351189</v>
      </c>
      <c r="C9" s="141">
        <f t="shared" si="0"/>
        <v>3.4451986958813965</v>
      </c>
      <c r="E9" s="151">
        <v>25.900858245758837</v>
      </c>
      <c r="F9" s="141">
        <f t="shared" si="1"/>
        <v>3.7058507930485209</v>
      </c>
      <c r="H9" s="151">
        <f t="shared" ref="H9:H32" si="3">E9-B9</f>
        <v>3.4360611774076482</v>
      </c>
      <c r="I9" s="141">
        <f t="shared" ref="I9:I32" si="4">IF(B9&lt;&gt;0,((E9/B9)-1)*100,0)</f>
        <v>15.295313672111611</v>
      </c>
      <c r="K9" s="207">
        <f t="shared" si="2"/>
        <v>1.6143167529291254</v>
      </c>
      <c r="L9" s="141">
        <f t="shared" ref="L9:L32" si="5">IF(B9&lt;&gt;0,K9/B9*100,0)</f>
        <v>7.1859841333862029</v>
      </c>
      <c r="N9" s="151">
        <f t="shared" ref="N9:N31" si="6">H9-(K9+Q9)</f>
        <v>1.0709071684539047</v>
      </c>
      <c r="O9" s="141">
        <f>IF(B9&lt;&gt;0,N9/B9*100,0)</f>
        <v>4.7670458148167203</v>
      </c>
      <c r="Q9" s="151">
        <v>0.75083725602461826</v>
      </c>
      <c r="R9" s="141">
        <f>IF(B9&lt;&gt;0,Q9/B9*100,0)</f>
        <v>3.34228372390869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36.672318620886379</v>
      </c>
      <c r="C10" s="141">
        <f t="shared" si="0"/>
        <v>5.6240625679018352</v>
      </c>
      <c r="E10" s="151">
        <v>45.044466686098318</v>
      </c>
      <c r="F10" s="141">
        <f t="shared" si="1"/>
        <v>6.4448857642954342</v>
      </c>
      <c r="H10" s="151">
        <f t="shared" si="3"/>
        <v>8.3721480652119382</v>
      </c>
      <c r="I10" s="141">
        <f t="shared" si="4"/>
        <v>22.829612034521475</v>
      </c>
      <c r="K10" s="207">
        <f t="shared" si="2"/>
        <v>2.6352669974417293</v>
      </c>
      <c r="L10" s="141">
        <f t="shared" si="5"/>
        <v>7.1859841333862029</v>
      </c>
      <c r="N10" s="151">
        <f t="shared" si="6"/>
        <v>5.319080050219581</v>
      </c>
      <c r="O10" s="141">
        <f t="shared" ref="O10:O32" si="7">IF(B10&lt;&gt;0,N10/B10*100,0)</f>
        <v>14.504346194216769</v>
      </c>
      <c r="Q10" s="151">
        <v>0.41780101755062804</v>
      </c>
      <c r="R10" s="141">
        <f t="shared" ref="R10:R32" si="8">IF(B10&lt;&gt;0,Q10/B10*100,0)</f>
        <v>1.1392817069185075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28.238401733936691</v>
      </c>
      <c r="C11" s="141">
        <f t="shared" si="0"/>
        <v>4.3306380436702536</v>
      </c>
      <c r="E11" s="151">
        <v>32.066916166542214</v>
      </c>
      <c r="F11" s="141">
        <f t="shared" si="1"/>
        <v>4.5880798844130846</v>
      </c>
      <c r="H11" s="151">
        <f>E11-B11</f>
        <v>3.8285144326055232</v>
      </c>
      <c r="I11" s="141">
        <f>IF(B11&lt;&gt;0,((E11/B11)-1)*100,0)</f>
        <v>13.557829754948369</v>
      </c>
      <c r="K11" s="207">
        <f t="shared" si="2"/>
        <v>2.0292070681225449</v>
      </c>
      <c r="L11" s="141">
        <f t="shared" si="5"/>
        <v>7.1859841333862029</v>
      </c>
      <c r="N11" s="151">
        <f t="shared" si="6"/>
        <v>3.6236382459704419</v>
      </c>
      <c r="O11" s="141">
        <f t="shared" si="7"/>
        <v>12.832306446067667</v>
      </c>
      <c r="Q11" s="151">
        <v>-1.8243308814874637</v>
      </c>
      <c r="R11" s="141">
        <f>IF(B11&lt;&gt;0,Q11/B11*100,0)</f>
        <v>-6.4604608245055068</v>
      </c>
      <c r="T11" s="136"/>
    </row>
    <row r="12" spans="1:97" x14ac:dyDescent="0.2">
      <c r="A12" s="10" t="str">
        <f>name!$D8</f>
        <v>23 Teaching and other educational professionals</v>
      </c>
      <c r="B12" s="151">
        <v>32.143468280986866</v>
      </c>
      <c r="C12" s="141">
        <f t="shared" si="0"/>
        <v>4.9295186004050038</v>
      </c>
      <c r="E12" s="151">
        <v>37.052025957223677</v>
      </c>
      <c r="F12" s="141">
        <f t="shared" si="1"/>
        <v>5.3013409237169036</v>
      </c>
      <c r="H12" s="151">
        <f t="shared" si="3"/>
        <v>4.9085576762368106</v>
      </c>
      <c r="I12" s="141">
        <f t="shared" si="4"/>
        <v>15.270777979924045</v>
      </c>
      <c r="K12" s="207">
        <f t="shared" si="2"/>
        <v>2.3098245305917429</v>
      </c>
      <c r="L12" s="141">
        <f t="shared" si="5"/>
        <v>7.1859841333862029</v>
      </c>
      <c r="N12" s="151">
        <f t="shared" si="6"/>
        <v>3.4542066180012698</v>
      </c>
      <c r="O12" s="141">
        <f t="shared" si="7"/>
        <v>10.746216269525782</v>
      </c>
      <c r="Q12" s="151">
        <v>-0.8554734723562023</v>
      </c>
      <c r="R12" s="141">
        <f t="shared" si="8"/>
        <v>-2.6614224229879455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38.678127669784693</v>
      </c>
      <c r="C13" s="141">
        <f t="shared" si="0"/>
        <v>5.9316732130559409</v>
      </c>
      <c r="E13" s="151">
        <v>51.194807752884643</v>
      </c>
      <c r="F13" s="141">
        <f t="shared" si="1"/>
        <v>7.3248661148925471</v>
      </c>
      <c r="H13" s="151">
        <f t="shared" si="3"/>
        <v>12.516680083099949</v>
      </c>
      <c r="I13" s="141">
        <f t="shared" si="4"/>
        <v>32.361132343223446</v>
      </c>
      <c r="K13" s="207">
        <f t="shared" si="2"/>
        <v>2.7794041174415867</v>
      </c>
      <c r="L13" s="141">
        <f t="shared" si="5"/>
        <v>7.1859841333862029</v>
      </c>
      <c r="N13" s="151">
        <f>H13-(K13+Q13)</f>
        <v>8.818473415408814</v>
      </c>
      <c r="O13" s="141">
        <f>IF(B13&lt;&gt;0,N13/B13*100,0)</f>
        <v>22.799638831271025</v>
      </c>
      <c r="Q13" s="151">
        <v>0.91880255024954782</v>
      </c>
      <c r="R13" s="141">
        <f t="shared" si="8"/>
        <v>2.3755093785662105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10.907788798291337</v>
      </c>
      <c r="C14" s="141">
        <f t="shared" si="0"/>
        <v>1.6728172361621594</v>
      </c>
      <c r="E14" s="151">
        <v>14.592356436861053</v>
      </c>
      <c r="F14" s="141">
        <f t="shared" si="1"/>
        <v>2.0878495670251827</v>
      </c>
      <c r="H14" s="151">
        <f t="shared" si="3"/>
        <v>3.6845676385697157</v>
      </c>
      <c r="I14" s="141">
        <f t="shared" si="4"/>
        <v>33.779235248365723</v>
      </c>
      <c r="K14" s="207">
        <f t="shared" si="2"/>
        <v>0.783831972348493</v>
      </c>
      <c r="L14" s="141">
        <f>IF(B14&lt;&gt;0,K14/B14*100,0)</f>
        <v>7.1859841333862029</v>
      </c>
      <c r="N14" s="151">
        <f t="shared" si="6"/>
        <v>2.6019988917376162</v>
      </c>
      <c r="O14" s="141">
        <f t="shared" si="7"/>
        <v>23.85450378490285</v>
      </c>
      <c r="Q14" s="151">
        <v>0.29873677448360642</v>
      </c>
      <c r="R14" s="141">
        <f t="shared" si="8"/>
        <v>2.7387473300766731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12.67232239825179</v>
      </c>
      <c r="C15" s="141">
        <f t="shared" si="0"/>
        <v>1.9434259062038355</v>
      </c>
      <c r="E15" s="151">
        <v>13.969696893104999</v>
      </c>
      <c r="F15" s="141">
        <f t="shared" si="1"/>
        <v>1.9987604973838151</v>
      </c>
      <c r="H15" s="151">
        <f t="shared" si="3"/>
        <v>1.2973744948532087</v>
      </c>
      <c r="I15" s="141">
        <f t="shared" si="4"/>
        <v>10.237858966026536</v>
      </c>
      <c r="K15" s="207">
        <f t="shared" si="2"/>
        <v>0.91063107686991962</v>
      </c>
      <c r="L15" s="141">
        <f t="shared" si="5"/>
        <v>7.1859841333862029</v>
      </c>
      <c r="N15" s="151">
        <f t="shared" si="6"/>
        <v>1.1357549050872251</v>
      </c>
      <c r="O15" s="141">
        <f t="shared" si="7"/>
        <v>8.9624842976209962</v>
      </c>
      <c r="Q15" s="151">
        <v>-0.74901148710393595</v>
      </c>
      <c r="R15" s="141">
        <f t="shared" si="8"/>
        <v>-5.9106094649806717</v>
      </c>
      <c r="T15" s="11"/>
    </row>
    <row r="16" spans="1:97" x14ac:dyDescent="0.2">
      <c r="A16" s="10" t="str">
        <f>name!$D12</f>
        <v>33 Protective service occupations</v>
      </c>
      <c r="B16" s="151">
        <v>6.2012482905548625</v>
      </c>
      <c r="C16" s="141">
        <f t="shared" si="0"/>
        <v>0.95102272495285922</v>
      </c>
      <c r="E16" s="151">
        <v>7.5811184769851367</v>
      </c>
      <c r="F16" s="141">
        <f t="shared" si="1"/>
        <v>1.0846935516019252</v>
      </c>
      <c r="H16" s="151">
        <f t="shared" si="3"/>
        <v>1.3798701864302743</v>
      </c>
      <c r="I16" s="141">
        <f t="shared" si="4"/>
        <v>22.251490696348309</v>
      </c>
      <c r="K16" s="207">
        <f t="shared" si="2"/>
        <v>0.44562071823115557</v>
      </c>
      <c r="L16" s="141">
        <f t="shared" si="5"/>
        <v>7.1859841333862029</v>
      </c>
      <c r="N16" s="151">
        <f t="shared" si="6"/>
        <v>0.40689103848078612</v>
      </c>
      <c r="O16" s="141">
        <f t="shared" si="7"/>
        <v>6.561437623784923</v>
      </c>
      <c r="Q16" s="151">
        <v>0.52735842971833258</v>
      </c>
      <c r="R16" s="141">
        <f t="shared" si="8"/>
        <v>8.5040689391771913</v>
      </c>
      <c r="T16" s="11"/>
    </row>
    <row r="17" spans="1:20" x14ac:dyDescent="0.2">
      <c r="A17" s="10" t="str">
        <f>name!$D13</f>
        <v>34 Culture, media and sports occupations</v>
      </c>
      <c r="B17" s="151">
        <v>13.508690891635473</v>
      </c>
      <c r="C17" s="141">
        <f t="shared" si="0"/>
        <v>2.0716912822014311</v>
      </c>
      <c r="E17" s="151">
        <v>15.364575759286989</v>
      </c>
      <c r="F17" s="141">
        <f t="shared" si="1"/>
        <v>2.1983373957012131</v>
      </c>
      <c r="H17" s="151">
        <f t="shared" si="3"/>
        <v>1.8558848676515165</v>
      </c>
      <c r="I17" s="141">
        <f t="shared" si="4"/>
        <v>13.738450916814404</v>
      </c>
      <c r="K17" s="207">
        <f t="shared" si="2"/>
        <v>0.97073238410111229</v>
      </c>
      <c r="L17" s="141">
        <f t="shared" si="5"/>
        <v>7.1859841333862029</v>
      </c>
      <c r="N17" s="151">
        <f t="shared" si="6"/>
        <v>0.83169089550363773</v>
      </c>
      <c r="O17" s="141">
        <f t="shared" si="7"/>
        <v>6.1567097964956572</v>
      </c>
      <c r="Q17" s="151">
        <v>5.3461588046766505E-2</v>
      </c>
      <c r="R17" s="141">
        <f t="shared" si="8"/>
        <v>0.39575698693253619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39.468903284007595</v>
      </c>
      <c r="C18" s="141">
        <f t="shared" si="0"/>
        <v>6.0529464703467308</v>
      </c>
      <c r="E18" s="151">
        <v>45.223400286653728</v>
      </c>
      <c r="F18" s="141">
        <f t="shared" si="1"/>
        <v>6.4704872798602651</v>
      </c>
      <c r="H18" s="151">
        <f t="shared" si="3"/>
        <v>5.7544970026461328</v>
      </c>
      <c r="I18" s="141">
        <f t="shared" si="4"/>
        <v>14.579824935185858</v>
      </c>
      <c r="K18" s="207">
        <f t="shared" si="2"/>
        <v>2.836229127610332</v>
      </c>
      <c r="L18" s="141">
        <f t="shared" si="5"/>
        <v>7.1859841333862029</v>
      </c>
      <c r="N18" s="151">
        <f t="shared" si="6"/>
        <v>2.8480429935933378</v>
      </c>
      <c r="O18" s="141">
        <f t="shared" si="7"/>
        <v>7.2159162191550843</v>
      </c>
      <c r="Q18" s="151">
        <v>7.0224881442463166E-2</v>
      </c>
      <c r="R18" s="141">
        <f t="shared" si="8"/>
        <v>0.1779245826445793</v>
      </c>
      <c r="T18" s="11"/>
    </row>
    <row r="19" spans="1:20" x14ac:dyDescent="0.2">
      <c r="A19" s="10" t="str">
        <f>name!$D15</f>
        <v>41 Administrative occupations</v>
      </c>
      <c r="B19" s="151">
        <v>58.918156417682425</v>
      </c>
      <c r="C19" s="141">
        <f t="shared" si="0"/>
        <v>9.0356816950687797</v>
      </c>
      <c r="E19" s="151">
        <v>62.668243841369858</v>
      </c>
      <c r="F19" s="141">
        <f t="shared" si="1"/>
        <v>8.9664658574210296</v>
      </c>
      <c r="H19" s="151">
        <f t="shared" si="3"/>
        <v>3.7500874236874324</v>
      </c>
      <c r="I19" s="141">
        <f t="shared" si="4"/>
        <v>6.3649096504349689</v>
      </c>
      <c r="K19" s="207">
        <f t="shared" si="2"/>
        <v>4.2338493718583239</v>
      </c>
      <c r="L19" s="141">
        <f t="shared" si="5"/>
        <v>7.1859841333862029</v>
      </c>
      <c r="N19" s="151">
        <f t="shared" si="6"/>
        <v>-0.96863378515700305</v>
      </c>
      <c r="O19" s="141">
        <f t="shared" si="7"/>
        <v>-1.6440327465275173</v>
      </c>
      <c r="Q19" s="151">
        <v>0.48487183698611203</v>
      </c>
      <c r="R19" s="141">
        <f t="shared" si="8"/>
        <v>0.82295826357627355</v>
      </c>
      <c r="T19" s="11"/>
    </row>
    <row r="20" spans="1:20" x14ac:dyDescent="0.2">
      <c r="A20" s="10" t="str">
        <f>name!$D16</f>
        <v>42 Secretarial and related occupations</v>
      </c>
      <c r="B20" s="151">
        <v>14.2897603813194</v>
      </c>
      <c r="C20" s="141">
        <f t="shared" si="0"/>
        <v>2.1914760093487269</v>
      </c>
      <c r="E20" s="151">
        <v>13.3817151143783</v>
      </c>
      <c r="F20" s="141">
        <f t="shared" si="1"/>
        <v>1.9146330634464006</v>
      </c>
      <c r="H20" s="151">
        <f t="shared" si="3"/>
        <v>-0.90804526694109988</v>
      </c>
      <c r="I20" s="141">
        <f t="shared" si="4"/>
        <v>-6.3545170997280076</v>
      </c>
      <c r="K20" s="207">
        <f t="shared" si="2"/>
        <v>1.0268599137005199</v>
      </c>
      <c r="L20" s="141">
        <f t="shared" si="5"/>
        <v>7.1859841333862029</v>
      </c>
      <c r="N20" s="151">
        <f t="shared" si="6"/>
        <v>-2.0495050162429331</v>
      </c>
      <c r="O20" s="141">
        <f t="shared" si="7"/>
        <v>-14.342472942528786</v>
      </c>
      <c r="Q20" s="151">
        <v>0.11459983560131339</v>
      </c>
      <c r="R20" s="141">
        <f t="shared" si="8"/>
        <v>0.80197170941457152</v>
      </c>
      <c r="T20" s="11"/>
    </row>
    <row r="21" spans="1:20" x14ac:dyDescent="0.2">
      <c r="A21" s="10" t="str">
        <f>name!$D17</f>
        <v>51 Skilled agricultural and related trades</v>
      </c>
      <c r="B21" s="151">
        <v>6.5022055073567655</v>
      </c>
      <c r="C21" s="141">
        <f t="shared" si="0"/>
        <v>0.99717748912398785</v>
      </c>
      <c r="E21" s="151">
        <v>7.4050279702230517</v>
      </c>
      <c r="F21" s="141">
        <f t="shared" si="1"/>
        <v>1.0594988210667142</v>
      </c>
      <c r="H21" s="151">
        <f t="shared" si="3"/>
        <v>0.9028224628662862</v>
      </c>
      <c r="I21" s="141">
        <f t="shared" si="4"/>
        <v>13.884865094540766</v>
      </c>
      <c r="K21" s="207">
        <f t="shared" si="2"/>
        <v>0.46724745607882101</v>
      </c>
      <c r="L21" s="141">
        <f t="shared" si="5"/>
        <v>7.1859841333862029</v>
      </c>
      <c r="N21" s="151">
        <f t="shared" si="6"/>
        <v>-0.56715969552810419</v>
      </c>
      <c r="O21" s="141">
        <f t="shared" si="7"/>
        <v>-8.7225741309837836</v>
      </c>
      <c r="Q21" s="151">
        <v>1.0027347023155693</v>
      </c>
      <c r="R21" s="141">
        <f t="shared" si="8"/>
        <v>15.421455092138336</v>
      </c>
      <c r="T21" s="11"/>
    </row>
    <row r="22" spans="1:20" x14ac:dyDescent="0.2">
      <c r="A22" s="10" t="str">
        <f>name!$D18</f>
        <v>52 Skilled metal, electrical and electronic trades</v>
      </c>
      <c r="B22" s="151">
        <v>25.165222536923586</v>
      </c>
      <c r="C22" s="141">
        <f t="shared" si="0"/>
        <v>3.8593356353046095</v>
      </c>
      <c r="E22" s="151">
        <v>22.547275617624816</v>
      </c>
      <c r="F22" s="141">
        <f t="shared" si="1"/>
        <v>3.2260258882479542</v>
      </c>
      <c r="H22" s="151">
        <f t="shared" si="3"/>
        <v>-2.6179469192987703</v>
      </c>
      <c r="I22" s="141">
        <f t="shared" si="4"/>
        <v>-10.403035043531194</v>
      </c>
      <c r="K22" s="207">
        <f t="shared" si="2"/>
        <v>1.8083688986346578</v>
      </c>
      <c r="L22" s="141">
        <f t="shared" si="5"/>
        <v>7.1859841333862029</v>
      </c>
      <c r="N22" s="151">
        <f t="shared" si="6"/>
        <v>-4.6322800149942402</v>
      </c>
      <c r="O22" s="141">
        <f t="shared" si="7"/>
        <v>-18.407466924631972</v>
      </c>
      <c r="Q22" s="151">
        <v>0.20596419706081162</v>
      </c>
      <c r="R22" s="141">
        <f t="shared" si="8"/>
        <v>0.81844774771457451</v>
      </c>
      <c r="T22" s="11"/>
    </row>
    <row r="23" spans="1:20" x14ac:dyDescent="0.2">
      <c r="A23" s="10" t="str">
        <f>name!$D19</f>
        <v>53 Skilled construction and building trades</v>
      </c>
      <c r="B23" s="151">
        <v>22.82906567007748</v>
      </c>
      <c r="C23" s="141">
        <f t="shared" si="0"/>
        <v>3.5010628867663431</v>
      </c>
      <c r="E23" s="151">
        <v>20.357792116704591</v>
      </c>
      <c r="F23" s="141">
        <f t="shared" si="1"/>
        <v>2.9127583088008335</v>
      </c>
      <c r="H23" s="151">
        <f t="shared" si="3"/>
        <v>-2.4712735533728889</v>
      </c>
      <c r="I23" s="141">
        <f t="shared" si="4"/>
        <v>-10.825119122645644</v>
      </c>
      <c r="K23" s="207">
        <f t="shared" si="2"/>
        <v>1.6404930368520843</v>
      </c>
      <c r="L23" s="141">
        <f t="shared" si="5"/>
        <v>7.1859841333862029</v>
      </c>
      <c r="N23" s="151">
        <f t="shared" si="6"/>
        <v>-6.6580562681752529</v>
      </c>
      <c r="O23" s="141">
        <f t="shared" si="7"/>
        <v>-29.164821567367525</v>
      </c>
      <c r="Q23" s="151">
        <v>2.5462896779502797</v>
      </c>
      <c r="R23" s="141">
        <f t="shared" si="8"/>
        <v>11.153718311335682</v>
      </c>
      <c r="T23" s="11"/>
    </row>
    <row r="24" spans="1:20" x14ac:dyDescent="0.2">
      <c r="A24" s="10" t="str">
        <f>name!$D20</f>
        <v>54 Textiles, printing and other skilled trades</v>
      </c>
      <c r="B24" s="151">
        <v>11.977940144091628</v>
      </c>
      <c r="C24" s="141">
        <f t="shared" si="0"/>
        <v>1.8369355235310236</v>
      </c>
      <c r="E24" s="151">
        <v>11.386227020698339</v>
      </c>
      <c r="F24" s="141">
        <f t="shared" si="1"/>
        <v>1.6291220172750378</v>
      </c>
      <c r="H24" s="151">
        <f t="shared" si="3"/>
        <v>-0.59171312339328885</v>
      </c>
      <c r="I24" s="141">
        <f t="shared" si="4"/>
        <v>-4.9400240464982144</v>
      </c>
      <c r="K24" s="207">
        <f t="shared" si="2"/>
        <v>0.86073287826092082</v>
      </c>
      <c r="L24" s="141">
        <f t="shared" si="5"/>
        <v>7.1859841333862029</v>
      </c>
      <c r="N24" s="151">
        <f t="shared" si="6"/>
        <v>-1.9827349617114383</v>
      </c>
      <c r="O24" s="141">
        <f t="shared" si="7"/>
        <v>-16.553221487665091</v>
      </c>
      <c r="Q24" s="151">
        <v>0.53028896005722848</v>
      </c>
      <c r="R24" s="141">
        <f t="shared" si="8"/>
        <v>4.4272133077806766</v>
      </c>
      <c r="T24" s="11"/>
    </row>
    <row r="25" spans="1:20" x14ac:dyDescent="0.2">
      <c r="A25" s="10" t="str">
        <f>name!$D21</f>
        <v>61 Caring personal service occupations</v>
      </c>
      <c r="B25" s="151">
        <v>52.413457013328156</v>
      </c>
      <c r="C25" s="141">
        <f t="shared" si="0"/>
        <v>8.0381217421879487</v>
      </c>
      <c r="E25" s="151">
        <v>50.405559059509869</v>
      </c>
      <c r="F25" s="141">
        <f t="shared" si="1"/>
        <v>7.2119417527535301</v>
      </c>
      <c r="H25" s="151">
        <f t="shared" si="3"/>
        <v>-2.0078979538182864</v>
      </c>
      <c r="I25" s="141">
        <f t="shared" si="4"/>
        <v>-3.8308825027658422</v>
      </c>
      <c r="K25" s="207">
        <f t="shared" si="2"/>
        <v>3.7664227047369594</v>
      </c>
      <c r="L25" s="141">
        <f t="shared" si="5"/>
        <v>7.1859841333862029</v>
      </c>
      <c r="N25" s="151">
        <f t="shared" si="6"/>
        <v>-2.58990602807323</v>
      </c>
      <c r="O25" s="141">
        <f t="shared" si="7"/>
        <v>-4.9412997647047892</v>
      </c>
      <c r="Q25" s="151">
        <v>-3.1844146304820158</v>
      </c>
      <c r="R25" s="141">
        <f t="shared" si="8"/>
        <v>-6.0755668714472595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13.54892818526902</v>
      </c>
      <c r="C26" s="141">
        <f t="shared" si="0"/>
        <v>2.0778620689274505</v>
      </c>
      <c r="E26" s="151">
        <v>13.587827193900468</v>
      </c>
      <c r="F26" s="141">
        <f t="shared" si="1"/>
        <v>1.9441232296064033</v>
      </c>
      <c r="H26" s="151">
        <f t="shared" si="3"/>
        <v>3.889900863144824E-2</v>
      </c>
      <c r="I26" s="141">
        <f t="shared" si="4"/>
        <v>0.28710026431271185</v>
      </c>
      <c r="K26" s="207">
        <f t="shared" si="2"/>
        <v>0.97362382963732297</v>
      </c>
      <c r="L26" s="141">
        <f t="shared" si="5"/>
        <v>7.1859841333862029</v>
      </c>
      <c r="N26" s="151">
        <f t="shared" si="6"/>
        <v>-0.69590029800461084</v>
      </c>
      <c r="O26" s="141">
        <f t="shared" si="7"/>
        <v>-5.1362018344832894</v>
      </c>
      <c r="Q26" s="151">
        <v>-0.23882452300126389</v>
      </c>
      <c r="R26" s="141">
        <f t="shared" si="8"/>
        <v>-1.7626820345901917</v>
      </c>
      <c r="T26" s="11"/>
    </row>
    <row r="27" spans="1:20" x14ac:dyDescent="0.2">
      <c r="A27" s="10" t="str">
        <f>name!$D23</f>
        <v>63 Community and civil enforcement occupations</v>
      </c>
      <c r="B27" s="151">
        <v>0.63230944269270883</v>
      </c>
      <c r="C27" s="141">
        <f t="shared" si="0"/>
        <v>9.6970903441964615E-2</v>
      </c>
      <c r="E27" s="151">
        <v>0.70754734675895536</v>
      </c>
      <c r="F27" s="141">
        <f t="shared" si="1"/>
        <v>0.10123467227327899</v>
      </c>
      <c r="H27" s="151">
        <f t="shared" si="3"/>
        <v>7.523790406624653E-2</v>
      </c>
      <c r="I27" s="141">
        <f t="shared" si="4"/>
        <v>11.898905660153304</v>
      </c>
      <c r="K27" s="207">
        <f t="shared" si="2"/>
        <v>4.5437656225800781E-2</v>
      </c>
      <c r="L27" s="141">
        <f t="shared" si="5"/>
        <v>7.1859841333862029</v>
      </c>
      <c r="N27" s="151">
        <f t="shared" si="6"/>
        <v>2.2953506445887034E-3</v>
      </c>
      <c r="O27" s="141">
        <f t="shared" si="7"/>
        <v>0.36301065421605655</v>
      </c>
      <c r="Q27" s="151">
        <v>2.7504897195857043E-2</v>
      </c>
      <c r="R27" s="141">
        <f t="shared" si="8"/>
        <v>4.3499108725510425</v>
      </c>
      <c r="T27" s="172"/>
    </row>
    <row r="28" spans="1:20" x14ac:dyDescent="0.2">
      <c r="A28" s="10" t="str">
        <f>name!$D24</f>
        <v>71 Sales occupations</v>
      </c>
      <c r="B28" s="151">
        <v>46.091838121478574</v>
      </c>
      <c r="C28" s="141">
        <f t="shared" si="0"/>
        <v>7.0686389956581639</v>
      </c>
      <c r="E28" s="151">
        <v>43.890585098338413</v>
      </c>
      <c r="F28" s="141">
        <f t="shared" si="1"/>
        <v>6.2797903471277685</v>
      </c>
      <c r="H28" s="151">
        <f t="shared" si="3"/>
        <v>-2.2012530231401612</v>
      </c>
      <c r="I28" s="141">
        <f t="shared" si="4"/>
        <v>-4.775797869762954</v>
      </c>
      <c r="K28" s="207">
        <f t="shared" si="2"/>
        <v>3.3121521741955036</v>
      </c>
      <c r="L28" s="141">
        <f t="shared" si="5"/>
        <v>7.1859841333862029</v>
      </c>
      <c r="N28" s="151">
        <f>H28-(K28+Q28)</f>
        <v>-4.0326797443252431</v>
      </c>
      <c r="O28" s="141">
        <f t="shared" si="7"/>
        <v>-8.7492274308887534</v>
      </c>
      <c r="Q28" s="151">
        <v>-1.4807254530104217</v>
      </c>
      <c r="R28" s="141">
        <f t="shared" si="8"/>
        <v>-3.2125545722603994</v>
      </c>
      <c r="T28" s="11"/>
    </row>
    <row r="29" spans="1:20" x14ac:dyDescent="0.2">
      <c r="A29" s="10" t="str">
        <f>name!$D25</f>
        <v>72 Customer service occupations</v>
      </c>
      <c r="B29" s="151">
        <v>10.234478084594556</v>
      </c>
      <c r="C29" s="141">
        <f t="shared" si="0"/>
        <v>1.5695583825124579</v>
      </c>
      <c r="E29" s="151">
        <v>11.697929668575098</v>
      </c>
      <c r="F29" s="141">
        <f t="shared" si="1"/>
        <v>1.6737199025601157</v>
      </c>
      <c r="H29" s="151">
        <f t="shared" si="3"/>
        <v>1.4634515839805413</v>
      </c>
      <c r="I29" s="141">
        <f t="shared" si="4"/>
        <v>14.299230228294689</v>
      </c>
      <c r="K29" s="207">
        <f t="shared" si="2"/>
        <v>0.73544797129385298</v>
      </c>
      <c r="L29" s="141">
        <f t="shared" si="5"/>
        <v>7.1859841333862029</v>
      </c>
      <c r="N29" s="151">
        <f t="shared" si="6"/>
        <v>0.82059705575791253</v>
      </c>
      <c r="O29" s="141">
        <f t="shared" si="7"/>
        <v>8.0179668076393256</v>
      </c>
      <c r="Q29" s="151">
        <v>-9.2593443071224163E-2</v>
      </c>
      <c r="R29" s="141">
        <f t="shared" si="8"/>
        <v>-0.90472071273082699</v>
      </c>
      <c r="T29" s="11"/>
    </row>
    <row r="30" spans="1:20" x14ac:dyDescent="0.2">
      <c r="A30" s="10" t="str">
        <f>name!$D26</f>
        <v>81 Process, plant and machine operatives</v>
      </c>
      <c r="B30" s="151">
        <v>14.372579669233325</v>
      </c>
      <c r="C30" s="141">
        <f t="shared" si="0"/>
        <v>2.2041771658224194</v>
      </c>
      <c r="E30" s="151">
        <v>12.644211964772577</v>
      </c>
      <c r="F30" s="141">
        <f t="shared" si="1"/>
        <v>1.8091123657957855</v>
      </c>
      <c r="H30" s="151">
        <f t="shared" si="3"/>
        <v>-1.7283677044607479</v>
      </c>
      <c r="I30" s="141">
        <f t="shared" si="4"/>
        <v>-12.025452244739199</v>
      </c>
      <c r="K30" s="207">
        <f t="shared" si="2"/>
        <v>1.0328112945893979</v>
      </c>
      <c r="L30" s="141">
        <f t="shared" si="5"/>
        <v>7.1859841333862029</v>
      </c>
      <c r="N30" s="151">
        <f t="shared" si="6"/>
        <v>-3.1005914958504857</v>
      </c>
      <c r="O30" s="141">
        <f t="shared" si="7"/>
        <v>-21.572964403097167</v>
      </c>
      <c r="Q30" s="151">
        <v>0.33941249680033975</v>
      </c>
      <c r="R30" s="141">
        <f t="shared" si="8"/>
        <v>2.3615280249717689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20.377212675867632</v>
      </c>
      <c r="C31" s="141">
        <f t="shared" si="0"/>
        <v>3.1250469934358343</v>
      </c>
      <c r="E31" s="151">
        <v>20.098146055360601</v>
      </c>
      <c r="F31" s="141">
        <f t="shared" si="1"/>
        <v>2.875608591474339</v>
      </c>
      <c r="H31" s="151">
        <f t="shared" si="3"/>
        <v>-0.2790666205070309</v>
      </c>
      <c r="I31" s="141">
        <f t="shared" si="4"/>
        <v>-1.3695034004210238</v>
      </c>
      <c r="K31" s="207">
        <f t="shared" si="2"/>
        <v>1.4643032697142102</v>
      </c>
      <c r="L31" s="141">
        <f t="shared" si="5"/>
        <v>7.1859841333862029</v>
      </c>
      <c r="N31" s="151">
        <f t="shared" si="6"/>
        <v>-1.3993526904969096</v>
      </c>
      <c r="O31" s="141">
        <f t="shared" si="7"/>
        <v>-6.867242898996377</v>
      </c>
      <c r="Q31" s="151">
        <v>-0.34401719972433153</v>
      </c>
      <c r="R31" s="141">
        <f t="shared" si="8"/>
        <v>-1.6882446348108489</v>
      </c>
      <c r="T31" s="11"/>
    </row>
    <row r="32" spans="1:20" x14ac:dyDescent="0.2">
      <c r="A32" s="10" t="str">
        <f>name!$D28</f>
        <v>91 Elementary trades and related occupations</v>
      </c>
      <c r="B32" s="151">
        <v>10.453262576239464</v>
      </c>
      <c r="C32" s="141">
        <f t="shared" si="0"/>
        <v>1.6031111469999686</v>
      </c>
      <c r="E32" s="151">
        <v>8.550660712670858</v>
      </c>
      <c r="F32" s="141">
        <f t="shared" si="1"/>
        <v>1.2234140074616575</v>
      </c>
      <c r="H32" s="151">
        <f t="shared" si="3"/>
        <v>-1.9026018635686057</v>
      </c>
      <c r="I32" s="141">
        <f t="shared" si="4"/>
        <v>-18.201033884801376</v>
      </c>
      <c r="K32" s="207">
        <f t="shared" si="2"/>
        <v>0.7511697901497657</v>
      </c>
      <c r="L32" s="141">
        <f t="shared" si="5"/>
        <v>7.1859841333862029</v>
      </c>
      <c r="N32" s="151">
        <f>H32-(K32+Q32)</f>
        <v>-2.9627509125559151</v>
      </c>
      <c r="O32" s="141">
        <f t="shared" si="7"/>
        <v>-28.34283450690624</v>
      </c>
      <c r="Q32" s="151">
        <v>0.30897925883754379</v>
      </c>
      <c r="R32" s="141">
        <f t="shared" si="8"/>
        <v>2.9558164887186669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60.360367192860394</v>
      </c>
      <c r="C33" s="141">
        <f t="shared" si="0"/>
        <v>9.256858973755584</v>
      </c>
      <c r="E33" s="151">
        <v>57.265264917710184</v>
      </c>
      <c r="F33" s="141">
        <f t="shared" si="1"/>
        <v>8.1934168125173823</v>
      </c>
      <c r="H33" s="151">
        <f t="shared" ref="H33" si="9">E33-B33</f>
        <v>-3.0951022751502109</v>
      </c>
      <c r="I33" s="141">
        <f>IF(B33&lt;&gt;0,((E33/B33)-1)*100,0)</f>
        <v>-5.1277061739218643</v>
      </c>
      <c r="K33" s="207">
        <f t="shared" si="2"/>
        <v>4.3374864093325991</v>
      </c>
      <c r="L33" s="141">
        <f t="shared" ref="L33" si="10">IF(B33&lt;&gt;0,K33/B33*100,0)</f>
        <v>7.1859841333862029</v>
      </c>
      <c r="N33" s="151">
        <f>H33-(K33+Q33)</f>
        <v>-7.5971991513587467</v>
      </c>
      <c r="O33" s="141">
        <f t="shared" ref="O33" si="11">IF(B33&lt;&gt;0,N33/B33*100,0)</f>
        <v>-12.586403139471566</v>
      </c>
      <c r="Q33" s="151">
        <v>0.16461046687593664</v>
      </c>
      <c r="R33" s="141">
        <f t="shared" ref="R33" si="12">IF(B33&lt;&gt;0,Q33/B33*100,0)</f>
        <v>0.27271283216349829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652.06099999999992</v>
      </c>
      <c r="C35" s="147">
        <f>B35/B$35*100</f>
        <v>100</v>
      </c>
      <c r="D35" s="145"/>
      <c r="E35" s="152">
        <f>SUM(E8:E33)</f>
        <v>698.91799999999932</v>
      </c>
      <c r="F35" s="147">
        <f t="shared" ref="F35" si="13">E35/E$35*100</f>
        <v>100</v>
      </c>
      <c r="G35" s="145"/>
      <c r="H35" s="152">
        <f>E35-B35</f>
        <v>46.856999999999402</v>
      </c>
      <c r="I35" s="147">
        <f>IF(B35&lt;&gt;0,((E35/B35)-1)*100,0)</f>
        <v>7.1859841333862029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West of England and North Somerset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54.333763640003816</v>
      </c>
      <c r="C44" s="141">
        <f t="shared" ref="C44:C68" si="15">B44/B$71*100</f>
        <v>7.7739825902328832</v>
      </c>
      <c r="E44" s="151">
        <v>54.516691202220208</v>
      </c>
      <c r="F44" s="141">
        <f t="shared" ref="F44:F68" si="16">E44/E$71*100</f>
        <v>7.063110782031794</v>
      </c>
      <c r="H44" s="151">
        <f>E44-B44</f>
        <v>0.18292756221639195</v>
      </c>
      <c r="I44" s="141">
        <f>IF(B44&gt;0,((E44/B44)-1)*100,0)</f>
        <v>0.33667382850266492</v>
      </c>
      <c r="K44" s="151">
        <f>(($E$71/$B$71)-1)*B44</f>
        <v>5.669798722534594</v>
      </c>
      <c r="L44" s="141">
        <f>IF(B44&gt;0,K44/B44*100,0)</f>
        <v>10.435129729095637</v>
      </c>
      <c r="N44" s="151">
        <f>H44-(K44+Q44)</f>
        <v>-3.9865132123091938</v>
      </c>
      <c r="O44" s="141">
        <f>IF(B44&gt;0,N44/B44*100,0)</f>
        <v>-7.3370827736550916</v>
      </c>
      <c r="Q44" s="151">
        <v>-1.5003579480090081</v>
      </c>
      <c r="R44" s="141">
        <f>IF(B44&gt;0,Q44/B44*100,0)</f>
        <v>-2.7613731269378761</v>
      </c>
      <c r="T44" s="151"/>
    </row>
    <row r="45" spans="1:20" x14ac:dyDescent="0.2">
      <c r="A45" s="135" t="str">
        <f t="shared" si="14"/>
        <v>12 Other managers and proprietors</v>
      </c>
      <c r="B45" s="151">
        <v>25.900858245758837</v>
      </c>
      <c r="C45" s="141">
        <f t="shared" si="15"/>
        <v>3.7058507930485209</v>
      </c>
      <c r="E45" s="151">
        <v>30.608627510601483</v>
      </c>
      <c r="F45" s="141">
        <f t="shared" si="16"/>
        <v>3.9656135070889964</v>
      </c>
      <c r="H45" s="151">
        <f t="shared" ref="H45:H71" si="17">E45-B45</f>
        <v>4.7077692648426464</v>
      </c>
      <c r="I45" s="141">
        <f t="shared" ref="I45:I71" si="18">IF(B45&gt;0,((E45/B45)-1)*100,0)</f>
        <v>18.176113008199344</v>
      </c>
      <c r="K45" s="151">
        <f t="shared" ref="K45:K68" si="19">(($E$71/$B$71)-1)*B45</f>
        <v>2.7027881588940992</v>
      </c>
      <c r="L45" s="141">
        <f t="shared" ref="L45:L68" si="20">IF(B45&gt;0,K45/B45*100,0)</f>
        <v>10.435129729095639</v>
      </c>
      <c r="N45" s="151">
        <f t="shared" ref="N45:N68" si="21">H45-(K45+Q45)</f>
        <v>1.8376120445534907</v>
      </c>
      <c r="O45" s="141">
        <f t="shared" ref="O45:O68" si="22">IF(B45&gt;0,N45/B45*100,0)</f>
        <v>7.0947920996185232</v>
      </c>
      <c r="Q45" s="151">
        <v>0.16736906139505636</v>
      </c>
      <c r="R45" s="141">
        <f>IF(B45&gt;0,Q45/B45*100,0)</f>
        <v>0.64619117948519089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45.044466686098318</v>
      </c>
      <c r="C46" s="141">
        <f t="shared" si="15"/>
        <v>6.4448857642954342</v>
      </c>
      <c r="E46" s="151">
        <v>64.370635080794315</v>
      </c>
      <c r="F46" s="141">
        <f t="shared" si="16"/>
        <v>8.3397747856508992</v>
      </c>
      <c r="H46" s="151">
        <f t="shared" si="17"/>
        <v>19.326168394695998</v>
      </c>
      <c r="I46" s="141">
        <f t="shared" si="18"/>
        <v>42.904644713354912</v>
      </c>
      <c r="K46" s="151">
        <f t="shared" si="19"/>
        <v>4.700448534473626</v>
      </c>
      <c r="L46" s="141">
        <f t="shared" si="20"/>
        <v>10.435129729095639</v>
      </c>
      <c r="N46" s="151">
        <f t="shared" si="21"/>
        <v>15.516026721291965</v>
      </c>
      <c r="O46" s="141">
        <f t="shared" si="22"/>
        <v>34.446021593326002</v>
      </c>
      <c r="Q46" s="151">
        <v>-0.89030686106959411</v>
      </c>
      <c r="R46" s="141">
        <f t="shared" ref="R46:R68" si="23">IF(B46&gt;0,Q46/B46*100,0)</f>
        <v>-1.9765066090667287</v>
      </c>
      <c r="T46" s="151"/>
    </row>
    <row r="47" spans="1:20" x14ac:dyDescent="0.2">
      <c r="A47" s="135" t="str">
        <f t="shared" si="14"/>
        <v>22 Health professionals</v>
      </c>
      <c r="B47" s="151">
        <v>32.066916166542214</v>
      </c>
      <c r="C47" s="141">
        <f t="shared" si="15"/>
        <v>4.5880798844130846</v>
      </c>
      <c r="E47" s="151">
        <v>37.769230979780744</v>
      </c>
      <c r="F47" s="141">
        <f t="shared" si="16"/>
        <v>4.8933318710192442</v>
      </c>
      <c r="H47" s="151">
        <f t="shared" si="17"/>
        <v>5.7023148132385302</v>
      </c>
      <c r="I47" s="141">
        <f t="shared" si="18"/>
        <v>17.782548167784775</v>
      </c>
      <c r="K47" s="151">
        <f t="shared" si="19"/>
        <v>3.3462243020990217</v>
      </c>
      <c r="L47" s="141">
        <f t="shared" si="20"/>
        <v>10.435129729095639</v>
      </c>
      <c r="N47" s="151">
        <f t="shared" si="21"/>
        <v>-0.29084271910672577</v>
      </c>
      <c r="O47" s="141">
        <f t="shared" si="22"/>
        <v>-0.90698686957052488</v>
      </c>
      <c r="Q47" s="151">
        <v>2.6469332302462338</v>
      </c>
      <c r="R47" s="141">
        <f t="shared" si="23"/>
        <v>8.2544053082596545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37.052025957223677</v>
      </c>
      <c r="C48" s="141">
        <f t="shared" si="15"/>
        <v>5.3013409237169036</v>
      </c>
      <c r="E48" s="151">
        <v>40.260415222604117</v>
      </c>
      <c r="F48" s="141">
        <f t="shared" si="16"/>
        <v>5.2160864237533051</v>
      </c>
      <c r="H48" s="151">
        <f t="shared" si="17"/>
        <v>3.2083892653804398</v>
      </c>
      <c r="I48" s="141">
        <f t="shared" si="18"/>
        <v>8.6591466525595795</v>
      </c>
      <c r="K48" s="151">
        <f t="shared" si="19"/>
        <v>3.8664269758944805</v>
      </c>
      <c r="L48" s="141">
        <f t="shared" si="20"/>
        <v>10.435129729095639</v>
      </c>
      <c r="N48" s="151">
        <f t="shared" si="21"/>
        <v>-5.9922603458653079E-3</v>
      </c>
      <c r="O48" s="141">
        <f t="shared" si="22"/>
        <v>-1.6172557885993422E-2</v>
      </c>
      <c r="Q48" s="151">
        <v>-0.65204545016817539</v>
      </c>
      <c r="R48" s="141">
        <f t="shared" si="23"/>
        <v>-1.7598105186500668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51.194807752884643</v>
      </c>
      <c r="C49" s="141">
        <f t="shared" si="15"/>
        <v>7.3248661148925471</v>
      </c>
      <c r="E49" s="151">
        <v>60.539283830776533</v>
      </c>
      <c r="F49" s="141">
        <f t="shared" si="16"/>
        <v>7.8433899587843428</v>
      </c>
      <c r="H49" s="151">
        <f t="shared" si="17"/>
        <v>9.3444760778918905</v>
      </c>
      <c r="I49" s="141">
        <f t="shared" si="18"/>
        <v>18.252780873789611</v>
      </c>
      <c r="K49" s="151">
        <f t="shared" si="19"/>
        <v>5.3422446035746241</v>
      </c>
      <c r="L49" s="141">
        <f t="shared" si="20"/>
        <v>10.435129729095639</v>
      </c>
      <c r="N49" s="151">
        <f t="shared" si="21"/>
        <v>4.3835275868578973</v>
      </c>
      <c r="O49" s="141">
        <f t="shared" si="22"/>
        <v>8.5624456449119126</v>
      </c>
      <c r="Q49" s="151">
        <v>-0.38129611254063128</v>
      </c>
      <c r="R49" s="141">
        <f t="shared" si="23"/>
        <v>-0.7447945002179378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14.592356436861053</v>
      </c>
      <c r="C50" s="141">
        <f t="shared" si="15"/>
        <v>2.0878495670251827</v>
      </c>
      <c r="E50" s="151">
        <v>15.084047661006721</v>
      </c>
      <c r="F50" s="141">
        <f t="shared" si="16"/>
        <v>1.9542693681820358</v>
      </c>
      <c r="H50" s="151">
        <f t="shared" si="17"/>
        <v>0.49169122414566857</v>
      </c>
      <c r="I50" s="141">
        <f t="shared" si="18"/>
        <v>3.3695121570881614</v>
      </c>
      <c r="K50" s="151">
        <f t="shared" si="19"/>
        <v>1.5227313247184886</v>
      </c>
      <c r="L50" s="141">
        <f t="shared" si="20"/>
        <v>10.435129729095639</v>
      </c>
      <c r="N50" s="151">
        <f t="shared" si="21"/>
        <v>-0.71799500706141006</v>
      </c>
      <c r="O50" s="141">
        <f t="shared" si="22"/>
        <v>-4.9203499802658142</v>
      </c>
      <c r="Q50" s="151">
        <v>-0.31304509351141002</v>
      </c>
      <c r="R50" s="141">
        <f t="shared" si="23"/>
        <v>-2.1452675917416721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13.969696893104999</v>
      </c>
      <c r="C51" s="141">
        <f t="shared" si="15"/>
        <v>1.9987604973838151</v>
      </c>
      <c r="E51" s="151">
        <v>27.690079187528642</v>
      </c>
      <c r="F51" s="141">
        <f t="shared" si="16"/>
        <v>3.587490226420468</v>
      </c>
      <c r="H51" s="151">
        <f t="shared" si="17"/>
        <v>13.720382294423644</v>
      </c>
      <c r="I51" s="141">
        <f t="shared" si="18"/>
        <v>98.215318481216229</v>
      </c>
      <c r="K51" s="151">
        <f t="shared" si="19"/>
        <v>1.4577559935569495</v>
      </c>
      <c r="L51" s="141">
        <f t="shared" si="20"/>
        <v>10.435129729095639</v>
      </c>
      <c r="N51" s="151">
        <f t="shared" si="21"/>
        <v>11.182015558152866</v>
      </c>
      <c r="O51" s="141">
        <f t="shared" si="22"/>
        <v>80.044797275966346</v>
      </c>
      <c r="Q51" s="151">
        <v>1.0806107427138287</v>
      </c>
      <c r="R51" s="141">
        <f t="shared" si="23"/>
        <v>7.7353914761542466</v>
      </c>
      <c r="T51" s="151"/>
    </row>
    <row r="52" spans="1:20" x14ac:dyDescent="0.2">
      <c r="A52" s="135" t="str">
        <f t="shared" si="14"/>
        <v>33 Protective service occupations</v>
      </c>
      <c r="B52" s="151">
        <v>7.5811184769851367</v>
      </c>
      <c r="C52" s="141">
        <f t="shared" si="15"/>
        <v>1.0846935516019252</v>
      </c>
      <c r="E52" s="151">
        <v>6.3985682087500937</v>
      </c>
      <c r="F52" s="141">
        <f t="shared" si="16"/>
        <v>0.82899007823402371</v>
      </c>
      <c r="H52" s="151">
        <f t="shared" si="17"/>
        <v>-1.1825502682350431</v>
      </c>
      <c r="I52" s="141">
        <f t="shared" si="18"/>
        <v>-15.598625345653749</v>
      </c>
      <c r="K52" s="151">
        <f t="shared" si="19"/>
        <v>0.7910995479898385</v>
      </c>
      <c r="L52" s="141">
        <f t="shared" si="20"/>
        <v>10.435129729095639</v>
      </c>
      <c r="N52" s="151">
        <f t="shared" si="21"/>
        <v>-1.5222401112930219</v>
      </c>
      <c r="O52" s="141">
        <f t="shared" si="22"/>
        <v>-20.079360531223188</v>
      </c>
      <c r="Q52" s="151">
        <v>-0.45140970493185967</v>
      </c>
      <c r="R52" s="141">
        <f t="shared" si="23"/>
        <v>-5.9543945435262016</v>
      </c>
      <c r="T52" s="151"/>
    </row>
    <row r="53" spans="1:20" x14ac:dyDescent="0.2">
      <c r="A53" s="135" t="str">
        <f t="shared" si="14"/>
        <v>34 Culture, media and sports occupations</v>
      </c>
      <c r="B53" s="151">
        <v>15.364575759286989</v>
      </c>
      <c r="C53" s="141">
        <f t="shared" si="15"/>
        <v>2.1983373957012131</v>
      </c>
      <c r="E53" s="151">
        <v>16.90328194826655</v>
      </c>
      <c r="F53" s="141">
        <f t="shared" si="16"/>
        <v>2.1899669687888661</v>
      </c>
      <c r="H53" s="151">
        <f t="shared" si="17"/>
        <v>1.5387061889795604</v>
      </c>
      <c r="I53" s="141">
        <f t="shared" si="18"/>
        <v>10.014635048087817</v>
      </c>
      <c r="K53" s="151">
        <f t="shared" si="19"/>
        <v>1.6033134128067785</v>
      </c>
      <c r="L53" s="141">
        <f t="shared" si="20"/>
        <v>10.435129729095639</v>
      </c>
      <c r="N53" s="151">
        <f t="shared" si="21"/>
        <v>-0.98957432989064698</v>
      </c>
      <c r="O53" s="141">
        <f t="shared" si="22"/>
        <v>-6.4406225423601891</v>
      </c>
      <c r="Q53" s="151">
        <v>0.92496710606342869</v>
      </c>
      <c r="R53" s="141">
        <f t="shared" si="23"/>
        <v>6.0201278613523712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45.223400286653728</v>
      </c>
      <c r="C54" s="141">
        <f t="shared" si="15"/>
        <v>6.4704872798602651</v>
      </c>
      <c r="E54" s="151">
        <v>48.719508026730487</v>
      </c>
      <c r="F54" s="141">
        <f t="shared" si="16"/>
        <v>6.3120353574369261</v>
      </c>
      <c r="H54" s="151">
        <f t="shared" si="17"/>
        <v>3.4961077400767593</v>
      </c>
      <c r="I54" s="141">
        <f t="shared" si="18"/>
        <v>7.7307493861944909</v>
      </c>
      <c r="K54" s="151">
        <f t="shared" si="19"/>
        <v>4.7191204878205255</v>
      </c>
      <c r="L54" s="141">
        <f t="shared" si="20"/>
        <v>10.435129729095639</v>
      </c>
      <c r="N54" s="151">
        <f t="shared" si="21"/>
        <v>0.34082148054868799</v>
      </c>
      <c r="O54" s="141">
        <f t="shared" si="22"/>
        <v>0.7536396608577679</v>
      </c>
      <c r="Q54" s="151">
        <v>-1.563834228292454</v>
      </c>
      <c r="R54" s="141">
        <f t="shared" si="23"/>
        <v>-3.4580200037589188</v>
      </c>
      <c r="T54" s="151"/>
    </row>
    <row r="55" spans="1:20" x14ac:dyDescent="0.2">
      <c r="A55" s="135" t="str">
        <f t="shared" si="14"/>
        <v>41 Administrative occupations</v>
      </c>
      <c r="B55" s="151">
        <v>62.668243841369858</v>
      </c>
      <c r="C55" s="141">
        <f t="shared" si="15"/>
        <v>8.9664658574210296</v>
      </c>
      <c r="E55" s="151">
        <v>61.714334593304031</v>
      </c>
      <c r="F55" s="141">
        <f t="shared" si="16"/>
        <v>7.9956279895088604</v>
      </c>
      <c r="H55" s="151">
        <f t="shared" si="17"/>
        <v>-0.95390924806582689</v>
      </c>
      <c r="I55" s="141">
        <f t="shared" si="18"/>
        <v>-1.5221572994456811</v>
      </c>
      <c r="K55" s="151">
        <f t="shared" si="19"/>
        <v>6.5395125437929327</v>
      </c>
      <c r="L55" s="141">
        <f t="shared" si="20"/>
        <v>10.435129729095639</v>
      </c>
      <c r="N55" s="151">
        <f t="shared" si="21"/>
        <v>-5.6684594642181612</v>
      </c>
      <c r="O55" s="141">
        <f t="shared" si="22"/>
        <v>-9.0451863922763707</v>
      </c>
      <c r="Q55" s="151">
        <v>-1.8249623276405984</v>
      </c>
      <c r="R55" s="141">
        <f t="shared" si="23"/>
        <v>-2.9121006362649444</v>
      </c>
      <c r="T55" s="151"/>
    </row>
    <row r="56" spans="1:20" x14ac:dyDescent="0.2">
      <c r="A56" s="135" t="str">
        <f t="shared" si="14"/>
        <v>42 Secretarial and related occupations</v>
      </c>
      <c r="B56" s="151">
        <v>13.3817151143783</v>
      </c>
      <c r="C56" s="141">
        <f t="shared" si="15"/>
        <v>1.9146330634464006</v>
      </c>
      <c r="E56" s="151">
        <v>10.042662482581314</v>
      </c>
      <c r="F56" s="141">
        <f t="shared" si="16"/>
        <v>1.3011141376484989</v>
      </c>
      <c r="H56" s="151">
        <f t="shared" si="17"/>
        <v>-3.3390526317969869</v>
      </c>
      <c r="I56" s="141">
        <f t="shared" si="18"/>
        <v>-24.95235179688785</v>
      </c>
      <c r="K56" s="151">
        <f t="shared" si="19"/>
        <v>1.3963993321633743</v>
      </c>
      <c r="L56" s="141">
        <f t="shared" si="20"/>
        <v>10.435129729095639</v>
      </c>
      <c r="N56" s="151">
        <f t="shared" si="21"/>
        <v>-4.9456280320217267</v>
      </c>
      <c r="O56" s="141">
        <f t="shared" si="22"/>
        <v>-36.958102827251047</v>
      </c>
      <c r="Q56" s="151">
        <v>0.21017606806136535</v>
      </c>
      <c r="R56" s="141">
        <f t="shared" si="23"/>
        <v>1.5706213012675534</v>
      </c>
      <c r="T56" s="151"/>
    </row>
    <row r="57" spans="1:20" x14ac:dyDescent="0.2">
      <c r="A57" s="135" t="str">
        <f t="shared" si="14"/>
        <v>51 Skilled agricultural and related trades</v>
      </c>
      <c r="B57" s="151">
        <v>7.4050279702230517</v>
      </c>
      <c r="C57" s="141">
        <f t="shared" si="15"/>
        <v>1.0594988210667142</v>
      </c>
      <c r="E57" s="151">
        <v>8.201766681937686</v>
      </c>
      <c r="F57" s="141">
        <f t="shared" si="16"/>
        <v>1.0626100998687165</v>
      </c>
      <c r="H57" s="151">
        <f t="shared" si="17"/>
        <v>0.79673871171463428</v>
      </c>
      <c r="I57" s="141">
        <f t="shared" si="18"/>
        <v>10.759428795116822</v>
      </c>
      <c r="K57" s="151">
        <f t="shared" si="19"/>
        <v>0.77272427516859299</v>
      </c>
      <c r="L57" s="141">
        <f t="shared" si="20"/>
        <v>10.435129729095639</v>
      </c>
      <c r="N57" s="151">
        <f t="shared" si="21"/>
        <v>5.381863341165416E-3</v>
      </c>
      <c r="O57" s="141">
        <f t="shared" si="22"/>
        <v>7.2678501186043534E-2</v>
      </c>
      <c r="Q57" s="151">
        <v>1.8632573204875866E-2</v>
      </c>
      <c r="R57" s="141">
        <f t="shared" si="23"/>
        <v>0.25162056483514705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22.547275617624816</v>
      </c>
      <c r="C58" s="141">
        <f t="shared" si="15"/>
        <v>3.2260258882479542</v>
      </c>
      <c r="E58" s="151">
        <v>21.810762610387773</v>
      </c>
      <c r="F58" s="141">
        <f t="shared" si="16"/>
        <v>2.8257737063743877</v>
      </c>
      <c r="H58" s="151">
        <f t="shared" si="17"/>
        <v>-0.73651300723704338</v>
      </c>
      <c r="I58" s="141">
        <f t="shared" si="18"/>
        <v>-3.2665277159308892</v>
      </c>
      <c r="K58" s="151">
        <f t="shared" si="19"/>
        <v>2.3528374610758993</v>
      </c>
      <c r="L58" s="141">
        <f t="shared" si="20"/>
        <v>10.435129729095639</v>
      </c>
      <c r="N58" s="151">
        <f t="shared" si="21"/>
        <v>-2.0191431392889934</v>
      </c>
      <c r="O58" s="141">
        <f t="shared" si="22"/>
        <v>-8.9551534896334175</v>
      </c>
      <c r="Q58" s="151">
        <v>-1.0702073290239495</v>
      </c>
      <c r="R58" s="141">
        <f t="shared" si="23"/>
        <v>-4.7465039553931154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20.357792116704591</v>
      </c>
      <c r="C59" s="141">
        <f t="shared" si="15"/>
        <v>2.9127583088008335</v>
      </c>
      <c r="E59" s="151">
        <v>21.528606897578989</v>
      </c>
      <c r="F59" s="141">
        <f t="shared" si="16"/>
        <v>2.7892179834681814</v>
      </c>
      <c r="H59" s="151">
        <f t="shared" si="17"/>
        <v>1.1708147808743981</v>
      </c>
      <c r="I59" s="141">
        <f t="shared" si="18"/>
        <v>5.7511874281970243</v>
      </c>
      <c r="K59" s="151">
        <f t="shared" si="19"/>
        <v>2.1243620173577291</v>
      </c>
      <c r="L59" s="141">
        <f t="shared" si="20"/>
        <v>10.435129729095639</v>
      </c>
      <c r="N59" s="151">
        <f t="shared" si="21"/>
        <v>-2.2418044579199603</v>
      </c>
      <c r="O59" s="141">
        <f t="shared" si="22"/>
        <v>-11.012021564364277</v>
      </c>
      <c r="Q59" s="151">
        <v>1.2882572214366292</v>
      </c>
      <c r="R59" s="141">
        <f t="shared" si="23"/>
        <v>6.3280792634656562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11.386227020698339</v>
      </c>
      <c r="C60" s="141">
        <f t="shared" si="15"/>
        <v>1.6291220172750378</v>
      </c>
      <c r="E60" s="151">
        <v>12.211668465414384</v>
      </c>
      <c r="F60" s="141">
        <f t="shared" si="16"/>
        <v>1.5821276989230286</v>
      </c>
      <c r="H60" s="151">
        <f t="shared" si="17"/>
        <v>0.82544144471604497</v>
      </c>
      <c r="I60" s="141">
        <f t="shared" si="18"/>
        <v>7.2494729221147969</v>
      </c>
      <c r="K60" s="151">
        <f t="shared" si="19"/>
        <v>1.1881675608592128</v>
      </c>
      <c r="L60" s="141">
        <f t="shared" si="20"/>
        <v>10.435129729095637</v>
      </c>
      <c r="N60" s="151">
        <f t="shared" si="21"/>
        <v>-0.39712090086007024</v>
      </c>
      <c r="O60" s="141">
        <f t="shared" si="22"/>
        <v>-3.4877303968923856</v>
      </c>
      <c r="Q60" s="151">
        <v>3.4394784716902299E-2</v>
      </c>
      <c r="R60" s="141">
        <f t="shared" si="23"/>
        <v>0.30207358991154915</v>
      </c>
      <c r="T60" s="151"/>
    </row>
    <row r="61" spans="1:20" x14ac:dyDescent="0.2">
      <c r="A61" s="135" t="str">
        <f t="shared" si="14"/>
        <v>61 Caring personal service occupations</v>
      </c>
      <c r="B61" s="151">
        <v>50.405559059509869</v>
      </c>
      <c r="C61" s="141">
        <f t="shared" si="15"/>
        <v>7.2119417527535301</v>
      </c>
      <c r="E61" s="151">
        <v>58.690597715177894</v>
      </c>
      <c r="F61" s="141">
        <f t="shared" si="16"/>
        <v>7.6038766180490676</v>
      </c>
      <c r="H61" s="151">
        <f t="shared" si="17"/>
        <v>8.2850386556680249</v>
      </c>
      <c r="I61" s="141">
        <f t="shared" si="18"/>
        <v>16.436755806807991</v>
      </c>
      <c r="K61" s="151">
        <f t="shared" si="19"/>
        <v>5.2598854785357743</v>
      </c>
      <c r="L61" s="141">
        <f t="shared" si="20"/>
        <v>10.435129729095639</v>
      </c>
      <c r="N61" s="151">
        <f t="shared" si="21"/>
        <v>-0.69703937438178265</v>
      </c>
      <c r="O61" s="141">
        <f t="shared" si="22"/>
        <v>-1.3828621036795627</v>
      </c>
      <c r="Q61" s="151">
        <v>3.7221925515140337</v>
      </c>
      <c r="R61" s="141">
        <f t="shared" si="23"/>
        <v>7.3844881813919265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13.587827193900468</v>
      </c>
      <c r="C62" s="141">
        <f t="shared" si="15"/>
        <v>1.9441232296064033</v>
      </c>
      <c r="E62" s="151">
        <v>14.899870784008934</v>
      </c>
      <c r="F62" s="141">
        <f t="shared" si="16"/>
        <v>1.9304076543282236</v>
      </c>
      <c r="H62" s="151">
        <f t="shared" si="17"/>
        <v>1.3120435901084662</v>
      </c>
      <c r="I62" s="141">
        <f t="shared" si="18"/>
        <v>9.6560220511005426</v>
      </c>
      <c r="K62" s="151">
        <f t="shared" si="19"/>
        <v>1.4179073950488494</v>
      </c>
      <c r="L62" s="141">
        <f t="shared" si="20"/>
        <v>10.435129729095639</v>
      </c>
      <c r="N62" s="151">
        <f t="shared" si="21"/>
        <v>-0.40685188496184455</v>
      </c>
      <c r="O62" s="141">
        <f t="shared" si="22"/>
        <v>-2.9942379981435079</v>
      </c>
      <c r="Q62" s="151">
        <v>0.30098808002146121</v>
      </c>
      <c r="R62" s="141">
        <f t="shared" si="23"/>
        <v>2.2151303201484178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0.70754734675895536</v>
      </c>
      <c r="C63" s="141">
        <f t="shared" si="15"/>
        <v>0.10123467227327899</v>
      </c>
      <c r="E63" s="151">
        <v>0.53730477154715484</v>
      </c>
      <c r="F63" s="141">
        <f t="shared" si="16"/>
        <v>6.9612499244952053E-2</v>
      </c>
      <c r="H63" s="151">
        <f t="shared" si="17"/>
        <v>-0.17024257521180053</v>
      </c>
      <c r="I63" s="141">
        <f t="shared" si="18"/>
        <v>-24.060944612629321</v>
      </c>
      <c r="K63" s="151">
        <f t="shared" si="19"/>
        <v>7.3833483529071153E-2</v>
      </c>
      <c r="L63" s="141">
        <f t="shared" si="20"/>
        <v>10.435129729095639</v>
      </c>
      <c r="N63" s="151">
        <f t="shared" si="21"/>
        <v>-0.23669918742378449</v>
      </c>
      <c r="O63" s="141">
        <f t="shared" si="22"/>
        <v>-33.453476789649002</v>
      </c>
      <c r="Q63" s="151">
        <v>-7.3768713170871796E-3</v>
      </c>
      <c r="R63" s="141">
        <f t="shared" si="23"/>
        <v>-1.0425975520759467</v>
      </c>
      <c r="T63" s="151"/>
    </row>
    <row r="64" spans="1:20" x14ac:dyDescent="0.2">
      <c r="A64" s="135" t="str">
        <f t="shared" si="14"/>
        <v>71 Sales occupations</v>
      </c>
      <c r="B64" s="151">
        <v>43.890585098338413</v>
      </c>
      <c r="C64" s="141">
        <f t="shared" si="15"/>
        <v>6.2797903471277685</v>
      </c>
      <c r="E64" s="151">
        <v>42.20666929611312</v>
      </c>
      <c r="F64" s="141">
        <f t="shared" si="16"/>
        <v>5.4682405407407808</v>
      </c>
      <c r="H64" s="151">
        <f t="shared" si="17"/>
        <v>-1.6839158022252931</v>
      </c>
      <c r="I64" s="141">
        <f t="shared" si="18"/>
        <v>-3.8366219052501149</v>
      </c>
      <c r="K64" s="151">
        <f t="shared" si="19"/>
        <v>4.5800394938707321</v>
      </c>
      <c r="L64" s="141">
        <f t="shared" si="20"/>
        <v>10.435129729095639</v>
      </c>
      <c r="N64" s="151">
        <f t="shared" si="21"/>
        <v>-3.94072179222028</v>
      </c>
      <c r="O64" s="141">
        <f t="shared" si="22"/>
        <v>-8.9785127798842339</v>
      </c>
      <c r="Q64" s="151">
        <v>-2.3232335038757452</v>
      </c>
      <c r="R64" s="141">
        <f t="shared" si="23"/>
        <v>-5.2932388544615163</v>
      </c>
      <c r="T64" s="151"/>
    </row>
    <row r="65" spans="1:20" x14ac:dyDescent="0.2">
      <c r="A65" s="135" t="str">
        <f t="shared" si="14"/>
        <v>72 Customer service occupations</v>
      </c>
      <c r="B65" s="151">
        <v>11.697929668575098</v>
      </c>
      <c r="C65" s="141">
        <f t="shared" si="15"/>
        <v>1.6737199025601157</v>
      </c>
      <c r="E65" s="151">
        <v>14.347374681030775</v>
      </c>
      <c r="F65" s="141">
        <f t="shared" si="16"/>
        <v>1.8588269861710069</v>
      </c>
      <c r="H65" s="151">
        <f t="shared" si="17"/>
        <v>2.6494450124556774</v>
      </c>
      <c r="I65" s="141">
        <f t="shared" si="18"/>
        <v>22.648836909774328</v>
      </c>
      <c r="K65" s="151">
        <f t="shared" si="19"/>
        <v>1.2206941365341788</v>
      </c>
      <c r="L65" s="141">
        <f t="shared" si="20"/>
        <v>10.435129729095639</v>
      </c>
      <c r="N65" s="151">
        <f t="shared" si="21"/>
        <v>1.7742960256068798</v>
      </c>
      <c r="O65" s="141">
        <f t="shared" si="22"/>
        <v>15.167607225176653</v>
      </c>
      <c r="Q65" s="151">
        <v>-0.34554514968538114</v>
      </c>
      <c r="R65" s="141">
        <f t="shared" si="23"/>
        <v>-2.9539000444979711</v>
      </c>
      <c r="T65" s="151"/>
    </row>
    <row r="66" spans="1:20" x14ac:dyDescent="0.2">
      <c r="A66" s="135" t="str">
        <f t="shared" si="14"/>
        <v>81 Process, plant and machine operatives</v>
      </c>
      <c r="B66" s="151">
        <v>12.644211964772577</v>
      </c>
      <c r="C66" s="141">
        <f t="shared" si="15"/>
        <v>1.8091123657957855</v>
      </c>
      <c r="E66" s="151">
        <v>12.927271177200677</v>
      </c>
      <c r="F66" s="141">
        <f t="shared" si="16"/>
        <v>1.6748402447105306</v>
      </c>
      <c r="H66" s="151">
        <f t="shared" si="17"/>
        <v>0.28305921242809973</v>
      </c>
      <c r="I66" s="141">
        <f t="shared" si="18"/>
        <v>2.2386465302599801</v>
      </c>
      <c r="K66" s="151">
        <f t="shared" si="19"/>
        <v>1.3194399217458508</v>
      </c>
      <c r="L66" s="141">
        <f t="shared" si="20"/>
        <v>10.435129729095639</v>
      </c>
      <c r="N66" s="151">
        <f t="shared" si="21"/>
        <v>-0.22057815674018988</v>
      </c>
      <c r="O66" s="141">
        <f t="shared" si="22"/>
        <v>-1.7444990431569158</v>
      </c>
      <c r="Q66" s="151">
        <v>-0.81580255257756118</v>
      </c>
      <c r="R66" s="141">
        <f t="shared" si="23"/>
        <v>-6.4519841556787316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20.098146055360601</v>
      </c>
      <c r="C67" s="141">
        <f t="shared" si="15"/>
        <v>2.875608591474339</v>
      </c>
      <c r="E67" s="151">
        <v>20.868432609012512</v>
      </c>
      <c r="F67" s="141">
        <f t="shared" si="16"/>
        <v>2.703686671263303</v>
      </c>
      <c r="H67" s="151">
        <f t="shared" si="17"/>
        <v>0.77028655365191057</v>
      </c>
      <c r="I67" s="141">
        <f t="shared" si="18"/>
        <v>3.8326249173936011</v>
      </c>
      <c r="K67" s="151">
        <f t="shared" si="19"/>
        <v>2.0972676140199962</v>
      </c>
      <c r="L67" s="141">
        <f t="shared" si="20"/>
        <v>10.435129729095637</v>
      </c>
      <c r="N67" s="151">
        <f t="shared" si="21"/>
        <v>-0.86210213488703769</v>
      </c>
      <c r="O67" s="141">
        <f t="shared" si="22"/>
        <v>-4.2894609906424517</v>
      </c>
      <c r="Q67" s="151">
        <v>-0.46487892548104803</v>
      </c>
      <c r="R67" s="141">
        <f t="shared" si="23"/>
        <v>-2.3130438210595798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8.550660712670858</v>
      </c>
      <c r="C68" s="141">
        <f t="shared" si="15"/>
        <v>1.2234140074616575</v>
      </c>
      <c r="E68" s="151">
        <v>19.944726089817717</v>
      </c>
      <c r="F68" s="141">
        <f t="shared" si="16"/>
        <v>2.5840124699997435</v>
      </c>
      <c r="H68" s="151">
        <f t="shared" si="17"/>
        <v>11.394065377146859</v>
      </c>
      <c r="I68" s="141">
        <f t="shared" si="18"/>
        <v>133.25362518784635</v>
      </c>
      <c r="K68" s="151">
        <f t="shared" si="19"/>
        <v>0.89227253806201767</v>
      </c>
      <c r="L68" s="141">
        <f t="shared" si="20"/>
        <v>10.435129729095639</v>
      </c>
      <c r="N68" s="151">
        <f t="shared" si="21"/>
        <v>10.652248948516693</v>
      </c>
      <c r="O68" s="141">
        <f t="shared" si="22"/>
        <v>124.57808006265039</v>
      </c>
      <c r="Q68" s="151">
        <v>-0.1504561094318512</v>
      </c>
      <c r="R68" s="141">
        <f t="shared" si="23"/>
        <v>-1.7595846038996346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57.265264917710184</v>
      </c>
      <c r="C69" s="141">
        <f t="shared" ref="C69" si="25">B69/B$71*100</f>
        <v>8.1934168125173823</v>
      </c>
      <c r="E69" s="151">
        <v>49.058582285827185</v>
      </c>
      <c r="F69" s="141">
        <f t="shared" ref="F69" si="26">E69/E$71*100</f>
        <v>6.3559653723098366</v>
      </c>
      <c r="H69" s="151">
        <f t="shared" ref="H69" si="27">E69-B69</f>
        <v>-8.2066826318829982</v>
      </c>
      <c r="I69" s="141">
        <f t="shared" ref="I69" si="28">IF(B69&gt;0,((E69/B69)-1)*100,0)</f>
        <v>-14.330995663210411</v>
      </c>
      <c r="K69" s="151">
        <f t="shared" ref="K69" si="29">(($E$71/$B$71)-1)*B69</f>
        <v>5.9757046838733503</v>
      </c>
      <c r="L69" s="141">
        <f t="shared" ref="L69" si="30">IF(B69&gt;0,K69/B69*100,0)</f>
        <v>10.435129729095639</v>
      </c>
      <c r="N69" s="151">
        <f t="shared" ref="N69" si="31">H69-(K69+Q69)</f>
        <v>-16.542624063933975</v>
      </c>
      <c r="O69" s="141">
        <f t="shared" ref="O69" si="32">IF(B69&gt;0,N69/B69*100,0)</f>
        <v>-28.8877107050943</v>
      </c>
      <c r="Q69" s="151">
        <v>2.3602367481776256</v>
      </c>
      <c r="R69" s="141">
        <f t="shared" ref="R69" si="33">IF(B69&gt;0,Q69/B69*100,0)</f>
        <v>4.1215853127882509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698.91799999999932</v>
      </c>
      <c r="C71" s="147">
        <f>B71/B$71*100</f>
        <v>100</v>
      </c>
      <c r="D71" s="145"/>
      <c r="E71" s="152">
        <f>SUM(E44:E69)</f>
        <v>771.85099999999989</v>
      </c>
      <c r="F71" s="147">
        <f>E71/E$71*100</f>
        <v>100</v>
      </c>
      <c r="G71" s="145"/>
      <c r="H71" s="152">
        <f t="shared" si="17"/>
        <v>72.933000000000561</v>
      </c>
      <c r="I71" s="147">
        <f t="shared" si="18"/>
        <v>10.435129729095639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West of England and North Somerset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West of England and North Somerset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West of England and North Somerset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West of England and North Somerset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54.33376364000388</v>
      </c>
      <c r="C7" s="11">
        <f t="shared" si="2"/>
        <v>54.516691202220088</v>
      </c>
      <c r="D7" s="11">
        <f t="shared" si="2"/>
        <v>0.18292756221621165</v>
      </c>
      <c r="E7" s="11">
        <f t="shared" si="2"/>
        <v>26.545173901108303</v>
      </c>
      <c r="F7" s="11">
        <f t="shared" si="2"/>
        <v>26.72810146332451</v>
      </c>
      <c r="G7" s="200">
        <f>IF(B7&gt;0,(1+(E7/B7))^(1/($C$6-$B$6))-1,0)</f>
        <v>2.6875305282147988E-2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35.987868301799978</v>
      </c>
      <c r="R7" s="11">
        <v>33.082360566014273</v>
      </c>
      <c r="S7" s="345">
        <f>R7-Q7</f>
        <v>-2.9055077357857044</v>
      </c>
      <c r="T7" s="345">
        <v>15.109907975280597</v>
      </c>
      <c r="U7" s="345">
        <f>SUM(S7:T7)</f>
        <v>12.204400239494893</v>
      </c>
      <c r="V7" s="346">
        <f>IF(Q7&gt;0,(1+(T7/Q7))^(1/($C$6-$B$6))-1,0)</f>
        <v>2.3645838488256521E-2</v>
      </c>
      <c r="X7" s="10" t="str">
        <f>name!B4</f>
        <v>Agriculture</v>
      </c>
      <c r="Y7" s="11">
        <v>7.6870000000000012</v>
      </c>
      <c r="Z7" s="11">
        <v>8.3030000000000026</v>
      </c>
      <c r="AA7" s="345">
        <f>Z7-Y7</f>
        <v>0.61600000000000144</v>
      </c>
      <c r="AB7" s="11">
        <v>4.0340081526433744</v>
      </c>
      <c r="AC7" s="345">
        <f>SUM(AA7:AB7)</f>
        <v>4.6500081526433759</v>
      </c>
      <c r="AD7" s="348">
        <f>IF(Y7&gt;0,(1+(AB7/Y7))^(1/($C$6-$B$6))-1,0)</f>
        <v>2.8522679242047211E-2</v>
      </c>
    </row>
    <row r="8" spans="1:30" x14ac:dyDescent="0.2">
      <c r="A8" s="10" t="str">
        <f>name!D5</f>
        <v>12 Other managers and proprietors</v>
      </c>
      <c r="B8" s="11">
        <f t="shared" si="2"/>
        <v>25.900858245758887</v>
      </c>
      <c r="C8" s="11">
        <f t="shared" si="2"/>
        <v>30.60862751060144</v>
      </c>
      <c r="D8" s="11">
        <f t="shared" si="2"/>
        <v>4.7077692648425602</v>
      </c>
      <c r="E8" s="11">
        <f t="shared" si="2"/>
        <v>15.872623968388023</v>
      </c>
      <c r="F8" s="11">
        <f t="shared" si="2"/>
        <v>20.580393233230588</v>
      </c>
      <c r="G8" s="200">
        <f t="shared" ref="G8:G33" si="3">IF(B8&gt;0,(1+(E8/B8))^(1/($C$6-$B$6))-1,0)</f>
        <v>3.2378856900715736E-2</v>
      </c>
      <c r="H8" s="11"/>
      <c r="I8" s="10" t="str">
        <f>name!E4</f>
        <v>Managers, directors and senior officials</v>
      </c>
      <c r="J8" s="11">
        <f t="array" ref="J8:J16">MMULT(aggregation!$B$13:$AA$21,B7:B32)</f>
        <v>80.234621885762763</v>
      </c>
      <c r="K8" s="11">
        <f t="array" ref="K8:K16">MMULT(aggregation!$B$13:$AA$21,C7:C32)</f>
        <v>85.125318712821525</v>
      </c>
      <c r="L8" s="11">
        <f t="array" ref="L8:L16">MMULT(aggregation!$B$13:$AA$21,D7:D32)</f>
        <v>4.8906968270587718</v>
      </c>
      <c r="M8" s="11">
        <f t="array" ref="M8:M16">MMULT(aggregation!$B$13:$AA$21,E7:E32)</f>
        <v>42.417797869496326</v>
      </c>
      <c r="N8" s="11">
        <f t="array" ref="N8:N16">MMULT(aggregation!$B$13:$AA$21,F7:F32)</f>
        <v>47.308494696555101</v>
      </c>
      <c r="O8" s="11"/>
      <c r="P8" s="10" t="str">
        <f>name!D5</f>
        <v>12 Other managers and proprietors</v>
      </c>
      <c r="Q8" s="11">
        <v>15.132021361779275</v>
      </c>
      <c r="R8" s="11">
        <v>19.679129700605277</v>
      </c>
      <c r="S8" s="345">
        <f t="shared" ref="S8:S31" si="4">R8-Q8</f>
        <v>4.5471083388260016</v>
      </c>
      <c r="T8" s="345">
        <v>9.1064615849157065</v>
      </c>
      <c r="U8" s="345">
        <f t="shared" ref="U8:U31" si="5">SUM(S8:T8)</f>
        <v>13.653569923741708</v>
      </c>
      <c r="V8" s="346">
        <f t="shared" ref="V8:V33" si="6">IF(Q8&gt;0,(1+(T8/Q8))^(1/($C$6-$B$6))-1,0)</f>
        <v>3.1907017561409123E-2</v>
      </c>
      <c r="X8" s="10" t="str">
        <f>name!B5</f>
        <v>Mining and quarrying</v>
      </c>
      <c r="Y8" s="11">
        <v>0.37499999999999961</v>
      </c>
      <c r="Z8" s="11">
        <v>0.20999999999999994</v>
      </c>
      <c r="AA8" s="345">
        <f t="shared" ref="AA8:AA29" si="7">Z8-Y8</f>
        <v>-0.16499999999999967</v>
      </c>
      <c r="AB8" s="11">
        <v>0.11524212257001648</v>
      </c>
      <c r="AC8" s="345">
        <f t="shared" ref="AC8:AC29" si="8">SUM(AA8:AB8)</f>
        <v>-4.9757877429983194E-2</v>
      </c>
      <c r="AD8" s="348">
        <f t="shared" ref="AD8:AD29" si="9">IF(Y8&gt;0,(1+(AB8/Y8))^(1/($C$6-$B$6))-1,0)</f>
        <v>1.8025423093570137E-2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45.044466686098467</v>
      </c>
      <c r="C9" s="11">
        <f t="shared" si="2"/>
        <v>64.370635080794301</v>
      </c>
      <c r="D9" s="11">
        <f t="shared" si="2"/>
        <v>19.326168394695841</v>
      </c>
      <c r="E9" s="11">
        <f t="shared" si="2"/>
        <v>21.534702879995812</v>
      </c>
      <c r="F9" s="11">
        <f t="shared" si="2"/>
        <v>40.860871274691661</v>
      </c>
      <c r="G9" s="200">
        <f t="shared" si="3"/>
        <v>2.6391692632825592E-2</v>
      </c>
      <c r="H9" s="11"/>
      <c r="I9" s="10" t="str">
        <f>name!E5</f>
        <v>Professional occupations</v>
      </c>
      <c r="J9" s="11">
        <v>165.35821656274896</v>
      </c>
      <c r="K9" s="11">
        <v>202.93956511395578</v>
      </c>
      <c r="L9" s="11">
        <v>37.58134855120678</v>
      </c>
      <c r="M9" s="11">
        <v>85.593820753175848</v>
      </c>
      <c r="N9" s="11">
        <v>123.17516930438264</v>
      </c>
      <c r="O9" s="11"/>
      <c r="P9" s="10" t="str">
        <f>name!D6</f>
        <v>21 Science, research, engineering and technology professionals</v>
      </c>
      <c r="Q9" s="11">
        <v>35.235023347247257</v>
      </c>
      <c r="R9" s="11">
        <v>47.712180437346873</v>
      </c>
      <c r="S9" s="345">
        <f t="shared" si="4"/>
        <v>12.477157090099617</v>
      </c>
      <c r="T9" s="345">
        <v>14.224788537649609</v>
      </c>
      <c r="U9" s="345">
        <f t="shared" si="5"/>
        <v>26.701945627749225</v>
      </c>
      <c r="V9" s="346">
        <f t="shared" si="6"/>
        <v>2.2865490125230981E-2</v>
      </c>
      <c r="X9" s="10" t="str">
        <f>name!B6</f>
        <v>Food drink and tobacco</v>
      </c>
      <c r="Y9" s="11">
        <v>4.9520000000000026</v>
      </c>
      <c r="Z9" s="11">
        <v>3.5969999999999991</v>
      </c>
      <c r="AA9" s="345">
        <f t="shared" si="7"/>
        <v>-1.3550000000000035</v>
      </c>
      <c r="AB9" s="11">
        <v>1.9156608520178346</v>
      </c>
      <c r="AC9" s="345">
        <f t="shared" si="8"/>
        <v>0.56066085201783111</v>
      </c>
      <c r="AD9" s="348">
        <f t="shared" si="9"/>
        <v>2.2041538250160198E-2</v>
      </c>
    </row>
    <row r="10" spans="1:30" x14ac:dyDescent="0.2">
      <c r="A10" s="10" t="str">
        <f>name!D7</f>
        <v>22 Health professionals</v>
      </c>
      <c r="B10" s="11">
        <f t="shared" si="2"/>
        <v>32.066916166542214</v>
      </c>
      <c r="C10" s="11">
        <f t="shared" si="2"/>
        <v>37.769230979780808</v>
      </c>
      <c r="D10" s="11">
        <f t="shared" si="2"/>
        <v>5.7023148132385888</v>
      </c>
      <c r="E10" s="11">
        <f t="shared" si="2"/>
        <v>18.123561914761193</v>
      </c>
      <c r="F10" s="11">
        <f t="shared" si="2"/>
        <v>23.825876727999784</v>
      </c>
      <c r="G10" s="200">
        <f t="shared" si="3"/>
        <v>3.0317182104896645E-2</v>
      </c>
      <c r="H10" s="11"/>
      <c r="I10" s="10" t="str">
        <f>name!E6</f>
        <v>Associate professional occupations</v>
      </c>
      <c r="J10" s="11">
        <v>96.731147852891937</v>
      </c>
      <c r="K10" s="11">
        <v>114.79548503228251</v>
      </c>
      <c r="L10" s="11">
        <v>18.064337179390602</v>
      </c>
      <c r="M10" s="11">
        <v>50.601184025855488</v>
      </c>
      <c r="N10" s="11">
        <v>68.665521205246108</v>
      </c>
      <c r="O10" s="11"/>
      <c r="P10" s="10" t="str">
        <f>name!D7</f>
        <v>22 Health professionals</v>
      </c>
      <c r="Q10" s="11">
        <v>9.3052976186127339</v>
      </c>
      <c r="R10" s="11">
        <v>11.251568288911495</v>
      </c>
      <c r="S10" s="345">
        <f t="shared" si="4"/>
        <v>1.9462706702987607</v>
      </c>
      <c r="T10" s="345">
        <v>3.8883291253022185</v>
      </c>
      <c r="U10" s="345">
        <f t="shared" si="5"/>
        <v>5.8345997956009796</v>
      </c>
      <c r="V10" s="346">
        <f t="shared" si="6"/>
        <v>2.3549683560013968E-2</v>
      </c>
      <c r="X10" s="10" t="str">
        <f>name!B7</f>
        <v>Engineering</v>
      </c>
      <c r="Y10" s="11">
        <v>5.9020000000000001</v>
      </c>
      <c r="Z10" s="11">
        <v>4.8279999999999914</v>
      </c>
      <c r="AA10" s="345">
        <f t="shared" si="7"/>
        <v>-1.0740000000000087</v>
      </c>
      <c r="AB10" s="11">
        <v>2.3521751478136919</v>
      </c>
      <c r="AC10" s="345">
        <f t="shared" si="8"/>
        <v>1.2781751478136831</v>
      </c>
      <c r="AD10" s="348">
        <f t="shared" si="9"/>
        <v>2.2613758792271232E-2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37.052025957223663</v>
      </c>
      <c r="C11" s="11">
        <f t="shared" si="2"/>
        <v>40.260415222604131</v>
      </c>
      <c r="D11" s="11">
        <f t="shared" si="2"/>
        <v>3.20838926538047</v>
      </c>
      <c r="E11" s="11">
        <f t="shared" si="2"/>
        <v>19.349855782546559</v>
      </c>
      <c r="F11" s="11">
        <f t="shared" si="2"/>
        <v>22.558245047927031</v>
      </c>
      <c r="G11" s="200">
        <f t="shared" si="3"/>
        <v>2.8407990289754936E-2</v>
      </c>
      <c r="H11" s="11"/>
      <c r="I11" s="10" t="str">
        <f>name!E7</f>
        <v>Administrative and secretarial occupations</v>
      </c>
      <c r="J11" s="11">
        <v>76.049958955748096</v>
      </c>
      <c r="K11" s="11">
        <v>71.756997075885323</v>
      </c>
      <c r="L11" s="11">
        <v>-4.2929618798627729</v>
      </c>
      <c r="M11" s="11">
        <v>38.307339060186145</v>
      </c>
      <c r="N11" s="11">
        <v>34.014377180323365</v>
      </c>
      <c r="O11" s="11"/>
      <c r="P11" s="10" t="str">
        <f>name!D8</f>
        <v>23 Teaching and other educational professionals</v>
      </c>
      <c r="Q11" s="11">
        <v>11.539105495531782</v>
      </c>
      <c r="R11" s="11">
        <v>13.009725660530268</v>
      </c>
      <c r="S11" s="345">
        <f t="shared" si="4"/>
        <v>1.4706201649984862</v>
      </c>
      <c r="T11" s="345">
        <v>5.1891608169054502</v>
      </c>
      <c r="U11" s="345">
        <f t="shared" si="5"/>
        <v>6.6597809819039364</v>
      </c>
      <c r="V11" s="346">
        <f t="shared" si="6"/>
        <v>2.5066213627180645E-2</v>
      </c>
      <c r="X11" s="10" t="str">
        <f>name!B8</f>
        <v>Rest of manufacturing</v>
      </c>
      <c r="Y11" s="11">
        <v>30.48699999999992</v>
      </c>
      <c r="Z11" s="11">
        <v>27.592999999999908</v>
      </c>
      <c r="AA11" s="345">
        <f t="shared" si="7"/>
        <v>-2.8940000000000126</v>
      </c>
      <c r="AB11" s="11">
        <v>12.124572747814168</v>
      </c>
      <c r="AC11" s="345">
        <f t="shared" si="8"/>
        <v>9.2305727478141559</v>
      </c>
      <c r="AD11" s="348">
        <f t="shared" si="9"/>
        <v>2.2572694144629146E-2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51.194807752884635</v>
      </c>
      <c r="C12" s="11">
        <f t="shared" si="2"/>
        <v>60.539283830776526</v>
      </c>
      <c r="D12" s="11">
        <f t="shared" si="2"/>
        <v>9.3444760778918834</v>
      </c>
      <c r="E12" s="11">
        <f t="shared" si="2"/>
        <v>26.585700175872287</v>
      </c>
      <c r="F12" s="11">
        <f t="shared" si="2"/>
        <v>35.930176253764159</v>
      </c>
      <c r="G12" s="200">
        <f t="shared" si="3"/>
        <v>2.827589997491442E-2</v>
      </c>
      <c r="H12" s="11"/>
      <c r="I12" s="10" t="str">
        <f>name!E8</f>
        <v>Skilled trades occupations</v>
      </c>
      <c r="J12" s="11">
        <v>61.696322725250809</v>
      </c>
      <c r="K12" s="11">
        <v>63.752804655318755</v>
      </c>
      <c r="L12" s="11">
        <v>2.0564819300679504</v>
      </c>
      <c r="M12" s="11">
        <v>27.038322830962503</v>
      </c>
      <c r="N12" s="11">
        <v>29.09480476103046</v>
      </c>
      <c r="O12" s="11"/>
      <c r="P12" s="10" t="str">
        <f>name!D9</f>
        <v>24 Business, media and public service professionals</v>
      </c>
      <c r="Q12" s="11">
        <v>28.789182369613268</v>
      </c>
      <c r="R12" s="11">
        <v>33.314138181131383</v>
      </c>
      <c r="S12" s="345">
        <f t="shared" si="4"/>
        <v>4.5249558115181152</v>
      </c>
      <c r="T12" s="345">
        <v>13.054783182391406</v>
      </c>
      <c r="U12" s="345">
        <f t="shared" si="5"/>
        <v>17.579738993909523</v>
      </c>
      <c r="V12" s="346">
        <f t="shared" si="6"/>
        <v>2.5243206747910474E-2</v>
      </c>
      <c r="X12" s="10" t="str">
        <f>name!B9</f>
        <v>Electricity and gas</v>
      </c>
      <c r="Y12" s="11">
        <v>2.4570000000000096</v>
      </c>
      <c r="Z12" s="11">
        <v>2.2559999999999998</v>
      </c>
      <c r="AA12" s="345">
        <f t="shared" si="7"/>
        <v>-0.20100000000000984</v>
      </c>
      <c r="AB12" s="11">
        <v>0.95451264181284212</v>
      </c>
      <c r="AC12" s="345">
        <f t="shared" si="8"/>
        <v>0.75351264181283228</v>
      </c>
      <c r="AD12" s="348">
        <f t="shared" si="9"/>
        <v>2.2122123531273852E-2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14.592356436861058</v>
      </c>
      <c r="C13" s="11">
        <f t="shared" si="2"/>
        <v>15.084047661006741</v>
      </c>
      <c r="D13" s="11">
        <f t="shared" si="2"/>
        <v>0.4916912241456835</v>
      </c>
      <c r="E13" s="11">
        <f t="shared" si="2"/>
        <v>5.9255601984493858</v>
      </c>
      <c r="F13" s="11">
        <f t="shared" si="2"/>
        <v>6.4172514225950703</v>
      </c>
      <c r="G13" s="200">
        <f t="shared" si="3"/>
        <v>2.2980107768150848E-2</v>
      </c>
      <c r="H13" s="11"/>
      <c r="I13" s="10" t="str">
        <f>name!E9</f>
        <v>Caring, leisure and other service occupations</v>
      </c>
      <c r="J13" s="11">
        <v>64.700933600169321</v>
      </c>
      <c r="K13" s="11">
        <v>74.127773270734068</v>
      </c>
      <c r="L13" s="11">
        <v>9.4268396705647461</v>
      </c>
      <c r="M13" s="11">
        <v>38.233582763847416</v>
      </c>
      <c r="N13" s="11">
        <v>47.660422434412162</v>
      </c>
      <c r="O13" s="11"/>
      <c r="P13" s="10" t="str">
        <f>name!D10</f>
        <v>31 Science, engineering and technology associate professionals</v>
      </c>
      <c r="Q13" s="11">
        <v>10.361914509446096</v>
      </c>
      <c r="R13" s="11">
        <v>9.6850332592702788</v>
      </c>
      <c r="S13" s="345">
        <f t="shared" si="4"/>
        <v>-0.67688125017581768</v>
      </c>
      <c r="T13" s="345">
        <v>3.4994691924114272</v>
      </c>
      <c r="U13" s="345">
        <f t="shared" si="5"/>
        <v>2.8225879422356095</v>
      </c>
      <c r="V13" s="346">
        <f t="shared" si="6"/>
        <v>1.9587350390869229E-2</v>
      </c>
      <c r="X13" s="10" t="str">
        <f>name!B10</f>
        <v>Water and sewerage</v>
      </c>
      <c r="Y13" s="11">
        <v>6.3469999999999978</v>
      </c>
      <c r="Z13" s="11">
        <v>7.4290000000000047</v>
      </c>
      <c r="AA13" s="345">
        <f t="shared" si="7"/>
        <v>1.082000000000007</v>
      </c>
      <c r="AB13" s="11">
        <v>3.0157604796946105</v>
      </c>
      <c r="AC13" s="345">
        <f t="shared" si="8"/>
        <v>4.0977604796946174</v>
      </c>
      <c r="AD13" s="348">
        <f t="shared" si="9"/>
        <v>2.6255964784895225E-2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13.969696893105001</v>
      </c>
      <c r="C14" s="11">
        <f t="shared" si="2"/>
        <v>27.690079187528656</v>
      </c>
      <c r="D14" s="11">
        <f t="shared" si="2"/>
        <v>13.720382294423661</v>
      </c>
      <c r="E14" s="11">
        <f t="shared" si="2"/>
        <v>13.432858584246175</v>
      </c>
      <c r="F14" s="11">
        <f t="shared" si="2"/>
        <v>27.153240878669838</v>
      </c>
      <c r="G14" s="200">
        <f t="shared" si="3"/>
        <v>4.5940401590964353E-2</v>
      </c>
      <c r="H14" s="11"/>
      <c r="I14" s="10" t="str">
        <f>name!E10</f>
        <v>Sales and customer service occupations</v>
      </c>
      <c r="J14" s="11">
        <v>55.588514766913541</v>
      </c>
      <c r="K14" s="11">
        <v>56.554043977143891</v>
      </c>
      <c r="L14" s="11">
        <v>0.96552921023034433</v>
      </c>
      <c r="M14" s="11">
        <v>26.212068563866175</v>
      </c>
      <c r="N14" s="11">
        <v>27.177597774096526</v>
      </c>
      <c r="O14" s="11"/>
      <c r="P14" s="10" t="str">
        <f>name!D11</f>
        <v>32 Health and social care associate professionals</v>
      </c>
      <c r="Q14" s="11">
        <v>3.2120600787930895</v>
      </c>
      <c r="R14" s="11">
        <v>5.2858571095246587</v>
      </c>
      <c r="S14" s="345">
        <f t="shared" si="4"/>
        <v>2.0737970307315692</v>
      </c>
      <c r="T14" s="345">
        <v>2.2367679497558552</v>
      </c>
      <c r="U14" s="345">
        <f t="shared" si="5"/>
        <v>4.310564980487424</v>
      </c>
      <c r="V14" s="346">
        <f t="shared" si="6"/>
        <v>3.5860555978532549E-2</v>
      </c>
      <c r="X14" s="10" t="str">
        <f>name!B11</f>
        <v>Construction</v>
      </c>
      <c r="Y14" s="11">
        <v>48.388000000000062</v>
      </c>
      <c r="Z14" s="11">
        <v>59.453999999999972</v>
      </c>
      <c r="AA14" s="345">
        <f t="shared" si="7"/>
        <v>11.06599999999991</v>
      </c>
      <c r="AB14" s="11">
        <v>22.487390660100449</v>
      </c>
      <c r="AC14" s="345">
        <f t="shared" si="8"/>
        <v>33.553390660100362</v>
      </c>
      <c r="AD14" s="348">
        <f t="shared" si="9"/>
        <v>2.5771242804393024E-2</v>
      </c>
    </row>
    <row r="15" spans="1:30" x14ac:dyDescent="0.2">
      <c r="A15" s="10" t="str">
        <f>name!D12</f>
        <v>33 Protective service occupations</v>
      </c>
      <c r="B15" s="11">
        <f t="shared" si="2"/>
        <v>7.581118476985135</v>
      </c>
      <c r="C15" s="11">
        <f t="shared" si="2"/>
        <v>6.3985682087500848</v>
      </c>
      <c r="D15" s="11">
        <f t="shared" si="2"/>
        <v>-1.182550268235051</v>
      </c>
      <c r="E15" s="11">
        <f t="shared" si="2"/>
        <v>2.1523204773587064</v>
      </c>
      <c r="F15" s="11">
        <f t="shared" si="2"/>
        <v>0.96977020912365519</v>
      </c>
      <c r="G15" s="200">
        <f t="shared" si="3"/>
        <v>1.679999413814226E-2</v>
      </c>
      <c r="H15" s="11"/>
      <c r="I15" s="10" t="str">
        <f>name!E11</f>
        <v>Process, plant and machine operatives</v>
      </c>
      <c r="J15" s="11">
        <v>32.74235802013321</v>
      </c>
      <c r="K15" s="11">
        <v>33.795703786213238</v>
      </c>
      <c r="L15" s="11">
        <v>1.0533457660800336</v>
      </c>
      <c r="M15" s="11">
        <v>16.036053182546127</v>
      </c>
      <c r="N15" s="11">
        <v>17.089398948626162</v>
      </c>
      <c r="O15" s="11"/>
      <c r="P15" s="10" t="str">
        <f>name!D12</f>
        <v>33 Protective service occupations</v>
      </c>
      <c r="Q15" s="11">
        <v>5.4543053631002127</v>
      </c>
      <c r="R15" s="11">
        <v>4.072967809908584</v>
      </c>
      <c r="S15" s="345">
        <f t="shared" si="4"/>
        <v>-1.3813375531916288</v>
      </c>
      <c r="T15" s="345">
        <v>1.1923589642809611</v>
      </c>
      <c r="U15" s="345">
        <f t="shared" si="5"/>
        <v>-0.18897858891066766</v>
      </c>
      <c r="V15" s="346">
        <f t="shared" si="6"/>
        <v>1.326790457835858E-2</v>
      </c>
      <c r="X15" s="10" t="str">
        <f>name!B12</f>
        <v>Wholesale and retail trade</v>
      </c>
      <c r="Y15" s="11">
        <v>91.070999999999685</v>
      </c>
      <c r="Z15" s="11">
        <v>92.221999999999866</v>
      </c>
      <c r="AA15" s="345">
        <f t="shared" si="7"/>
        <v>1.151000000000181</v>
      </c>
      <c r="AB15" s="11">
        <v>41.83775940142489</v>
      </c>
      <c r="AC15" s="345">
        <f t="shared" si="8"/>
        <v>42.988759401425071</v>
      </c>
      <c r="AD15" s="348">
        <f t="shared" si="9"/>
        <v>2.5521807368096061E-2</v>
      </c>
    </row>
    <row r="16" spans="1:30" x14ac:dyDescent="0.2">
      <c r="A16" s="10" t="str">
        <f>name!D13</f>
        <v>34 Culture, media and sports occupations</v>
      </c>
      <c r="B16" s="11">
        <f t="shared" si="2"/>
        <v>15.364575759286996</v>
      </c>
      <c r="C16" s="11">
        <f t="shared" si="2"/>
        <v>16.903281948266542</v>
      </c>
      <c r="D16" s="11">
        <f t="shared" si="2"/>
        <v>1.5387061889795464</v>
      </c>
      <c r="E16" s="11">
        <f t="shared" si="2"/>
        <v>7.5108878921610547</v>
      </c>
      <c r="F16" s="11">
        <f t="shared" si="2"/>
        <v>9.0495940811406026</v>
      </c>
      <c r="G16" s="200">
        <f t="shared" si="3"/>
        <v>2.6888496538202578E-2</v>
      </c>
      <c r="H16" s="11"/>
      <c r="I16" s="10" t="str">
        <f>name!E12</f>
        <v>Elementary occupations</v>
      </c>
      <c r="J16" s="11">
        <v>65.815925630381031</v>
      </c>
      <c r="K16" s="11">
        <v>69.00330837564492</v>
      </c>
      <c r="L16" s="11">
        <v>3.1873827452638821</v>
      </c>
      <c r="M16" s="11">
        <v>32.206462630095771</v>
      </c>
      <c r="N16" s="11">
        <v>35.39384537535966</v>
      </c>
      <c r="O16" s="11"/>
      <c r="P16" s="10" t="str">
        <f>name!D13</f>
        <v>34 Culture, media and sports occupations</v>
      </c>
      <c r="Q16" s="11">
        <v>6.5869779143672575</v>
      </c>
      <c r="R16" s="11">
        <v>7.0522691330842457</v>
      </c>
      <c r="S16" s="345">
        <f t="shared" si="4"/>
        <v>0.4652912187169882</v>
      </c>
      <c r="T16" s="345">
        <v>2.6333028659886746</v>
      </c>
      <c r="U16" s="345">
        <f t="shared" si="5"/>
        <v>3.0985940847056628</v>
      </c>
      <c r="V16" s="346">
        <f t="shared" si="6"/>
        <v>2.2673955661458356E-2</v>
      </c>
      <c r="X16" s="10" t="str">
        <f>name!B13</f>
        <v>Transport and storage</v>
      </c>
      <c r="Y16" s="11">
        <v>30.425000000000029</v>
      </c>
      <c r="Z16" s="11">
        <v>32.367999999999924</v>
      </c>
      <c r="AA16" s="345">
        <f t="shared" si="7"/>
        <v>1.9429999999998948</v>
      </c>
      <c r="AB16" s="11">
        <v>14.555967453240065</v>
      </c>
      <c r="AC16" s="345">
        <f t="shared" si="8"/>
        <v>16.49896745323996</v>
      </c>
      <c r="AD16" s="348">
        <f t="shared" si="9"/>
        <v>2.6407650209024025E-2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45.223400286653742</v>
      </c>
      <c r="C17" s="11">
        <f t="shared" si="10"/>
        <v>48.719508026730495</v>
      </c>
      <c r="D17" s="11">
        <f t="shared" si="10"/>
        <v>3.4961077400767642</v>
      </c>
      <c r="E17" s="11">
        <f t="shared" si="10"/>
        <v>21.579556873640172</v>
      </c>
      <c r="F17" s="11">
        <f t="shared" si="10"/>
        <v>25.075664613716938</v>
      </c>
      <c r="G17" s="200">
        <f t="shared" si="3"/>
        <v>2.6350027532303422E-2</v>
      </c>
      <c r="H17" s="11"/>
      <c r="O17" s="11"/>
      <c r="P17" s="10" t="str">
        <f>name!D14</f>
        <v>35 Business and public service associate professionals</v>
      </c>
      <c r="Q17" s="11">
        <v>23.738365276091169</v>
      </c>
      <c r="R17" s="11">
        <v>24.250391550275847</v>
      </c>
      <c r="S17" s="345">
        <f t="shared" si="4"/>
        <v>0.51202627418467728</v>
      </c>
      <c r="T17" s="345">
        <v>9.1906497678223307</v>
      </c>
      <c r="U17" s="345">
        <f t="shared" si="5"/>
        <v>9.702676042007008</v>
      </c>
      <c r="V17" s="346">
        <f t="shared" si="6"/>
        <v>2.2057184631037785E-2</v>
      </c>
      <c r="X17" s="10" t="str">
        <f>name!B14</f>
        <v>Accommodation and food</v>
      </c>
      <c r="Y17" s="11">
        <v>47.232999999999947</v>
      </c>
      <c r="Z17" s="11">
        <v>57.41599999999999</v>
      </c>
      <c r="AA17" s="345">
        <f t="shared" si="7"/>
        <v>10.183000000000042</v>
      </c>
      <c r="AB17" s="11">
        <v>26.112393159432511</v>
      </c>
      <c r="AC17" s="345">
        <f t="shared" si="8"/>
        <v>36.29539315943255</v>
      </c>
      <c r="AD17" s="348">
        <f t="shared" si="9"/>
        <v>2.9773758699454422E-2</v>
      </c>
    </row>
    <row r="18" spans="1:30" x14ac:dyDescent="0.2">
      <c r="A18" s="10" t="str">
        <f>name!D15</f>
        <v>41 Administrative occupations</v>
      </c>
      <c r="B18" s="11">
        <f t="shared" si="10"/>
        <v>62.668243841369801</v>
      </c>
      <c r="C18" s="11">
        <f t="shared" si="10"/>
        <v>61.71433459330401</v>
      </c>
      <c r="D18" s="11">
        <f t="shared" si="10"/>
        <v>-0.9539092480657857</v>
      </c>
      <c r="E18" s="11">
        <f t="shared" si="10"/>
        <v>32.190800485766999</v>
      </c>
      <c r="F18" s="11">
        <f t="shared" si="10"/>
        <v>31.236891237701212</v>
      </c>
      <c r="G18" s="200">
        <f t="shared" si="3"/>
        <v>2.8021224911330522E-2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17.168370571968378</v>
      </c>
      <c r="R18" s="11">
        <v>19.097938019810488</v>
      </c>
      <c r="S18" s="345">
        <f t="shared" si="4"/>
        <v>1.9295674478421105</v>
      </c>
      <c r="T18" s="345">
        <v>6.790208753561835</v>
      </c>
      <c r="U18" s="345">
        <f t="shared" si="5"/>
        <v>8.7197762014039455</v>
      </c>
      <c r="V18" s="346">
        <f t="shared" si="6"/>
        <v>2.2465819976351664E-2</v>
      </c>
      <c r="X18" s="10" t="str">
        <f>name!B15</f>
        <v>Media</v>
      </c>
      <c r="Y18" s="11">
        <v>7.9840000000000044</v>
      </c>
      <c r="Z18" s="11">
        <v>7.4970000000000168</v>
      </c>
      <c r="AA18" s="345">
        <f t="shared" si="7"/>
        <v>-0.48699999999998766</v>
      </c>
      <c r="AB18" s="11">
        <v>3.6020411311395053</v>
      </c>
      <c r="AC18" s="345">
        <f t="shared" si="8"/>
        <v>3.1150411311395176</v>
      </c>
      <c r="AD18" s="348">
        <f t="shared" si="9"/>
        <v>2.5134782344006679E-2</v>
      </c>
    </row>
    <row r="19" spans="1:30" x14ac:dyDescent="0.2">
      <c r="A19" s="10" t="str">
        <f>name!D16</f>
        <v>42 Secretarial and related occupations</v>
      </c>
      <c r="B19" s="11">
        <f t="shared" si="10"/>
        <v>13.381715114378297</v>
      </c>
      <c r="C19" s="11">
        <f t="shared" si="10"/>
        <v>10.04266248258131</v>
      </c>
      <c r="D19" s="11">
        <f t="shared" si="10"/>
        <v>-3.3390526317969873</v>
      </c>
      <c r="E19" s="11">
        <f t="shared" si="10"/>
        <v>6.1165385744191436</v>
      </c>
      <c r="F19" s="11">
        <f t="shared" si="10"/>
        <v>2.7774859426221559</v>
      </c>
      <c r="G19" s="200">
        <f t="shared" si="3"/>
        <v>2.5413259889334849E-2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1.2670573421517706</v>
      </c>
      <c r="K19" s="11">
        <f t="array" ref="K19:K27">MMULT(aggregation!$B$13:$AA$21,C36:C61)</f>
        <v>2.5404288258278016</v>
      </c>
      <c r="L19" s="11">
        <f t="array" ref="L19:L27">MMULT(aggregation!$B$13:$AA$21,D36:D61)</f>
        <v>1.2733714836760313</v>
      </c>
      <c r="M19" s="11">
        <f t="array" ref="M19:M27">MMULT(aggregation!$B$13:$AA$21,E36:E61)</f>
        <v>1.0051786739975348</v>
      </c>
      <c r="N19" s="11">
        <f t="array" ref="N19:N27">MMULT(aggregation!$B$13:$AA$21,F36:F61)</f>
        <v>2.2785501576735663</v>
      </c>
      <c r="O19" s="11"/>
      <c r="P19" s="10" t="str">
        <f>name!D16</f>
        <v>42 Secretarial and related occupations</v>
      </c>
      <c r="Q19" s="11">
        <v>1.0659219368392694</v>
      </c>
      <c r="R19" s="11">
        <v>1.2376519120792362</v>
      </c>
      <c r="S19" s="345">
        <f t="shared" si="4"/>
        <v>0.1717299752399668</v>
      </c>
      <c r="T19" s="345">
        <v>0.36570984617459829</v>
      </c>
      <c r="U19" s="345">
        <f t="shared" si="5"/>
        <v>0.53743982141456503</v>
      </c>
      <c r="V19" s="346">
        <f t="shared" si="6"/>
        <v>1.9859616737905261E-2</v>
      </c>
      <c r="X19" s="10" t="str">
        <f>name!B16</f>
        <v>Information technology</v>
      </c>
      <c r="Y19" s="11">
        <v>22.32199999999996</v>
      </c>
      <c r="Z19" s="11">
        <v>24.47799999999993</v>
      </c>
      <c r="AA19" s="345">
        <f t="shared" si="7"/>
        <v>2.1559999999999704</v>
      </c>
      <c r="AB19" s="11">
        <v>10.103470788908847</v>
      </c>
      <c r="AC19" s="345">
        <f t="shared" si="8"/>
        <v>12.259470788908818</v>
      </c>
      <c r="AD19" s="348">
        <f t="shared" si="9"/>
        <v>2.5203812217771127E-2</v>
      </c>
    </row>
    <row r="20" spans="1:30" x14ac:dyDescent="0.2">
      <c r="A20" s="10" t="str">
        <f>name!D17</f>
        <v>51 Skilled agricultural and related trades</v>
      </c>
      <c r="B20" s="11">
        <f t="shared" si="10"/>
        <v>7.4050279702230579</v>
      </c>
      <c r="C20" s="11">
        <f t="shared" si="10"/>
        <v>8.2017666819376789</v>
      </c>
      <c r="D20" s="11">
        <f t="shared" si="10"/>
        <v>0.79673871171462163</v>
      </c>
      <c r="E20" s="11">
        <f t="shared" si="10"/>
        <v>4.0590117396630543</v>
      </c>
      <c r="F20" s="11">
        <f t="shared" si="10"/>
        <v>4.8557504513776761</v>
      </c>
      <c r="G20" s="200">
        <f t="shared" si="3"/>
        <v>2.9565699102793497E-2</v>
      </c>
      <c r="H20" s="11"/>
      <c r="I20" s="11" t="str">
        <f t="shared" si="11"/>
        <v>Professional occupations</v>
      </c>
      <c r="J20" s="11">
        <v>8.5714058443838947</v>
      </c>
      <c r="K20" s="11">
        <v>15.802757354505911</v>
      </c>
      <c r="L20" s="11">
        <v>7.231351510122014</v>
      </c>
      <c r="M20" s="11">
        <v>5.6140213543462956</v>
      </c>
      <c r="N20" s="11">
        <v>12.84537286446831</v>
      </c>
      <c r="O20" s="11"/>
      <c r="P20" s="10" t="str">
        <f>name!D17</f>
        <v>51 Skilled agricultural and related trades</v>
      </c>
      <c r="Q20" s="11">
        <v>6.3976735510106435</v>
      </c>
      <c r="R20" s="11">
        <v>6.9060229931208035</v>
      </c>
      <c r="S20" s="345">
        <f t="shared" si="4"/>
        <v>0.50834944211015998</v>
      </c>
      <c r="T20" s="345">
        <v>3.2810487389309109</v>
      </c>
      <c r="U20" s="345">
        <f t="shared" si="5"/>
        <v>3.7893981810410708</v>
      </c>
      <c r="V20" s="346">
        <f t="shared" si="6"/>
        <v>2.7984098718460082E-2</v>
      </c>
      <c r="X20" s="10" t="str">
        <f>name!B17</f>
        <v>Finance and insurance</v>
      </c>
      <c r="Y20" s="11">
        <v>27.751000000000051</v>
      </c>
      <c r="Z20" s="11">
        <v>26.869999999999987</v>
      </c>
      <c r="AA20" s="345">
        <f t="shared" si="7"/>
        <v>-0.88100000000006418</v>
      </c>
      <c r="AB20" s="11">
        <v>13.402023211828363</v>
      </c>
      <c r="AC20" s="345">
        <f t="shared" si="8"/>
        <v>12.521023211828298</v>
      </c>
      <c r="AD20" s="348">
        <f t="shared" si="9"/>
        <v>2.6616422293775033E-2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22.547275617624809</v>
      </c>
      <c r="C21" s="11">
        <f t="shared" si="10"/>
        <v>21.81076261038773</v>
      </c>
      <c r="D21" s="11">
        <f t="shared" si="10"/>
        <v>-0.73651300723708157</v>
      </c>
      <c r="E21" s="11">
        <f t="shared" si="10"/>
        <v>8.5482495729681567</v>
      </c>
      <c r="F21" s="11">
        <f t="shared" si="10"/>
        <v>7.811736565731076</v>
      </c>
      <c r="G21" s="200">
        <f t="shared" si="3"/>
        <v>2.1661249805584593E-2</v>
      </c>
      <c r="H21" s="11"/>
      <c r="I21" s="11" t="str">
        <f t="shared" si="11"/>
        <v>Associate professional occupations</v>
      </c>
      <c r="J21" s="11">
        <v>1.2668443408765779</v>
      </c>
      <c r="K21" s="11">
        <v>2.6978120785471997</v>
      </c>
      <c r="L21" s="11">
        <v>1.4309677376706214</v>
      </c>
      <c r="M21" s="11">
        <v>0.94840206670696758</v>
      </c>
      <c r="N21" s="11">
        <v>2.379369804377589</v>
      </c>
      <c r="O21" s="11"/>
      <c r="P21" s="10" t="str">
        <f>name!D18</f>
        <v>52 Skilled metal, electrical and electronic trades</v>
      </c>
      <c r="Q21" s="11">
        <v>21.945498551551907</v>
      </c>
      <c r="R21" s="11">
        <v>20.288234882331572</v>
      </c>
      <c r="S21" s="345">
        <f t="shared" si="4"/>
        <v>-1.6572636692203346</v>
      </c>
      <c r="T21" s="345">
        <v>7.8730265840580342</v>
      </c>
      <c r="U21" s="345">
        <f t="shared" si="5"/>
        <v>6.2157629148376996</v>
      </c>
      <c r="V21" s="346">
        <f t="shared" si="6"/>
        <v>2.0648136943933304E-2</v>
      </c>
      <c r="X21" s="10" t="str">
        <f>name!B18</f>
        <v>Real estate</v>
      </c>
      <c r="Y21" s="11">
        <v>12.519000000000002</v>
      </c>
      <c r="Z21" s="11">
        <v>11.097999999999981</v>
      </c>
      <c r="AA21" s="345">
        <f t="shared" si="7"/>
        <v>-1.4210000000000207</v>
      </c>
      <c r="AB21" s="11">
        <v>5.638657635383213</v>
      </c>
      <c r="AC21" s="345">
        <f t="shared" si="8"/>
        <v>4.2176576353831923</v>
      </c>
      <c r="AD21" s="348">
        <f t="shared" si="9"/>
        <v>2.5099477720728069E-2</v>
      </c>
    </row>
    <row r="22" spans="1:30" x14ac:dyDescent="0.2">
      <c r="A22" s="10" t="str">
        <f>name!D19</f>
        <v>53 Skilled construction and building trades</v>
      </c>
      <c r="B22" s="11">
        <f t="shared" si="10"/>
        <v>20.35779211670458</v>
      </c>
      <c r="C22" s="11">
        <f t="shared" si="10"/>
        <v>21.528606897578975</v>
      </c>
      <c r="D22" s="11">
        <f t="shared" si="10"/>
        <v>1.1708147808743963</v>
      </c>
      <c r="E22" s="11">
        <f t="shared" si="10"/>
        <v>9.067978673222342</v>
      </c>
      <c r="F22" s="11">
        <f t="shared" si="10"/>
        <v>10.238793454096738</v>
      </c>
      <c r="G22" s="200">
        <f t="shared" si="3"/>
        <v>2.4864566501949792E-2</v>
      </c>
      <c r="H22" s="11"/>
      <c r="I22" s="11" t="str">
        <f t="shared" si="11"/>
        <v>Administrative and secretarial occupations</v>
      </c>
      <c r="J22" s="11">
        <v>0.38044563654165314</v>
      </c>
      <c r="K22" s="11">
        <v>0.97934946380368404</v>
      </c>
      <c r="L22" s="11">
        <v>0.59890382726203095</v>
      </c>
      <c r="M22" s="11">
        <v>0.37282144129545869</v>
      </c>
      <c r="N22" s="11">
        <v>0.97172526855748953</v>
      </c>
      <c r="O22" s="11"/>
      <c r="P22" s="10" t="str">
        <f>name!D19</f>
        <v>53 Skilled construction and building trades</v>
      </c>
      <c r="Q22" s="11">
        <v>19.851003860710211</v>
      </c>
      <c r="R22" s="11">
        <v>21.168213816893221</v>
      </c>
      <c r="S22" s="345">
        <f t="shared" si="4"/>
        <v>1.3172099561830102</v>
      </c>
      <c r="T22" s="345">
        <v>8.8844583105690162</v>
      </c>
      <c r="U22" s="345">
        <f t="shared" si="5"/>
        <v>10.201668266752026</v>
      </c>
      <c r="V22" s="346">
        <f t="shared" si="6"/>
        <v>2.4965028191571426E-2</v>
      </c>
      <c r="X22" s="10" t="str">
        <f>name!B19</f>
        <v>Professional services</v>
      </c>
      <c r="Y22" s="11">
        <v>72.464999999999918</v>
      </c>
      <c r="Z22" s="11">
        <v>81.125999999999976</v>
      </c>
      <c r="AA22" s="345">
        <f t="shared" si="7"/>
        <v>8.6610000000000582</v>
      </c>
      <c r="AB22" s="11">
        <v>37.894290614809066</v>
      </c>
      <c r="AC22" s="345">
        <f t="shared" si="8"/>
        <v>46.555290614809124</v>
      </c>
      <c r="AD22" s="348">
        <f t="shared" si="9"/>
        <v>2.8439401404546594E-2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11.38622702069836</v>
      </c>
      <c r="C23" s="11">
        <f t="shared" si="10"/>
        <v>12.211668465414373</v>
      </c>
      <c r="D23" s="11">
        <f t="shared" si="10"/>
        <v>0.82544144471601388</v>
      </c>
      <c r="E23" s="11">
        <f t="shared" si="10"/>
        <v>5.3630828451089521</v>
      </c>
      <c r="F23" s="11">
        <f t="shared" si="10"/>
        <v>6.1885242898249668</v>
      </c>
      <c r="G23" s="200">
        <f t="shared" si="3"/>
        <v>2.6064050749586176E-2</v>
      </c>
      <c r="H23" s="11"/>
      <c r="I23" s="11" t="str">
        <f t="shared" si="11"/>
        <v>Skilled trades occupations</v>
      </c>
      <c r="J23" s="11">
        <v>0.10299374990632756</v>
      </c>
      <c r="K23" s="11">
        <v>0.25903799880304235</v>
      </c>
      <c r="L23" s="11">
        <v>0.15604424889671475</v>
      </c>
      <c r="M23" s="11">
        <v>9.522051914997573E-2</v>
      </c>
      <c r="N23" s="11">
        <v>0.25126476804669051</v>
      </c>
      <c r="O23" s="11"/>
      <c r="P23" s="10" t="str">
        <f>name!D20</f>
        <v>54 Textiles, printing and other skilled trades</v>
      </c>
      <c r="Q23" s="11">
        <v>6.1387117702493761</v>
      </c>
      <c r="R23" s="11">
        <v>6.5268625205641353</v>
      </c>
      <c r="S23" s="345">
        <f t="shared" si="4"/>
        <v>0.38815075031475921</v>
      </c>
      <c r="T23" s="345">
        <v>2.0899896818409638</v>
      </c>
      <c r="U23" s="345">
        <f t="shared" si="5"/>
        <v>2.478140432155723</v>
      </c>
      <c r="V23" s="346">
        <f t="shared" si="6"/>
        <v>1.9726261925149036E-2</v>
      </c>
      <c r="X23" s="10" t="str">
        <f>name!B20</f>
        <v>Support services</v>
      </c>
      <c r="Y23" s="11">
        <v>55.116000000000092</v>
      </c>
      <c r="Z23" s="11">
        <v>65.080999999999889</v>
      </c>
      <c r="AA23" s="345">
        <f t="shared" si="7"/>
        <v>9.9649999999997974</v>
      </c>
      <c r="AB23" s="11">
        <v>29.066981765061747</v>
      </c>
      <c r="AC23" s="345">
        <f t="shared" si="8"/>
        <v>39.031981765061545</v>
      </c>
      <c r="AD23" s="348">
        <f t="shared" si="9"/>
        <v>2.8639287338923403E-2</v>
      </c>
    </row>
    <row r="24" spans="1:30" x14ac:dyDescent="0.2">
      <c r="A24" s="10" t="str">
        <f>name!D21</f>
        <v>61 Caring personal service occupations</v>
      </c>
      <c r="B24" s="11">
        <f t="shared" si="10"/>
        <v>50.405559059509891</v>
      </c>
      <c r="C24" s="11">
        <f t="shared" si="10"/>
        <v>58.690597715177965</v>
      </c>
      <c r="D24" s="11">
        <f t="shared" si="10"/>
        <v>8.2850386556680817</v>
      </c>
      <c r="E24" s="11">
        <f t="shared" si="10"/>
        <v>30.769471894607577</v>
      </c>
      <c r="F24" s="11">
        <f t="shared" si="10"/>
        <v>39.054510550275658</v>
      </c>
      <c r="G24" s="200">
        <f t="shared" si="3"/>
        <v>3.2277041502690063E-2</v>
      </c>
      <c r="H24" s="11"/>
      <c r="I24" s="11" t="str">
        <f t="shared" si="11"/>
        <v>Caring, leisure and other service occupations</v>
      </c>
      <c r="J24" s="11">
        <v>6.3553490142730248E-2</v>
      </c>
      <c r="K24" s="11">
        <v>0.14980969477120853</v>
      </c>
      <c r="L24" s="11">
        <v>8.6256204628478272E-2</v>
      </c>
      <c r="M24" s="11">
        <v>6.0718138920135806E-2</v>
      </c>
      <c r="N24" s="11">
        <v>0.14697434354861408</v>
      </c>
      <c r="O24" s="11"/>
      <c r="P24" s="10" t="str">
        <f>name!D21</f>
        <v>61 Caring personal service occupations</v>
      </c>
      <c r="Q24" s="11">
        <v>5.1290985456226084</v>
      </c>
      <c r="R24" s="11">
        <v>7.7340798905503885</v>
      </c>
      <c r="S24" s="345">
        <f t="shared" si="4"/>
        <v>2.6049813449277801</v>
      </c>
      <c r="T24" s="345">
        <v>2.9526453072881598</v>
      </c>
      <c r="U24" s="345">
        <f t="shared" si="5"/>
        <v>5.5576266522159399</v>
      </c>
      <c r="V24" s="346">
        <f t="shared" si="6"/>
        <v>3.0775931378940857E-2</v>
      </c>
      <c r="X24" s="10" t="str">
        <f>name!B21</f>
        <v>Public admin. and defence</v>
      </c>
      <c r="Y24" s="11">
        <v>49.770999999999901</v>
      </c>
      <c r="Z24" s="11">
        <v>50.076000000000022</v>
      </c>
      <c r="AA24" s="345">
        <f t="shared" si="7"/>
        <v>0.30500000000012051</v>
      </c>
      <c r="AB24" s="11">
        <v>24.346178846101683</v>
      </c>
      <c r="AC24" s="345">
        <f t="shared" si="8"/>
        <v>24.651178846101804</v>
      </c>
      <c r="AD24" s="348">
        <f t="shared" si="9"/>
        <v>2.6903185126165186E-2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13.587827193900475</v>
      </c>
      <c r="C25" s="11">
        <f t="shared" si="10"/>
        <v>14.899870784008941</v>
      </c>
      <c r="D25" s="11">
        <f t="shared" si="10"/>
        <v>1.3120435901084653</v>
      </c>
      <c r="E25" s="11">
        <f t="shared" si="10"/>
        <v>7.2029837204386409</v>
      </c>
      <c r="F25" s="11">
        <f t="shared" si="10"/>
        <v>8.5150273105471079</v>
      </c>
      <c r="G25" s="200">
        <f t="shared" si="3"/>
        <v>2.8761637170981347E-2</v>
      </c>
      <c r="H25" s="11"/>
      <c r="I25" s="11" t="str">
        <f t="shared" si="11"/>
        <v>Sales and customer service occupations</v>
      </c>
      <c r="J25" s="11">
        <v>0.15400948549453033</v>
      </c>
      <c r="K25" s="11">
        <v>0.34438841231939177</v>
      </c>
      <c r="L25" s="11">
        <v>0.19037892682486146</v>
      </c>
      <c r="M25" s="11">
        <v>0.11722014829700481</v>
      </c>
      <c r="N25" s="11">
        <v>0.30759907512186624</v>
      </c>
      <c r="O25" s="11"/>
      <c r="P25" s="10" t="str">
        <f>name!D22</f>
        <v>62 Leisure, travel and related personal service occupations</v>
      </c>
      <c r="Q25" s="11">
        <v>4.4255033492184106</v>
      </c>
      <c r="R25" s="11">
        <v>5.0220462227575045</v>
      </c>
      <c r="S25" s="345">
        <f t="shared" si="4"/>
        <v>0.59654287353909385</v>
      </c>
      <c r="T25" s="345">
        <v>2.0247992001995265</v>
      </c>
      <c r="U25" s="345">
        <f t="shared" si="5"/>
        <v>2.6213420737386204</v>
      </c>
      <c r="V25" s="346">
        <f t="shared" si="6"/>
        <v>2.5434269977668178E-2</v>
      </c>
      <c r="X25" s="10" t="str">
        <f>name!B22</f>
        <v>Education</v>
      </c>
      <c r="Y25" s="11">
        <v>59.385999999999996</v>
      </c>
      <c r="Z25" s="11">
        <v>64.237000000000009</v>
      </c>
      <c r="AA25" s="345">
        <f t="shared" si="7"/>
        <v>4.8510000000000133</v>
      </c>
      <c r="AB25" s="11">
        <v>32.567223309593835</v>
      </c>
      <c r="AC25" s="345">
        <f t="shared" si="8"/>
        <v>37.418223309593849</v>
      </c>
      <c r="AD25" s="348">
        <f t="shared" si="9"/>
        <v>2.9577063349113031E-2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0.70754734675895581</v>
      </c>
      <c r="C26" s="11">
        <f t="shared" si="10"/>
        <v>0.53730477154715472</v>
      </c>
      <c r="D26" s="11">
        <f t="shared" si="10"/>
        <v>-0.17024257521180103</v>
      </c>
      <c r="E26" s="11">
        <f t="shared" si="10"/>
        <v>0.26112714880120025</v>
      </c>
      <c r="F26" s="11">
        <f t="shared" si="10"/>
        <v>9.0884573589399234E-2</v>
      </c>
      <c r="G26" s="200">
        <f t="shared" si="3"/>
        <v>2.116242007486524E-2</v>
      </c>
      <c r="H26" s="11"/>
      <c r="I26" s="11" t="str">
        <f t="shared" si="11"/>
        <v>Process, plant and machine operatives</v>
      </c>
      <c r="J26" s="11">
        <v>8.3207524167169492E-2</v>
      </c>
      <c r="K26" s="11">
        <v>0.25263739951007097</v>
      </c>
      <c r="L26" s="11">
        <v>0.16942987534290149</v>
      </c>
      <c r="M26" s="11">
        <v>9.6810178310263048E-2</v>
      </c>
      <c r="N26" s="11">
        <v>0.26624005365316455</v>
      </c>
      <c r="O26" s="11"/>
      <c r="P26" s="10" t="str">
        <f>name!D23</f>
        <v>63 Community and civil enforcement occupations</v>
      </c>
      <c r="Q26" s="11">
        <v>0.54073370902073437</v>
      </c>
      <c r="R26" s="11">
        <v>0.32437053024774354</v>
      </c>
      <c r="S26" s="345">
        <f t="shared" si="4"/>
        <v>-0.21636317877299083</v>
      </c>
      <c r="T26" s="345">
        <v>0.12805460124705415</v>
      </c>
      <c r="U26" s="345">
        <f t="shared" si="5"/>
        <v>-8.8308577525936682E-2</v>
      </c>
      <c r="V26" s="346">
        <f t="shared" si="6"/>
        <v>1.4270237778486683E-2</v>
      </c>
      <c r="X26" s="10" t="str">
        <f>name!B23</f>
        <v>Health and social work</v>
      </c>
      <c r="Y26" s="11">
        <v>83.915000000000134</v>
      </c>
      <c r="Z26" s="11">
        <v>106.12200000000014</v>
      </c>
      <c r="AA26" s="345">
        <f t="shared" si="7"/>
        <v>22.207000000000008</v>
      </c>
      <c r="AB26" s="11">
        <v>52.330951941986207</v>
      </c>
      <c r="AC26" s="345">
        <f t="shared" si="8"/>
        <v>74.537951941986222</v>
      </c>
      <c r="AD26" s="348">
        <f t="shared" si="9"/>
        <v>3.2838140808121308E-2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43.890585098338448</v>
      </c>
      <c r="C27" s="11">
        <f t="shared" si="12"/>
        <v>42.20666929611312</v>
      </c>
      <c r="D27" s="11">
        <f t="shared" si="12"/>
        <v>-1.6839158022253318</v>
      </c>
      <c r="E27" s="11">
        <f t="shared" si="12"/>
        <v>20.117353585668862</v>
      </c>
      <c r="F27" s="11">
        <f t="shared" si="12"/>
        <v>18.433437783443534</v>
      </c>
      <c r="G27" s="200">
        <f t="shared" si="3"/>
        <v>2.5472845462854332E-2</v>
      </c>
      <c r="H27" s="11"/>
      <c r="I27" s="11" t="str">
        <f t="shared" si="11"/>
        <v>Elementary occupations</v>
      </c>
      <c r="J27" s="11">
        <v>4.6326364787885911E-2</v>
      </c>
      <c r="K27" s="11">
        <v>9.209029175822854E-2</v>
      </c>
      <c r="L27" s="11">
        <v>4.5763926970342629E-2</v>
      </c>
      <c r="M27" s="11">
        <v>3.759932715248146E-2</v>
      </c>
      <c r="N27" s="11">
        <v>8.3363254122824096E-2</v>
      </c>
      <c r="O27" s="11"/>
      <c r="P27" s="10" t="str">
        <f>name!D24</f>
        <v>71 Sales occupations</v>
      </c>
      <c r="Q27" s="11">
        <v>17.029081097872069</v>
      </c>
      <c r="R27" s="11">
        <v>17.156791101629032</v>
      </c>
      <c r="S27" s="345">
        <f t="shared" si="4"/>
        <v>0.12771000375696318</v>
      </c>
      <c r="T27" s="345">
        <v>5.7247586527616372</v>
      </c>
      <c r="U27" s="345">
        <f t="shared" si="5"/>
        <v>5.8524686565186004</v>
      </c>
      <c r="V27" s="346">
        <f t="shared" si="6"/>
        <v>1.9508612129751413E-2</v>
      </c>
      <c r="X27" s="10" t="str">
        <f>name!B24</f>
        <v>Arts and entertainment</v>
      </c>
      <c r="Y27" s="11">
        <v>17.069000000000027</v>
      </c>
      <c r="Z27" s="11">
        <v>23.344000000000012</v>
      </c>
      <c r="AA27" s="345">
        <f t="shared" si="7"/>
        <v>6.2749999999999844</v>
      </c>
      <c r="AB27" s="11">
        <v>10.246810639147879</v>
      </c>
      <c r="AC27" s="345">
        <f t="shared" si="8"/>
        <v>16.521810639147866</v>
      </c>
      <c r="AD27" s="348">
        <f t="shared" si="9"/>
        <v>3.184326625077194E-2</v>
      </c>
    </row>
    <row r="28" spans="1:30" x14ac:dyDescent="0.2">
      <c r="A28" s="10" t="str">
        <f>name!D25</f>
        <v>72 Customer service occupations</v>
      </c>
      <c r="B28" s="11">
        <f t="shared" si="12"/>
        <v>11.697929668575094</v>
      </c>
      <c r="C28" s="11">
        <f t="shared" si="12"/>
        <v>14.347374681030772</v>
      </c>
      <c r="D28" s="11">
        <f t="shared" si="12"/>
        <v>2.6494450124556761</v>
      </c>
      <c r="E28" s="11">
        <f t="shared" si="12"/>
        <v>6.0947149781973149</v>
      </c>
      <c r="F28" s="11">
        <f t="shared" si="12"/>
        <v>8.7441599906529905</v>
      </c>
      <c r="G28" s="200">
        <f t="shared" si="3"/>
        <v>2.8352717237799308E-2</v>
      </c>
      <c r="H28" s="11"/>
      <c r="O28" s="11"/>
      <c r="P28" s="10" t="str">
        <f>name!D25</f>
        <v>72 Customer service occupations</v>
      </c>
      <c r="Q28" s="11">
        <v>4.2395869859300808</v>
      </c>
      <c r="R28" s="11">
        <v>6.1219311149334574</v>
      </c>
      <c r="S28" s="345">
        <f t="shared" si="4"/>
        <v>1.8823441290033767</v>
      </c>
      <c r="T28" s="345">
        <v>1.8684341365297532</v>
      </c>
      <c r="U28" s="345">
        <f t="shared" si="5"/>
        <v>3.7507782655331301</v>
      </c>
      <c r="V28" s="346">
        <f t="shared" si="6"/>
        <v>2.4641162570901098E-2</v>
      </c>
      <c r="X28" s="10" t="str">
        <f>name!B25</f>
        <v>Other services</v>
      </c>
      <c r="Y28" s="11">
        <v>15.29600000000004</v>
      </c>
      <c r="Z28" s="11">
        <v>16.245999999999988</v>
      </c>
      <c r="AA28" s="345">
        <f t="shared" si="7"/>
        <v>0.94999999999994778</v>
      </c>
      <c r="AB28" s="11">
        <v>7.9425589775070096</v>
      </c>
      <c r="AC28" s="345">
        <f t="shared" si="8"/>
        <v>8.8925589775069582</v>
      </c>
      <c r="AD28" s="348">
        <f t="shared" si="9"/>
        <v>2.8273762836959815E-2</v>
      </c>
    </row>
    <row r="29" spans="1:30" x14ac:dyDescent="0.2">
      <c r="A29" s="10" t="str">
        <f>name!D26</f>
        <v>81 Process, plant and machine operatives</v>
      </c>
      <c r="B29" s="11">
        <f t="shared" si="12"/>
        <v>12.644211964772616</v>
      </c>
      <c r="C29" s="11">
        <f t="shared" si="12"/>
        <v>12.927271177200687</v>
      </c>
      <c r="D29" s="11">
        <f t="shared" si="12"/>
        <v>0.28305921242807064</v>
      </c>
      <c r="E29" s="11">
        <f t="shared" si="12"/>
        <v>5.1057579077765762</v>
      </c>
      <c r="F29" s="11">
        <f t="shared" si="12"/>
        <v>5.3888171202046466</v>
      </c>
      <c r="G29" s="200">
        <f t="shared" si="3"/>
        <v>2.2869879660474268E-2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9.8763667779181272</v>
      </c>
      <c r="R29" s="11">
        <v>9.2424671273255772</v>
      </c>
      <c r="S29" s="345">
        <f t="shared" si="4"/>
        <v>-0.63389965059255005</v>
      </c>
      <c r="T29" s="345">
        <v>3.4280776391678245</v>
      </c>
      <c r="U29" s="345">
        <f t="shared" si="5"/>
        <v>2.7941779885752744</v>
      </c>
      <c r="V29" s="346">
        <f t="shared" si="6"/>
        <v>2.006215576791992E-2</v>
      </c>
      <c r="X29" s="231" t="str">
        <f>name!B3</f>
        <v>All industries</v>
      </c>
      <c r="Y29" s="34">
        <f>SUM(Y7:Y28)</f>
        <v>698.91799999999978</v>
      </c>
      <c r="Z29" s="34">
        <f>SUM(Z7:Z28)</f>
        <v>771.85099999999966</v>
      </c>
      <c r="AA29" s="349">
        <f t="shared" si="7"/>
        <v>72.932999999999879</v>
      </c>
      <c r="AB29" s="34">
        <f>SUM(AB7:AB28)</f>
        <v>356.64663168003187</v>
      </c>
      <c r="AC29" s="349">
        <f t="shared" si="8"/>
        <v>429.57963168003175</v>
      </c>
      <c r="AD29" s="350">
        <f t="shared" si="9"/>
        <v>2.7867750704580585E-2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20.098146055360591</v>
      </c>
      <c r="C30" s="11">
        <f t="shared" si="12"/>
        <v>20.868432609012554</v>
      </c>
      <c r="D30" s="11">
        <f t="shared" si="12"/>
        <v>0.77028655365196297</v>
      </c>
      <c r="E30" s="11">
        <f t="shared" si="12"/>
        <v>10.930295274769549</v>
      </c>
      <c r="F30" s="11">
        <f t="shared" si="12"/>
        <v>11.700581828421514</v>
      </c>
      <c r="G30" s="200">
        <f t="shared" si="3"/>
        <v>2.9374954853694346E-2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10.409008459719242</v>
      </c>
      <c r="K30" s="11">
        <f t="array" ref="K30:K38">MMULT(aggregation!$B$13:$AA$21,C65:C90)</f>
        <v>19.327104714066667</v>
      </c>
      <c r="L30" s="11">
        <f t="array" ref="L30:L38">MMULT(aggregation!$B$13:$AA$21,D65:D90)</f>
        <v>8.9180962543474251</v>
      </c>
      <c r="M30" s="11">
        <f t="array" ref="M30:M38">MMULT(aggregation!$B$13:$AA$21,E65:E90)</f>
        <v>7.9441915620041179</v>
      </c>
      <c r="N30" s="11">
        <f t="array" ref="N30:N38">MMULT(aggregation!$B$13:$AA$21,F65:F90)</f>
        <v>16.862287816351543</v>
      </c>
      <c r="O30" s="11"/>
      <c r="P30" s="10" t="str">
        <f>name!D27</f>
        <v>82 Transport and mobile machine drivers and operatives</v>
      </c>
      <c r="Q30" s="11">
        <v>18.493429210905006</v>
      </c>
      <c r="R30" s="11">
        <v>18.633654667073991</v>
      </c>
      <c r="S30" s="345">
        <f t="shared" si="4"/>
        <v>0.14022545616898441</v>
      </c>
      <c r="T30" s="345">
        <v>9.6564821022971916</v>
      </c>
      <c r="U30" s="345">
        <f t="shared" si="5"/>
        <v>9.796707558466176</v>
      </c>
      <c r="V30" s="346">
        <f t="shared" si="6"/>
        <v>2.8404508976487053E-2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8.5506607126708651</v>
      </c>
      <c r="C31" s="11">
        <f t="shared" si="12"/>
        <v>19.944726089817717</v>
      </c>
      <c r="D31" s="11">
        <f t="shared" si="12"/>
        <v>11.394065377146852</v>
      </c>
      <c r="E31" s="11">
        <f t="shared" si="12"/>
        <v>7.9371710893176779</v>
      </c>
      <c r="F31" s="11">
        <f t="shared" si="12"/>
        <v>19.331236466464532</v>
      </c>
      <c r="G31" s="200">
        <f t="shared" si="3"/>
        <v>4.4746500149853263E-2</v>
      </c>
      <c r="H31" s="11"/>
      <c r="I31" s="11" t="str">
        <f>I20</f>
        <v>Professional occupations</v>
      </c>
      <c r="J31" s="11">
        <v>46.871904340599372</v>
      </c>
      <c r="K31" s="11">
        <v>81.848964948568778</v>
      </c>
      <c r="L31" s="11">
        <v>34.977060607969413</v>
      </c>
      <c r="M31" s="11">
        <v>31.035128881367726</v>
      </c>
      <c r="N31" s="11">
        <v>66.012189489337132</v>
      </c>
      <c r="O31" s="11"/>
      <c r="P31" s="10" t="str">
        <f>name!D28</f>
        <v>91 Elementary trades and related occupations</v>
      </c>
      <c r="Q31" s="11">
        <v>6.5052104093922214</v>
      </c>
      <c r="R31" s="11">
        <v>9.9199598497283255</v>
      </c>
      <c r="S31" s="345">
        <f t="shared" si="4"/>
        <v>3.4147494403361041</v>
      </c>
      <c r="T31" s="345">
        <v>2.9407029732928036</v>
      </c>
      <c r="U31" s="345">
        <f t="shared" si="5"/>
        <v>6.3554524136289077</v>
      </c>
      <c r="V31" s="346">
        <f t="shared" si="6"/>
        <v>2.5176968241593878E-2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57.265264917710169</v>
      </c>
      <c r="C32" s="11">
        <f t="shared" si="12"/>
        <v>49.0585822858272</v>
      </c>
      <c r="D32" s="11">
        <f t="shared" si="12"/>
        <v>-8.2066826318829698</v>
      </c>
      <c r="E32" s="11">
        <f t="shared" si="12"/>
        <v>24.269291540778095</v>
      </c>
      <c r="F32" s="11">
        <f t="shared" si="12"/>
        <v>16.062608908895125</v>
      </c>
      <c r="G32" s="200">
        <f t="shared" ref="G32" si="13">IF(B32&gt;0,(1+(E32/B32))^(1/($C$6-$B$6))-1,0)</f>
        <v>2.3835135192236345E-2</v>
      </c>
      <c r="H32" s="11"/>
      <c r="I32" s="11" t="str">
        <f>I21</f>
        <v>Associate professional occupations</v>
      </c>
      <c r="J32" s="11">
        <v>14.041087569557394</v>
      </c>
      <c r="K32" s="11">
        <v>28.695245459308232</v>
      </c>
      <c r="L32" s="11">
        <v>14.654157889750838</v>
      </c>
      <c r="M32" s="11">
        <v>10.733584557402139</v>
      </c>
      <c r="N32" s="11">
        <v>25.387742447152981</v>
      </c>
      <c r="O32" s="11"/>
      <c r="P32" s="10" t="str">
        <f>name!D29</f>
        <v>92 Elementary administration and service occupations</v>
      </c>
      <c r="Q32" s="11">
        <v>28.792152896903602</v>
      </c>
      <c r="R32" s="11">
        <v>26.396066039871382</v>
      </c>
      <c r="S32" s="345">
        <f t="shared" ref="S32" si="14">R32-Q32</f>
        <v>-2.3960868570322198</v>
      </c>
      <c r="T32" s="345">
        <v>10.816815468200698</v>
      </c>
      <c r="U32" s="345">
        <f>SUM(S32:T32)</f>
        <v>8.420728611168478</v>
      </c>
      <c r="V32" s="346">
        <f t="shared" ref="V32" si="15">IF(Q32&gt;0,(1+(T32/Q32))^(1/($C$6-$B$6))-1,0)</f>
        <v>2.1491191724806402E-2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698.91799999999978</v>
      </c>
      <c r="C33" s="11">
        <f>SUM(C62,C91,C120,C149,C178,C207,C236,C265,C294)</f>
        <v>771.85099999999989</v>
      </c>
      <c r="D33" s="11">
        <f t="shared" si="12"/>
        <v>72.933000000000334</v>
      </c>
      <c r="E33" s="11">
        <f t="shared" si="12"/>
        <v>356.64663168003182</v>
      </c>
      <c r="F33" s="11">
        <f t="shared" si="12"/>
        <v>429.57963168003209</v>
      </c>
      <c r="G33" s="200">
        <f t="shared" si="3"/>
        <v>2.7867750704580585E-2</v>
      </c>
      <c r="H33" s="11"/>
      <c r="I33" s="11" t="str">
        <f>I22</f>
        <v>Administrative and secretarial occupations</v>
      </c>
      <c r="J33" s="11">
        <v>5.1589456838105505</v>
      </c>
      <c r="K33" s="11">
        <v>11.761330113166483</v>
      </c>
      <c r="L33" s="11">
        <v>6.6023844293559328</v>
      </c>
      <c r="M33" s="11">
        <v>4.7915082560323183</v>
      </c>
      <c r="N33" s="11">
        <v>11.393892685388252</v>
      </c>
      <c r="O33" s="11"/>
      <c r="P33" s="10" t="str">
        <f>name!D3</f>
        <v>All occupations</v>
      </c>
      <c r="Q33" s="11">
        <f>SUM(Q7:Q32)</f>
        <v>352.94046486149472</v>
      </c>
      <c r="R33" s="11">
        <f>SUM(R7:R32)</f>
        <v>384.17191238552005</v>
      </c>
      <c r="S33" s="345">
        <f>R33-Q33</f>
        <v>31.231447524025327</v>
      </c>
      <c r="T33" s="11">
        <f>SUM(T7:T32)</f>
        <v>148.15119195882426</v>
      </c>
      <c r="U33" s="345">
        <f>SUM(S33:T33)</f>
        <v>179.38263948284958</v>
      </c>
      <c r="V33" s="346">
        <f t="shared" si="6"/>
        <v>2.3641099362649687E-2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1.2715765911813457</v>
      </c>
      <c r="K34" s="11">
        <v>3.3998284344197458</v>
      </c>
      <c r="L34" s="11">
        <v>2.1282518432383997</v>
      </c>
      <c r="M34" s="11">
        <v>1.2152422040111888</v>
      </c>
      <c r="N34" s="11">
        <v>3.3434940472495889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2.5781180778761432</v>
      </c>
      <c r="K35" s="11">
        <v>6.0084119666104856</v>
      </c>
      <c r="L35" s="11">
        <v>3.4302938887343424</v>
      </c>
      <c r="M35" s="11">
        <v>2.5591035677962459</v>
      </c>
      <c r="N35" s="11">
        <v>5.9893974565305896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0.91808888676480582</v>
      </c>
      <c r="C36" s="11">
        <v>1.739226213827711</v>
      </c>
      <c r="D36" s="11">
        <f>C36-B36</f>
        <v>0.82113732706290521</v>
      </c>
      <c r="E36" s="11">
        <v>0.66246300513031431</v>
      </c>
      <c r="F36" s="11">
        <f>SUM(D36:E36)</f>
        <v>1.4836003321932196</v>
      </c>
      <c r="G36" s="200">
        <f>IF(B36&gt;0,(1+(E36/B36))^(1/($C$6-$B$6))-1,0)</f>
        <v>3.6879453165476361E-2</v>
      </c>
      <c r="I36" s="11" t="str">
        <f t="shared" si="17"/>
        <v>Sales and customer service occupations</v>
      </c>
      <c r="J36" s="11">
        <v>2.0532807590883477</v>
      </c>
      <c r="K36" s="11">
        <v>5.0966215794036804</v>
      </c>
      <c r="L36" s="11">
        <v>3.0433408203153327</v>
      </c>
      <c r="M36" s="11">
        <v>1.7035447019376917</v>
      </c>
      <c r="N36" s="11">
        <v>4.7468855222530246</v>
      </c>
      <c r="P36" s="10" t="str">
        <f>name!D4</f>
        <v>11 Corporate managers and directors</v>
      </c>
      <c r="Q36" s="11">
        <v>18.345895338203896</v>
      </c>
      <c r="R36" s="11">
        <v>21.434330636205878</v>
      </c>
      <c r="S36" s="345">
        <f>R36-Q36</f>
        <v>3.0884352980019827</v>
      </c>
      <c r="T36" s="345">
        <v>11.435265925827705</v>
      </c>
      <c r="U36" s="345">
        <f>SUM(S36:T36)</f>
        <v>14.523701223829688</v>
      </c>
      <c r="V36" s="346">
        <f>IF(Q36&gt;0,(1+(T36/Q36))^(1/($C$6-$B$6))-1,0)</f>
        <v>3.2825252324913512E-2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0.34896845538696469</v>
      </c>
      <c r="C37" s="11">
        <v>0.80120261200009069</v>
      </c>
      <c r="D37" s="11">
        <f t="shared" ref="D37:D60" si="25">C37-B37</f>
        <v>0.45223415661312599</v>
      </c>
      <c r="E37" s="11">
        <v>0.34271566886722055</v>
      </c>
      <c r="F37" s="11">
        <f t="shared" ref="F37:F60" si="26">SUM(D37:E37)</f>
        <v>0.79494982548034654</v>
      </c>
      <c r="G37" s="200">
        <f t="shared" ref="G37:G62" si="27">IF(B37&gt;0,(1+(E37/B37))^(1/($C$6-$B$6))-1,0)</f>
        <v>4.6665981614923524E-2</v>
      </c>
      <c r="I37" s="11" t="str">
        <f t="shared" si="17"/>
        <v>Process, plant and machine operatives</v>
      </c>
      <c r="J37" s="11">
        <v>0.5984054051992016</v>
      </c>
      <c r="K37" s="11">
        <v>1.612448784657585</v>
      </c>
      <c r="L37" s="11">
        <v>1.0140433794583834</v>
      </c>
      <c r="M37" s="11">
        <v>0.61946147546361563</v>
      </c>
      <c r="N37" s="11">
        <v>1.633504854921999</v>
      </c>
      <c r="P37" s="10" t="str">
        <f>name!D5</f>
        <v>12 Other managers and proprietors</v>
      </c>
      <c r="Q37" s="11">
        <v>10.768836883979624</v>
      </c>
      <c r="R37" s="11">
        <v>10.929497809996166</v>
      </c>
      <c r="S37" s="345">
        <f t="shared" ref="S37:S60" si="28">R37-Q37</f>
        <v>0.16066092601654169</v>
      </c>
      <c r="T37" s="345">
        <v>6.7661623834723246</v>
      </c>
      <c r="U37" s="345">
        <f t="shared" ref="U37:U60" si="29">SUM(S37:T37)</f>
        <v>6.9268233094888663</v>
      </c>
      <c r="V37" s="346">
        <f t="shared" ref="V37:V62" si="30">IF(Q37&gt;0,(1+(T37/Q37))^(1/($C$6-$B$6))-1,0)</f>
        <v>3.3036809912122322E-2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2.1639047262786071</v>
      </c>
      <c r="C38" s="11">
        <v>4.6058563186912309</v>
      </c>
      <c r="D38" s="11">
        <f t="shared" si="25"/>
        <v>2.4419515924126238</v>
      </c>
      <c r="E38" s="11">
        <v>1.3095022925405744</v>
      </c>
      <c r="F38" s="11">
        <f t="shared" si="26"/>
        <v>3.7514538849531984</v>
      </c>
      <c r="G38" s="200">
        <f t="shared" si="27"/>
        <v>3.2051024912150838E-2</v>
      </c>
      <c r="I38" s="11" t="str">
        <f t="shared" si="17"/>
        <v>Elementary occupations</v>
      </c>
      <c r="J38" s="11">
        <v>1.5130684187775902</v>
      </c>
      <c r="K38" s="11">
        <v>4.0840055326145377</v>
      </c>
      <c r="L38" s="11">
        <v>2.5709371138369477</v>
      </c>
      <c r="M38" s="11">
        <v>1.5605473408742838</v>
      </c>
      <c r="N38" s="11">
        <v>4.1314844547112308</v>
      </c>
      <c r="P38" s="10" t="str">
        <f>name!D6</f>
        <v>21 Science, research, engineering and technology professionals</v>
      </c>
      <c r="Q38" s="11">
        <v>9.8094433388511764</v>
      </c>
      <c r="R38" s="11">
        <v>16.658454643447403</v>
      </c>
      <c r="S38" s="345">
        <f t="shared" si="28"/>
        <v>6.8490113045962264</v>
      </c>
      <c r="T38" s="345">
        <v>7.3099143423462047</v>
      </c>
      <c r="U38" s="345">
        <f t="shared" si="29"/>
        <v>14.158925646942432</v>
      </c>
      <c r="V38" s="346">
        <f t="shared" si="30"/>
        <v>3.7822001897924729E-2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2.2634980595334979</v>
      </c>
      <c r="C39" s="11">
        <v>4.7623068270389215</v>
      </c>
      <c r="D39" s="11">
        <f t="shared" si="25"/>
        <v>2.4988087675054236</v>
      </c>
      <c r="E39" s="11">
        <v>1.6957562201517606</v>
      </c>
      <c r="F39" s="11">
        <f t="shared" si="26"/>
        <v>4.1945649876571842</v>
      </c>
      <c r="G39" s="200">
        <f t="shared" si="27"/>
        <v>3.7979758682463283E-2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22.761618547929451</v>
      </c>
      <c r="R39" s="11">
        <v>26.517662690869297</v>
      </c>
      <c r="S39" s="345">
        <f t="shared" si="28"/>
        <v>3.7560441429398459</v>
      </c>
      <c r="T39" s="345">
        <v>14.235232789458971</v>
      </c>
      <c r="U39" s="345">
        <f t="shared" si="29"/>
        <v>17.991276932398819</v>
      </c>
      <c r="V39" s="346">
        <f t="shared" si="30"/>
        <v>3.2913867749412073E-2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3.1976785671787553</v>
      </c>
      <c r="C40" s="11">
        <v>4.5094580548894543</v>
      </c>
      <c r="D40" s="11">
        <f>C40-B40</f>
        <v>1.311779487710699</v>
      </c>
      <c r="E40" s="11">
        <v>1.9327193069406634</v>
      </c>
      <c r="F40" s="11">
        <f>SUM(D40:E40)</f>
        <v>3.2444987946513626</v>
      </c>
      <c r="G40" s="200">
        <f>IF(B40&gt;0,(1+(E40/B40))^(1/($C$6-$B$6))-1,0)</f>
        <v>3.2019134132170501E-2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25.512920461691884</v>
      </c>
      <c r="R40" s="11">
        <v>27.25068956207387</v>
      </c>
      <c r="S40" s="345">
        <f t="shared" si="28"/>
        <v>1.7377691003819855</v>
      </c>
      <c r="T40" s="345">
        <v>14.160694965641104</v>
      </c>
      <c r="U40" s="345">
        <f t="shared" si="29"/>
        <v>15.89846406602309</v>
      </c>
      <c r="V40" s="346">
        <f t="shared" si="30"/>
        <v>2.9870868460277089E-2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0.94632449139303498</v>
      </c>
      <c r="C41" s="11">
        <v>1.9251361538863025</v>
      </c>
      <c r="D41" s="11">
        <f t="shared" si="25"/>
        <v>0.97881166249326756</v>
      </c>
      <c r="E41" s="11">
        <v>0.67604353471329692</v>
      </c>
      <c r="F41" s="11">
        <f t="shared" si="26"/>
        <v>1.6548551972065644</v>
      </c>
      <c r="G41" s="200">
        <f t="shared" si="27"/>
        <v>3.659064848882454E-2</v>
      </c>
      <c r="I41" s="11" t="str">
        <f>I30</f>
        <v>Managers, directors and senior officials</v>
      </c>
      <c r="J41" s="11">
        <f t="array" ref="J41:J49">MMULT(aggregation!$B$13:$AA$21,B94:B119)</f>
        <v>21.087558437778092</v>
      </c>
      <c r="K41" s="11">
        <f t="array" ref="K41:K49">MMULT(aggregation!$B$13:$AA$21,C94:C119)</f>
        <v>24.182143260542862</v>
      </c>
      <c r="L41" s="11">
        <f t="array" ref="L41:L49">MMULT(aggregation!$B$13:$AA$21,D94:D119)</f>
        <v>3.0945848227647703</v>
      </c>
      <c r="M41" s="11">
        <f t="array" ref="M41:M49">MMULT(aggregation!$B$13:$AA$21,E94:E119)</f>
        <v>13.863698985684557</v>
      </c>
      <c r="N41" s="11">
        <f t="array" ref="N41:N49">MMULT(aggregation!$B$13:$AA$21,F94:F119)</f>
        <v>16.958283808449327</v>
      </c>
      <c r="P41" s="10" t="str">
        <f>name!D9</f>
        <v>24 Business, media and public service professionals</v>
      </c>
      <c r="Q41" s="11">
        <v>22.405625383271399</v>
      </c>
      <c r="R41" s="11">
        <v>27.225145649645178</v>
      </c>
      <c r="S41" s="345">
        <f t="shared" si="28"/>
        <v>4.8195202663737788</v>
      </c>
      <c r="T41" s="345">
        <v>13.530916993480874</v>
      </c>
      <c r="U41" s="345">
        <f t="shared" si="29"/>
        <v>18.350437259854651</v>
      </c>
      <c r="V41" s="346">
        <f t="shared" si="30"/>
        <v>3.1997427219646601E-2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0.3414307569370445</v>
      </c>
      <c r="C42" s="11">
        <v>0.6777463901069769</v>
      </c>
      <c r="D42" s="11">
        <f t="shared" si="25"/>
        <v>0.3363156331699324</v>
      </c>
      <c r="E42" s="11">
        <v>0.22425352822253553</v>
      </c>
      <c r="F42" s="11">
        <f t="shared" si="26"/>
        <v>0.56056916139246793</v>
      </c>
      <c r="G42" s="200">
        <f t="shared" si="27"/>
        <v>3.4232302768155698E-2</v>
      </c>
      <c r="I42" s="11" t="str">
        <f>I31</f>
        <v>Professional occupations</v>
      </c>
      <c r="J42" s="11">
        <v>54.390153351300611</v>
      </c>
      <c r="K42" s="11">
        <v>56.563237306253171</v>
      </c>
      <c r="L42" s="11">
        <v>2.1730839549525633</v>
      </c>
      <c r="M42" s="11">
        <v>28.432510712523531</v>
      </c>
      <c r="N42" s="11">
        <v>30.60559466747609</v>
      </c>
      <c r="P42" s="10" t="str">
        <f>name!D10</f>
        <v>31 Science, engineering and technology associate professionals</v>
      </c>
      <c r="Q42" s="11">
        <v>4.2304419274149652</v>
      </c>
      <c r="R42" s="11">
        <v>5.399014401736447</v>
      </c>
      <c r="S42" s="345">
        <f t="shared" si="28"/>
        <v>1.1685724743214818</v>
      </c>
      <c r="T42" s="345">
        <v>2.426091006037959</v>
      </c>
      <c r="U42" s="345">
        <f t="shared" si="29"/>
        <v>3.5946634803594408</v>
      </c>
      <c r="V42" s="346">
        <f t="shared" si="30"/>
        <v>3.0680730237954812E-2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7.1820600300297868E-2</v>
      </c>
      <c r="C43" s="11">
        <v>0.26742469735861496</v>
      </c>
      <c r="D43" s="11">
        <f t="shared" si="25"/>
        <v>0.19560409705831711</v>
      </c>
      <c r="E43" s="11">
        <v>0.10334961405134335</v>
      </c>
      <c r="F43" s="11">
        <f t="shared" si="26"/>
        <v>0.29895371110966046</v>
      </c>
      <c r="G43" s="200">
        <f t="shared" si="27"/>
        <v>6.1241151180592812E-2</v>
      </c>
      <c r="I43" s="11" t="str">
        <f>I32</f>
        <v>Associate professional occupations</v>
      </c>
      <c r="J43" s="11">
        <v>27.332393108947635</v>
      </c>
      <c r="K43" s="11">
        <v>34.808195589793321</v>
      </c>
      <c r="L43" s="11">
        <v>7.475802480845684</v>
      </c>
      <c r="M43" s="11">
        <v>17.241681547280646</v>
      </c>
      <c r="N43" s="11">
        <v>24.717484028126325</v>
      </c>
      <c r="P43" s="10" t="str">
        <f>name!D11</f>
        <v>32 Health and social care associate professionals</v>
      </c>
      <c r="Q43" s="11">
        <v>10.757636814311908</v>
      </c>
      <c r="R43" s="11">
        <v>22.404222078003976</v>
      </c>
      <c r="S43" s="345">
        <f t="shared" si="28"/>
        <v>11.646585263692067</v>
      </c>
      <c r="T43" s="345">
        <v>11.196090634490318</v>
      </c>
      <c r="U43" s="345">
        <f t="shared" si="29"/>
        <v>22.842675898182385</v>
      </c>
      <c r="V43" s="346">
        <f t="shared" si="30"/>
        <v>4.8703601170432931E-2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2.1589363067203878E-2</v>
      </c>
      <c r="C44" s="11">
        <v>4.4345241577148441E-2</v>
      </c>
      <c r="D44" s="11">
        <f t="shared" si="25"/>
        <v>2.2755878509944562E-2</v>
      </c>
      <c r="E44" s="11">
        <v>1.033609693672847E-2</v>
      </c>
      <c r="F44" s="11">
        <f t="shared" si="26"/>
        <v>3.3091975446673035E-2</v>
      </c>
      <c r="G44" s="200">
        <f t="shared" si="27"/>
        <v>2.6423268964910429E-2</v>
      </c>
      <c r="I44" s="11" t="str">
        <f>I33</f>
        <v>Administrative and secretarial occupations</v>
      </c>
      <c r="J44" s="11">
        <v>14.362185170061995</v>
      </c>
      <c r="K44" s="11">
        <v>21.776876205919656</v>
      </c>
      <c r="L44" s="11">
        <v>7.4146910358576621</v>
      </c>
      <c r="M44" s="11">
        <v>11.097121692040142</v>
      </c>
      <c r="N44" s="11">
        <v>18.511812727897805</v>
      </c>
      <c r="P44" s="10" t="str">
        <f>name!D12</f>
        <v>33 Protective service occupations</v>
      </c>
      <c r="Q44" s="11">
        <v>2.1268131138849129</v>
      </c>
      <c r="R44" s="11">
        <v>2.3256003988414977</v>
      </c>
      <c r="S44" s="345">
        <f t="shared" si="28"/>
        <v>0.19878728495658482</v>
      </c>
      <c r="T44" s="345">
        <v>0.95996151307774513</v>
      </c>
      <c r="U44" s="345">
        <f t="shared" si="29"/>
        <v>1.1587487980343298</v>
      </c>
      <c r="V44" s="346">
        <f t="shared" si="30"/>
        <v>2.5144390180382725E-2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0.21607698086393165</v>
      </c>
      <c r="C45" s="11">
        <v>0.41265801307035527</v>
      </c>
      <c r="D45" s="11">
        <f t="shared" ref="D45:D46" si="31">C45-B45</f>
        <v>0.19658103220642362</v>
      </c>
      <c r="E45" s="11">
        <v>0.16426330879732676</v>
      </c>
      <c r="F45" s="11">
        <f t="shared" ref="F45:F46" si="32">SUM(D45:E45)</f>
        <v>0.3608443410037504</v>
      </c>
      <c r="G45" s="200">
        <f t="shared" si="27"/>
        <v>3.8414926035207131E-2</v>
      </c>
      <c r="I45" s="11" t="str">
        <f t="shared" ref="I45:I49" si="33">I34</f>
        <v>Skilled trades occupations</v>
      </c>
      <c r="J45" s="11">
        <v>3.890347129075769</v>
      </c>
      <c r="K45" s="11">
        <v>6.341546366837238</v>
      </c>
      <c r="L45" s="11">
        <v>2.4511992377614691</v>
      </c>
      <c r="M45" s="11">
        <v>3.0421302769434737</v>
      </c>
      <c r="N45" s="11">
        <v>5.4933295147049428</v>
      </c>
      <c r="P45" s="10" t="str">
        <f>name!D13</f>
        <v>34 Culture, media and sports occupations</v>
      </c>
      <c r="Q45" s="11">
        <v>8.7775978449197414</v>
      </c>
      <c r="R45" s="11">
        <v>9.8510128151822993</v>
      </c>
      <c r="S45" s="345">
        <f t="shared" si="28"/>
        <v>1.0734149702625579</v>
      </c>
      <c r="T45" s="345">
        <v>4.8775850261723788</v>
      </c>
      <c r="U45" s="345">
        <f t="shared" si="29"/>
        <v>5.9509999964349367</v>
      </c>
      <c r="V45" s="346">
        <f t="shared" si="30"/>
        <v>2.9899362738933899E-2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0.61592663970810002</v>
      </c>
      <c r="C46" s="11">
        <v>1.2956377364341038</v>
      </c>
      <c r="D46" s="11">
        <f t="shared" si="31"/>
        <v>0.67971109672600383</v>
      </c>
      <c r="E46" s="11">
        <v>0.4461995186990334</v>
      </c>
      <c r="F46" s="11">
        <f t="shared" si="32"/>
        <v>1.1259106154250373</v>
      </c>
      <c r="G46" s="200">
        <f t="shared" si="27"/>
        <v>3.699455121562556E-2</v>
      </c>
      <c r="I46" s="11" t="str">
        <f t="shared" si="33"/>
        <v>Caring, leisure and other service occupations</v>
      </c>
      <c r="J46" s="11">
        <v>7.8508422639108773</v>
      </c>
      <c r="K46" s="11">
        <v>11.69221611073937</v>
      </c>
      <c r="L46" s="11">
        <v>3.841373846828493</v>
      </c>
      <c r="M46" s="11">
        <v>6.7514880231438656</v>
      </c>
      <c r="N46" s="11">
        <v>10.592861869972358</v>
      </c>
      <c r="P46" s="10" t="str">
        <f>name!D14</f>
        <v>35 Business and public service associate professionals</v>
      </c>
      <c r="Q46" s="11">
        <v>21.485035010562562</v>
      </c>
      <c r="R46" s="11">
        <v>24.469116476454641</v>
      </c>
      <c r="S46" s="345">
        <f t="shared" si="28"/>
        <v>2.9840814658920785</v>
      </c>
      <c r="T46" s="345">
        <v>12.388907105817843</v>
      </c>
      <c r="U46" s="345">
        <f t="shared" si="29"/>
        <v>15.372988571709922</v>
      </c>
      <c r="V46" s="346">
        <f t="shared" si="30"/>
        <v>3.0817963975036333E-2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0.34873468882536002</v>
      </c>
      <c r="C47" s="11">
        <v>0.87690084527361556</v>
      </c>
      <c r="D47" s="11">
        <f t="shared" si="25"/>
        <v>0.5281661564482556</v>
      </c>
      <c r="E47" s="11">
        <v>0.33137042911217579</v>
      </c>
      <c r="F47" s="11">
        <f t="shared" si="26"/>
        <v>0.85953658556043133</v>
      </c>
      <c r="G47" s="200">
        <f t="shared" si="27"/>
        <v>4.5535362472387764E-2</v>
      </c>
      <c r="I47" s="11" t="str">
        <f t="shared" si="33"/>
        <v>Sales and customer service occupations</v>
      </c>
      <c r="J47" s="11">
        <v>7.5291420777365676</v>
      </c>
      <c r="K47" s="11">
        <v>11.453302626731837</v>
      </c>
      <c r="L47" s="11">
        <v>3.9241605489952698</v>
      </c>
      <c r="M47" s="11">
        <v>5.4927115416928682</v>
      </c>
      <c r="N47" s="11">
        <v>9.4168720906881376</v>
      </c>
      <c r="P47" s="10" t="str">
        <f>name!D15</f>
        <v>41 Administrative occupations</v>
      </c>
      <c r="Q47" s="11">
        <v>45.499873269401448</v>
      </c>
      <c r="R47" s="11">
        <v>42.616396573493518</v>
      </c>
      <c r="S47" s="345">
        <f t="shared" si="28"/>
        <v>-2.8834766959079303</v>
      </c>
      <c r="T47" s="345">
        <v>25.400591732205157</v>
      </c>
      <c r="U47" s="345">
        <f t="shared" si="29"/>
        <v>22.517115036297227</v>
      </c>
      <c r="V47" s="346">
        <f t="shared" si="30"/>
        <v>3.0012732099864436E-2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3.1710947716293111E-2</v>
      </c>
      <c r="C48" s="11">
        <v>0.10244861853006844</v>
      </c>
      <c r="D48" s="11">
        <f t="shared" si="25"/>
        <v>7.0737670813775327E-2</v>
      </c>
      <c r="E48" s="11">
        <v>4.1451012183282898E-2</v>
      </c>
      <c r="F48" s="11">
        <f t="shared" si="26"/>
        <v>0.11218868299705823</v>
      </c>
      <c r="G48" s="200">
        <f t="shared" si="27"/>
        <v>5.7316656550167266E-2</v>
      </c>
      <c r="I48" s="11" t="str">
        <f t="shared" si="33"/>
        <v>Process, plant and machine operatives</v>
      </c>
      <c r="J48" s="11">
        <v>1.4884033415646665</v>
      </c>
      <c r="K48" s="11">
        <v>3.0557264097062591</v>
      </c>
      <c r="L48" s="11">
        <v>1.5673230681415926</v>
      </c>
      <c r="M48" s="11">
        <v>1.4461065305153513</v>
      </c>
      <c r="N48" s="11">
        <v>3.0134295986569439</v>
      </c>
      <c r="P48" s="10" t="str">
        <f>name!D16</f>
        <v>42 Secretarial and related occupations</v>
      </c>
      <c r="Q48" s="11">
        <v>12.315793177539028</v>
      </c>
      <c r="R48" s="11">
        <v>8.8050105705020716</v>
      </c>
      <c r="S48" s="345">
        <f t="shared" si="28"/>
        <v>-3.5107826070369565</v>
      </c>
      <c r="T48" s="345">
        <v>5.7508287282445458</v>
      </c>
      <c r="U48" s="345">
        <f t="shared" si="29"/>
        <v>2.2400461212075893</v>
      </c>
      <c r="V48" s="346">
        <f t="shared" si="30"/>
        <v>2.5874664934720792E-2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2.0442369397258804E-2</v>
      </c>
      <c r="C49" s="11">
        <v>4.5757845081209857E-2</v>
      </c>
      <c r="D49" s="11">
        <f t="shared" si="25"/>
        <v>2.5315475683951053E-2</v>
      </c>
      <c r="E49" s="11">
        <v>2.4052069325879954E-2</v>
      </c>
      <c r="F49" s="11">
        <f t="shared" si="26"/>
        <v>4.936754500983101E-2</v>
      </c>
      <c r="G49" s="200">
        <f t="shared" si="27"/>
        <v>5.321806611583324E-2</v>
      </c>
      <c r="I49" s="11" t="str">
        <f t="shared" si="33"/>
        <v>Elementary occupations</v>
      </c>
      <c r="J49" s="11">
        <v>4.7421003230811154</v>
      </c>
      <c r="K49" s="11">
        <v>7.7080194758657248</v>
      </c>
      <c r="L49" s="11">
        <v>2.9659191527846098</v>
      </c>
      <c r="M49" s="11">
        <v>4.2376722843292818</v>
      </c>
      <c r="N49" s="11">
        <v>7.2035914371138912</v>
      </c>
      <c r="P49" s="10" t="str">
        <f>name!D17</f>
        <v>51 Skilled agricultural and related trades</v>
      </c>
      <c r="Q49" s="11">
        <v>1.007354419212416</v>
      </c>
      <c r="R49" s="11">
        <v>1.2957436888168752</v>
      </c>
      <c r="S49" s="345">
        <f t="shared" si="28"/>
        <v>0.28838926960445921</v>
      </c>
      <c r="T49" s="345">
        <v>0.77796300073214275</v>
      </c>
      <c r="U49" s="345">
        <f t="shared" si="29"/>
        <v>1.066352270336602</v>
      </c>
      <c r="V49" s="346">
        <f t="shared" si="30"/>
        <v>3.8888350669634919E-2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2.5477278168154024E-2</v>
      </c>
      <c r="C50" s="11">
        <v>5.7539631455161264E-2</v>
      </c>
      <c r="D50" s="11">
        <f t="shared" si="25"/>
        <v>3.2062353287007239E-2</v>
      </c>
      <c r="E50" s="11">
        <v>1.6994648310392726E-2</v>
      </c>
      <c r="F50" s="11">
        <f t="shared" si="26"/>
        <v>4.9057001597399966E-2</v>
      </c>
      <c r="G50" s="200">
        <f t="shared" si="27"/>
        <v>3.4657464845631925E-2</v>
      </c>
      <c r="O50" s="71"/>
      <c r="P50" s="10" t="str">
        <f>name!D18</f>
        <v>52 Skilled metal, electrical and electronic trades</v>
      </c>
      <c r="Q50" s="11">
        <v>0.60177706607291304</v>
      </c>
      <c r="R50" s="11">
        <v>1.5225277280561806</v>
      </c>
      <c r="S50" s="345">
        <f t="shared" si="28"/>
        <v>0.9207506619832676</v>
      </c>
      <c r="T50" s="345">
        <v>0.67522298891012622</v>
      </c>
      <c r="U50" s="345">
        <f t="shared" si="29"/>
        <v>1.5959736508933937</v>
      </c>
      <c r="V50" s="346">
        <f t="shared" si="30"/>
        <v>5.1438040582408417E-2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8.1561407722736366E-3</v>
      </c>
      <c r="C51" s="11">
        <v>2.1704666176981937E-2</v>
      </c>
      <c r="D51" s="11">
        <f t="shared" ref="D51" si="34">C51-B51</f>
        <v>1.35485254047083E-2</v>
      </c>
      <c r="E51" s="11">
        <v>7.5039188687168823E-3</v>
      </c>
      <c r="F51" s="11">
        <f t="shared" ref="F51" si="35">SUM(D51:E51)</f>
        <v>2.1052444273425182E-2</v>
      </c>
      <c r="G51" s="200">
        <f t="shared" si="27"/>
        <v>4.4449019638030718E-2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0.50678825599437638</v>
      </c>
      <c r="R51" s="11">
        <v>0.36039308068575432</v>
      </c>
      <c r="S51" s="345">
        <f t="shared" si="28"/>
        <v>-0.14639517530862206</v>
      </c>
      <c r="T51" s="345">
        <v>0.18352036265333019</v>
      </c>
      <c r="U51" s="345">
        <f t="shared" si="29"/>
        <v>3.7125187344708127E-2</v>
      </c>
      <c r="V51" s="346">
        <f t="shared" si="30"/>
        <v>2.0816740682413792E-2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4.8917961568641095E-2</v>
      </c>
      <c r="C52" s="11">
        <v>0.13403585608968926</v>
      </c>
      <c r="D52" s="11">
        <f t="shared" si="25"/>
        <v>8.5117894521048176E-2</v>
      </c>
      <c r="E52" s="11">
        <v>4.6669882644986171E-2</v>
      </c>
      <c r="F52" s="11">
        <f t="shared" si="26"/>
        <v>0.13178777716603435</v>
      </c>
      <c r="G52" s="200">
        <f t="shared" si="27"/>
        <v>4.5672341864239074E-2</v>
      </c>
      <c r="I52" s="11" t="str">
        <f>I41</f>
        <v>Managers, directors and senior officials</v>
      </c>
      <c r="J52" s="11">
        <f t="array" ref="J52:J60">MMULT(aggregation!$B$13:$AA$21,B123:B148)</f>
        <v>4.5499927985570565</v>
      </c>
      <c r="K52" s="11">
        <f t="array" ref="K52:K60">MMULT(aggregation!$B$13:$AA$21,C123:C148)</f>
        <v>4.9513368371790012</v>
      </c>
      <c r="L52" s="11">
        <f t="array" ref="L52:L60">MMULT(aggregation!$B$13:$AA$21,D123:D148)</f>
        <v>0.40134403862194423</v>
      </c>
      <c r="M52" s="11">
        <f t="array" ref="M52:M60">MMULT(aggregation!$B$13:$AA$21,E123:E148)</f>
        <v>2.7146531309856363</v>
      </c>
      <c r="N52" s="11">
        <f t="array" ref="N52:N60">MMULT(aggregation!$B$13:$AA$21,F123:F148)</f>
        <v>3.1159971696075806</v>
      </c>
      <c r="P52" s="10" t="str">
        <f>name!D20</f>
        <v>54 Textiles, printing and other skilled trades</v>
      </c>
      <c r="Q52" s="11">
        <v>5.2475152504489806</v>
      </c>
      <c r="R52" s="11">
        <v>5.6848059448502415</v>
      </c>
      <c r="S52" s="345">
        <f t="shared" si="28"/>
        <v>0.43729069440126089</v>
      </c>
      <c r="T52" s="345">
        <v>3.2730931632679896</v>
      </c>
      <c r="U52" s="345">
        <f t="shared" si="29"/>
        <v>3.7103838576692505</v>
      </c>
      <c r="V52" s="346">
        <f t="shared" si="30"/>
        <v>3.2843355179569489E-2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3.2311677426292318E-2</v>
      </c>
      <c r="C53" s="11">
        <v>7.8540933588818404E-2</v>
      </c>
      <c r="D53" s="11">
        <f t="shared" si="25"/>
        <v>4.6229256162526086E-2</v>
      </c>
      <c r="E53" s="11">
        <v>3.104183051083155E-2</v>
      </c>
      <c r="F53" s="11">
        <f t="shared" si="26"/>
        <v>7.7271086673357636E-2</v>
      </c>
      <c r="G53" s="200">
        <f t="shared" si="27"/>
        <v>4.5909427251923596E-2</v>
      </c>
      <c r="I53" s="11" t="str">
        <f>I42</f>
        <v>Professional occupations</v>
      </c>
      <c r="J53" s="11">
        <v>7.509735960460997</v>
      </c>
      <c r="K53" s="11">
        <v>4.8407008895551993</v>
      </c>
      <c r="L53" s="11">
        <v>-2.6690350709057973</v>
      </c>
      <c r="M53" s="11">
        <v>2.1820175560493857</v>
      </c>
      <c r="N53" s="11">
        <v>-0.4870175148564112</v>
      </c>
      <c r="P53" s="10" t="str">
        <f>name!D21</f>
        <v>61 Caring personal service occupations</v>
      </c>
      <c r="Q53" s="11">
        <v>45.27646051388728</v>
      </c>
      <c r="R53" s="11">
        <v>50.956517824627525</v>
      </c>
      <c r="S53" s="345">
        <f t="shared" si="28"/>
        <v>5.6800573107402457</v>
      </c>
      <c r="T53" s="345">
        <v>27.816826587319415</v>
      </c>
      <c r="U53" s="345">
        <f t="shared" si="29"/>
        <v>33.496883898059664</v>
      </c>
      <c r="V53" s="346">
        <f t="shared" si="30"/>
        <v>3.2445181283945468E-2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2.9918471335797971E-2</v>
      </c>
      <c r="C54" s="11">
        <v>6.879957890750614E-2</v>
      </c>
      <c r="D54" s="11">
        <f t="shared" ref="D54:D55" si="36">C54-B54</f>
        <v>3.8881107571708165E-2</v>
      </c>
      <c r="E54" s="11">
        <v>2.8751226020638E-2</v>
      </c>
      <c r="F54" s="11">
        <f t="shared" ref="F54:F55" si="37">SUM(D54:E54)</f>
        <v>6.7632333592346161E-2</v>
      </c>
      <c r="G54" s="200">
        <f t="shared" si="27"/>
        <v>4.5919587991493538E-2</v>
      </c>
      <c r="I54" s="11" t="str">
        <f>I43</f>
        <v>Associate professional occupations</v>
      </c>
      <c r="J54" s="11">
        <v>7.0597562427462464</v>
      </c>
      <c r="K54" s="11">
        <v>7.6307047249271704</v>
      </c>
      <c r="L54" s="11">
        <v>0.57094848218092387</v>
      </c>
      <c r="M54" s="11">
        <v>3.6159074662611022</v>
      </c>
      <c r="N54" s="11">
        <v>4.1868559484420267</v>
      </c>
      <c r="P54" s="10" t="str">
        <f>name!D22</f>
        <v>62 Leisure, travel and related personal service occupations</v>
      </c>
      <c r="Q54" s="11">
        <v>9.1623238446820601</v>
      </c>
      <c r="R54" s="11">
        <v>9.8778245612514386</v>
      </c>
      <c r="S54" s="345">
        <f t="shared" si="28"/>
        <v>0.71550071656937853</v>
      </c>
      <c r="T54" s="345">
        <v>5.1781845202391148</v>
      </c>
      <c r="U54" s="345">
        <f t="shared" si="29"/>
        <v>5.8936852368084933</v>
      </c>
      <c r="V54" s="346">
        <f t="shared" si="30"/>
        <v>3.0316355420824781E-2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1.3233413806399592E-3</v>
      </c>
      <c r="C55" s="11">
        <v>2.469182274883977E-3</v>
      </c>
      <c r="D55" s="11">
        <f t="shared" si="36"/>
        <v>1.1458408942440178E-3</v>
      </c>
      <c r="E55" s="11">
        <v>9.250823886662598E-4</v>
      </c>
      <c r="F55" s="11">
        <f t="shared" si="37"/>
        <v>2.0709232829102774E-3</v>
      </c>
      <c r="G55" s="200">
        <f t="shared" si="27"/>
        <v>3.5969775422941108E-2</v>
      </c>
      <c r="I55" s="11" t="str">
        <f>I44</f>
        <v>Administrative and secretarial occupations</v>
      </c>
      <c r="J55" s="11">
        <v>5.4734958085069909</v>
      </c>
      <c r="K55" s="11">
        <v>7.3419322691735918</v>
      </c>
      <c r="L55" s="11">
        <v>1.8684364606666013</v>
      </c>
      <c r="M55" s="11">
        <v>4.0719539015192918</v>
      </c>
      <c r="N55" s="11">
        <v>5.9403903621858936</v>
      </c>
      <c r="P55" s="10" t="str">
        <f>name!D23</f>
        <v>63 Community and civil enforcement occupations</v>
      </c>
      <c r="Q55" s="11">
        <v>0.16681363773822139</v>
      </c>
      <c r="R55" s="11">
        <v>0.21293424129941091</v>
      </c>
      <c r="S55" s="345">
        <f t="shared" si="28"/>
        <v>4.6120603561189522E-2</v>
      </c>
      <c r="T55" s="345">
        <v>0.1330725475541461</v>
      </c>
      <c r="U55" s="345">
        <f t="shared" si="29"/>
        <v>0.17919315111533562</v>
      </c>
      <c r="V55" s="346">
        <f t="shared" si="30"/>
        <v>3.9876252591343642E-2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0.10668737761692475</v>
      </c>
      <c r="C56" s="11">
        <v>0.2172031088322714</v>
      </c>
      <c r="D56" s="11">
        <f t="shared" si="25"/>
        <v>0.11051573121534665</v>
      </c>
      <c r="E56" s="11">
        <v>7.5132460080067021E-2</v>
      </c>
      <c r="F56" s="11">
        <f t="shared" si="26"/>
        <v>0.18564819129541366</v>
      </c>
      <c r="G56" s="200">
        <f t="shared" si="27"/>
        <v>3.6180022921172172E-2</v>
      </c>
      <c r="I56" s="11" t="str">
        <f t="shared" ref="I56:I60" si="38">I45</f>
        <v>Skilled trades occupations</v>
      </c>
      <c r="J56" s="11">
        <v>1.7605549541400314</v>
      </c>
      <c r="K56" s="11">
        <v>2.8766948054299721</v>
      </c>
      <c r="L56" s="11">
        <v>1.116139851289941</v>
      </c>
      <c r="M56" s="11">
        <v>1.4207391822138702</v>
      </c>
      <c r="N56" s="11">
        <v>2.5368790335038112</v>
      </c>
      <c r="P56" s="10" t="str">
        <f>name!D24</f>
        <v>71 Sales occupations</v>
      </c>
      <c r="Q56" s="11">
        <v>26.861504000466393</v>
      </c>
      <c r="R56" s="11">
        <v>25.049878194484105</v>
      </c>
      <c r="S56" s="345">
        <f t="shared" si="28"/>
        <v>-1.8116258059822883</v>
      </c>
      <c r="T56" s="345">
        <v>14.392594932907224</v>
      </c>
      <c r="U56" s="345">
        <f t="shared" si="29"/>
        <v>12.580969126924936</v>
      </c>
      <c r="V56" s="346">
        <f t="shared" si="30"/>
        <v>2.9016768690383055E-2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4.7322107877605581E-2</v>
      </c>
      <c r="C57" s="11">
        <v>0.12718530348712037</v>
      </c>
      <c r="D57" s="11">
        <f t="shared" si="25"/>
        <v>7.9863195609514798E-2</v>
      </c>
      <c r="E57" s="11">
        <v>4.2087688216937785E-2</v>
      </c>
      <c r="F57" s="11">
        <f t="shared" si="26"/>
        <v>0.12195088382645258</v>
      </c>
      <c r="G57" s="200">
        <f t="shared" si="27"/>
        <v>4.3329294293672049E-2</v>
      </c>
      <c r="I57" s="11" t="str">
        <f t="shared" si="38"/>
        <v>Caring, leisure and other service occupations</v>
      </c>
      <c r="J57" s="11">
        <v>6.0017732345910026</v>
      </c>
      <c r="K57" s="11">
        <v>6.947399648707532</v>
      </c>
      <c r="L57" s="11">
        <v>0.94562641411653003</v>
      </c>
      <c r="M57" s="11">
        <v>4.008224904179519</v>
      </c>
      <c r="N57" s="11">
        <v>4.9538513182960493</v>
      </c>
      <c r="P57" s="10" t="str">
        <f>name!D25</f>
        <v>72 Customer service occupations</v>
      </c>
      <c r="Q57" s="11">
        <v>7.4583426826450143</v>
      </c>
      <c r="R57" s="11">
        <v>8.2254435660973133</v>
      </c>
      <c r="S57" s="345">
        <f t="shared" si="28"/>
        <v>0.76710088345229899</v>
      </c>
      <c r="T57" s="345">
        <v>4.2262808416675606</v>
      </c>
      <c r="U57" s="345">
        <f t="shared" si="29"/>
        <v>4.9933817251198596</v>
      </c>
      <c r="V57" s="346">
        <f t="shared" si="30"/>
        <v>3.0381753440367643E-2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2.7173305946265842E-2</v>
      </c>
      <c r="C58" s="11">
        <v>0.10298943027526654</v>
      </c>
      <c r="D58" s="11">
        <f t="shared" ref="D58:D59" si="39">C58-B58</f>
        <v>7.58161243290007E-2</v>
      </c>
      <c r="E58" s="11">
        <v>3.2680362604079694E-2</v>
      </c>
      <c r="F58" s="11">
        <f t="shared" ref="F58:F59" si="40">SUM(D58:E58)</f>
        <v>0.10849648693308039</v>
      </c>
      <c r="G58" s="200">
        <f t="shared" si="27"/>
        <v>5.4054871382570813E-2</v>
      </c>
      <c r="I58" s="11" t="str">
        <f t="shared" si="38"/>
        <v>Sales and customer service occupations</v>
      </c>
      <c r="J58" s="11">
        <v>2.5404228810177996</v>
      </c>
      <c r="K58" s="11">
        <v>3.7176893614676638</v>
      </c>
      <c r="L58" s="11">
        <v>1.1772664804498647</v>
      </c>
      <c r="M58" s="11">
        <v>1.84989879632336</v>
      </c>
      <c r="N58" s="11">
        <v>3.0271652767732244</v>
      </c>
      <c r="P58" s="10" t="str">
        <f>name!D26</f>
        <v>81 Process, plant and machine operatives</v>
      </c>
      <c r="Q58" s="11">
        <v>2.767845186854466</v>
      </c>
      <c r="R58" s="11">
        <v>3.6848040498751158</v>
      </c>
      <c r="S58" s="345">
        <f t="shared" si="28"/>
        <v>0.91695886302064977</v>
      </c>
      <c r="T58" s="345">
        <v>1.6776802686087526</v>
      </c>
      <c r="U58" s="345">
        <f t="shared" si="29"/>
        <v>2.5946391316294024</v>
      </c>
      <c r="V58" s="346">
        <f t="shared" si="30"/>
        <v>3.2092812772982482E-2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5.6034218220903653E-2</v>
      </c>
      <c r="C59" s="11">
        <v>0.14964796923480445</v>
      </c>
      <c r="D59" s="11">
        <f t="shared" si="39"/>
        <v>9.3613751013900792E-2</v>
      </c>
      <c r="E59" s="11">
        <v>6.4129815706183355E-2</v>
      </c>
      <c r="F59" s="11">
        <f t="shared" si="40"/>
        <v>0.15774356672008416</v>
      </c>
      <c r="G59" s="200">
        <f t="shared" si="27"/>
        <v>5.2175242743962125E-2</v>
      </c>
      <c r="I59" s="11" t="str">
        <f t="shared" si="38"/>
        <v>Process, plant and machine operatives</v>
      </c>
      <c r="J59" s="11">
        <v>0.66957382249964104</v>
      </c>
      <c r="K59" s="11">
        <v>1.3361507439749793</v>
      </c>
      <c r="L59" s="11">
        <v>0.66657692147533831</v>
      </c>
      <c r="M59" s="11">
        <v>0.63400246240517921</v>
      </c>
      <c r="N59" s="11">
        <v>1.3005793838805175</v>
      </c>
      <c r="P59" s="10" t="str">
        <f>name!D27</f>
        <v>82 Transport and mobile machine drivers and operatives</v>
      </c>
      <c r="Q59" s="11">
        <v>1.6047168444555924</v>
      </c>
      <c r="R59" s="11">
        <v>2.2347779419385372</v>
      </c>
      <c r="S59" s="345">
        <f t="shared" si="28"/>
        <v>0.63006109748294481</v>
      </c>
      <c r="T59" s="345">
        <v>1.2738131724723574</v>
      </c>
      <c r="U59" s="345">
        <f t="shared" si="29"/>
        <v>1.9038742699553022</v>
      </c>
      <c r="V59" s="346">
        <f t="shared" si="30"/>
        <v>3.9724210244653335E-2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4.9496792750641121E-4</v>
      </c>
      <c r="C60" s="11">
        <v>4.4283075109392417E-3</v>
      </c>
      <c r="D60" s="11">
        <f t="shared" si="25"/>
        <v>3.9333395834328308E-3</v>
      </c>
      <c r="E60" s="11">
        <v>1.6938841666531933E-3</v>
      </c>
      <c r="F60" s="11">
        <f t="shared" si="26"/>
        <v>5.6272237500860243E-3</v>
      </c>
      <c r="G60" s="200">
        <f t="shared" si="27"/>
        <v>0.10418698501142387</v>
      </c>
      <c r="I60" s="11" t="str">
        <f t="shared" si="38"/>
        <v>Elementary occupations</v>
      </c>
      <c r="J60" s="11">
        <v>2.3973565706286273</v>
      </c>
      <c r="K60" s="11">
        <v>4.1694342050933217</v>
      </c>
      <c r="L60" s="11">
        <v>1.7720776344646945</v>
      </c>
      <c r="M60" s="11">
        <v>2.1372304144822909</v>
      </c>
      <c r="N60" s="11">
        <v>3.9093080489469854</v>
      </c>
      <c r="P60" s="10" t="str">
        <f>name!D28</f>
        <v>91 Elementary trades and related occupations</v>
      </c>
      <c r="Q60" s="11">
        <v>2.0454503032786353</v>
      </c>
      <c r="R60" s="11">
        <v>10.024766240089388</v>
      </c>
      <c r="S60" s="345">
        <f t="shared" si="28"/>
        <v>7.9793159368107531</v>
      </c>
      <c r="T60" s="345">
        <v>4.9964681160248743</v>
      </c>
      <c r="U60" s="345">
        <f t="shared" si="29"/>
        <v>12.975784052835628</v>
      </c>
      <c r="V60" s="346">
        <f t="shared" si="30"/>
        <v>8.590909479241593E-2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4.58313968603795E-2</v>
      </c>
      <c r="C61" s="11">
        <v>8.7661984247289298E-2</v>
      </c>
      <c r="D61" s="11">
        <f t="shared" ref="D61" si="41">C61-B61</f>
        <v>4.1830587386909798E-2</v>
      </c>
      <c r="E61" s="11">
        <v>3.5905442985828269E-2</v>
      </c>
      <c r="F61" s="11">
        <f t="shared" ref="F61" si="42">SUM(D61:E61)</f>
        <v>7.7736030372738074E-2</v>
      </c>
      <c r="G61" s="200">
        <f t="shared" ref="G61" si="43">IF(B61&gt;0,(1+(E61/B61))^(1/($C$6-$B$6))-1,0)</f>
        <v>3.9322469557854234E-2</v>
      </c>
      <c r="P61" s="10" t="str">
        <f>name!D29</f>
        <v>92 Elementary administration and service occupations</v>
      </c>
      <c r="Q61" s="11">
        <v>28.4731120208066</v>
      </c>
      <c r="R61" s="11">
        <v>22.662516245955818</v>
      </c>
      <c r="S61" s="345">
        <f t="shared" ref="S61" si="44">R61-Q61</f>
        <v>-5.8105957748507819</v>
      </c>
      <c r="T61" s="345">
        <v>13.452476072577394</v>
      </c>
      <c r="U61" s="345">
        <f t="shared" ref="U61" si="45">SUM(S61:T61)</f>
        <v>7.6418802977266118</v>
      </c>
      <c r="V61" s="346">
        <f t="shared" ref="V61" si="46">IF(Q61&gt;0,(1+(T61/Q61))^(1/($C$6-$B$6))-1,0)</f>
        <v>2.6131331586897621E-2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11.935843778452536</v>
      </c>
      <c r="C62" s="11">
        <f t="shared" ref="C62:F62" si="47">SUM(C36:C61)</f>
        <v>23.118311519846532</v>
      </c>
      <c r="D62" s="11">
        <f t="shared" si="47"/>
        <v>11.182467741393994</v>
      </c>
      <c r="E62" s="11">
        <f t="shared" si="47"/>
        <v>8.3479918481761199</v>
      </c>
      <c r="F62" s="11">
        <f t="shared" si="47"/>
        <v>19.530459589570121</v>
      </c>
      <c r="G62" s="200">
        <f t="shared" si="27"/>
        <v>3.5984196398706869E-2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345.97753513850495</v>
      </c>
      <c r="R62" s="11">
        <f>SUM(R36:R61)</f>
        <v>387.67908761448001</v>
      </c>
      <c r="S62" s="345">
        <f>R62-Q62</f>
        <v>41.701552475975063</v>
      </c>
      <c r="T62" s="11">
        <f>SUM(T36:T61)</f>
        <v>208.49543972120759</v>
      </c>
      <c r="U62" s="345">
        <f>SUM(S62:T62)</f>
        <v>250.19699219718265</v>
      </c>
      <c r="V62" s="346">
        <f t="shared" si="30"/>
        <v>3.1942499680162495E-2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5.6352613569506724</v>
      </c>
      <c r="K63" s="11">
        <f t="array" ref="K63:K71">MMULT(aggregation!$B$13:$AA$21,C152:C177)</f>
        <v>5.8021324813750743</v>
      </c>
      <c r="L63" s="11">
        <f t="array" ref="L63:L71">MMULT(aggregation!$B$13:$AA$21,D152:D177)</f>
        <v>0.16687112442440211</v>
      </c>
      <c r="M63" s="11">
        <f t="array" ref="M63:M71">MMULT(aggregation!$B$13:$AA$21,E152:E177)</f>
        <v>3.2433633315490229</v>
      </c>
      <c r="N63" s="11">
        <f t="array" ref="N63:N71">MMULT(aggregation!$B$13:$AA$21,F152:F177)</f>
        <v>3.4102344559734252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7.8538579799698134</v>
      </c>
      <c r="K64" s="11">
        <v>8.4028418964384759</v>
      </c>
      <c r="L64" s="11">
        <v>0.54898391646866296</v>
      </c>
      <c r="M64" s="11">
        <v>3.7392076242739507</v>
      </c>
      <c r="N64" s="11">
        <v>4.2881915407426137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7.4955570020208571</v>
      </c>
      <c r="C65" s="11">
        <v>12.94011417515123</v>
      </c>
      <c r="D65" s="11">
        <f>C65-B65</f>
        <v>5.4445571731303728</v>
      </c>
      <c r="E65" s="11">
        <v>5.2366838542011953</v>
      </c>
      <c r="F65" s="11">
        <f>SUM(D65:E65)</f>
        <v>10.681241027331568</v>
      </c>
      <c r="G65" s="200">
        <f>IF(B65&gt;0,(1+(E65/B65))^(1/($C$6-$B$6))-1,0)</f>
        <v>3.5953023562125264E-2</v>
      </c>
      <c r="I65" s="11" t="str">
        <f>I54</f>
        <v>Associate professional occupations</v>
      </c>
      <c r="J65" s="11">
        <v>6.1174037383460202</v>
      </c>
      <c r="K65" s="11">
        <v>6.636871649650093</v>
      </c>
      <c r="L65" s="11">
        <v>0.51946791130407144</v>
      </c>
      <c r="M65" s="11">
        <v>3.1060329302317315</v>
      </c>
      <c r="N65" s="11">
        <v>3.6255008415358034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2.9134514576983856</v>
      </c>
      <c r="C66" s="11">
        <v>6.3869905389154376</v>
      </c>
      <c r="D66" s="11">
        <f t="shared" ref="D66:D89" si="50">C66-B66</f>
        <v>3.4735390812170519</v>
      </c>
      <c r="E66" s="11">
        <v>2.7075077078029226</v>
      </c>
      <c r="F66" s="11">
        <f t="shared" ref="F66:F89" si="51">SUM(D66:E66)</f>
        <v>6.181046789019975</v>
      </c>
      <c r="G66" s="200">
        <f t="shared" ref="G66:G89" si="52">IF(B66&gt;0,(1+(E66/B66))^(1/($C$6-$B$6))-1,0)</f>
        <v>4.4784793392327105E-2</v>
      </c>
      <c r="I66" s="11" t="str">
        <f>I55</f>
        <v>Administrative and secretarial occupations</v>
      </c>
      <c r="J66" s="11">
        <v>5.2696388068122202</v>
      </c>
      <c r="K66" s="11">
        <v>6.8541769441461744</v>
      </c>
      <c r="L66" s="11">
        <v>1.5845381373339538</v>
      </c>
      <c r="M66" s="11">
        <v>3.5307916527896337</v>
      </c>
      <c r="N66" s="11">
        <v>5.1153297901235879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9.6895515897824485</v>
      </c>
      <c r="C67" s="11">
        <v>22.950825931531952</v>
      </c>
      <c r="D67" s="11">
        <f t="shared" si="50"/>
        <v>13.261274341749504</v>
      </c>
      <c r="E67" s="11">
        <v>6.6759438193938916</v>
      </c>
      <c r="F67" s="11">
        <f t="shared" si="51"/>
        <v>19.937218161143395</v>
      </c>
      <c r="G67" s="200">
        <f t="shared" si="52"/>
        <v>3.5559439606603016E-2</v>
      </c>
      <c r="I67" s="11" t="str">
        <f t="shared" ref="I67:I71" si="53">I56</f>
        <v>Skilled trades occupations</v>
      </c>
      <c r="J67" s="11">
        <v>3.3902193915305161</v>
      </c>
      <c r="K67" s="11">
        <v>4.8947770972169007</v>
      </c>
      <c r="L67" s="11">
        <v>1.5045577056863844</v>
      </c>
      <c r="M67" s="11">
        <v>2.3024881133665245</v>
      </c>
      <c r="N67" s="11">
        <v>3.8070458190529086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6.1818703881764243</v>
      </c>
      <c r="C68" s="11">
        <v>10.851615947382061</v>
      </c>
      <c r="D68" s="11">
        <f t="shared" si="50"/>
        <v>4.6697455592056372</v>
      </c>
      <c r="E68" s="11">
        <v>4.3343909745836546</v>
      </c>
      <c r="F68" s="11">
        <f t="shared" si="51"/>
        <v>9.0041365337892927</v>
      </c>
      <c r="G68" s="200">
        <f t="shared" si="52"/>
        <v>3.6054890483548041E-2</v>
      </c>
      <c r="I68" s="11" t="str">
        <f t="shared" si="53"/>
        <v>Caring, leisure and other service occupations</v>
      </c>
      <c r="J68" s="11">
        <v>4.0537494297220391</v>
      </c>
      <c r="K68" s="11">
        <v>5.2688738226145562</v>
      </c>
      <c r="L68" s="11">
        <v>1.2151243928925168</v>
      </c>
      <c r="M68" s="11">
        <v>2.9767172696158402</v>
      </c>
      <c r="N68" s="11">
        <v>4.1918416625083568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18.542983679537407</v>
      </c>
      <c r="C69" s="11">
        <v>25.483687602898019</v>
      </c>
      <c r="D69" s="11">
        <f t="shared" ref="D69" si="54">C69-B69</f>
        <v>6.940703923360612</v>
      </c>
      <c r="E69" s="11">
        <v>11.427953835575185</v>
      </c>
      <c r="F69" s="11">
        <f t="shared" ref="F69" si="55">SUM(D69:E69)</f>
        <v>18.368657758935797</v>
      </c>
      <c r="G69" s="200">
        <f t="shared" si="52"/>
        <v>3.2526913883004882E-2</v>
      </c>
      <c r="I69" s="11" t="str">
        <f t="shared" si="53"/>
        <v>Sales and customer service occupations</v>
      </c>
      <c r="J69" s="11">
        <v>2.1784415913912301</v>
      </c>
      <c r="K69" s="11">
        <v>2.9003572679569558</v>
      </c>
      <c r="L69" s="11">
        <v>0.72191567656572553</v>
      </c>
      <c r="M69" s="11">
        <v>1.3115952046837593</v>
      </c>
      <c r="N69" s="11">
        <v>2.0335108812494846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12.45749868310309</v>
      </c>
      <c r="C70" s="11">
        <v>22.562835466756749</v>
      </c>
      <c r="D70" s="11">
        <f t="shared" si="50"/>
        <v>10.105336783653659</v>
      </c>
      <c r="E70" s="11">
        <v>8.5968402518149958</v>
      </c>
      <c r="F70" s="11">
        <f t="shared" si="51"/>
        <v>18.702177035468655</v>
      </c>
      <c r="G70" s="200">
        <f t="shared" si="52"/>
        <v>3.5604790363274352E-2</v>
      </c>
      <c r="I70" s="11" t="str">
        <f t="shared" si="53"/>
        <v>Process, plant and machine operatives</v>
      </c>
      <c r="J70" s="11">
        <v>1.1612597667010869</v>
      </c>
      <c r="K70" s="11">
        <v>1.9307773009022742</v>
      </c>
      <c r="L70" s="11">
        <v>0.76951753420118729</v>
      </c>
      <c r="M70" s="11">
        <v>0.96684787173926368</v>
      </c>
      <c r="N70" s="11">
        <v>1.736365405940451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1.8080169457632826</v>
      </c>
      <c r="C71" s="11">
        <v>3.3100090445553634</v>
      </c>
      <c r="D71" s="11">
        <f t="shared" si="50"/>
        <v>1.5019920987920807</v>
      </c>
      <c r="E71" s="11">
        <v>1.0942473378645721</v>
      </c>
      <c r="F71" s="11">
        <f t="shared" si="51"/>
        <v>2.5962394366566528</v>
      </c>
      <c r="G71" s="200">
        <f t="shared" si="52"/>
        <v>3.2053705254649456E-2</v>
      </c>
      <c r="I71" s="11" t="str">
        <f t="shared" si="53"/>
        <v>Elementary occupations</v>
      </c>
      <c r="J71" s="11">
        <v>2.16343071644769</v>
      </c>
      <c r="K71" s="11">
        <v>3.6508368280642793</v>
      </c>
      <c r="L71" s="11">
        <v>1.4874061116165893</v>
      </c>
      <c r="M71" s="11">
        <v>1.8109848409216593</v>
      </c>
      <c r="N71" s="11">
        <v>3.2983909525382482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1.5800834152563616</v>
      </c>
      <c r="C72" s="11">
        <v>5.6902958350906827</v>
      </c>
      <c r="D72" s="11">
        <f t="shared" si="50"/>
        <v>4.1102124198343208</v>
      </c>
      <c r="E72" s="11">
        <v>2.2144970344358534</v>
      </c>
      <c r="F72" s="11">
        <f t="shared" si="51"/>
        <v>6.3247094542701738</v>
      </c>
      <c r="G72" s="200">
        <f t="shared" si="52"/>
        <v>6.0145766333893125E-2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0.40777975243881237</v>
      </c>
      <c r="C73" s="11">
        <v>0.72109643412030577</v>
      </c>
      <c r="D73" s="11">
        <f t="shared" si="50"/>
        <v>0.3133166816814934</v>
      </c>
      <c r="E73" s="11">
        <v>0.16021254942176116</v>
      </c>
      <c r="F73" s="11">
        <f t="shared" si="51"/>
        <v>0.47352923110325457</v>
      </c>
      <c r="G73" s="200">
        <f t="shared" si="52"/>
        <v>2.2337880165028023E-2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3.2355423305401954</v>
      </c>
      <c r="C74" s="11">
        <v>5.7311299390377792</v>
      </c>
      <c r="D74" s="11">
        <f t="shared" ref="D74:D75" si="56">C74-B74</f>
        <v>2.4955876084975839</v>
      </c>
      <c r="E74" s="11">
        <v>2.2740784836914836</v>
      </c>
      <c r="F74" s="11">
        <f t="shared" ref="F74:F75" si="57">SUM(D74:E74)</f>
        <v>4.7696660921890679</v>
      </c>
      <c r="G74" s="200">
        <f t="shared" si="52"/>
        <v>3.6123780863403621E-2</v>
      </c>
      <c r="I74" s="11" t="str">
        <f>I63</f>
        <v>Managers, directors and senior officials</v>
      </c>
      <c r="J74" s="11">
        <f t="array" ref="J74:J82">MMULT(aggregation!$B$13:$AA$21,B181:B206)</f>
        <v>15.032021921741325</v>
      </c>
      <c r="K74" s="11">
        <f t="array" ref="K74:K82">MMULT(aggregation!$B$13:$AA$21,C181:C206)</f>
        <v>13.368437347744223</v>
      </c>
      <c r="L74" s="11">
        <f t="array" ref="L74:L82">MMULT(aggregation!$B$13:$AA$21,D181:D206)</f>
        <v>-1.6635845739971016</v>
      </c>
      <c r="M74" s="11">
        <f t="array" ref="M74:M82">MMULT(aggregation!$B$13:$AA$21,E181:E206)</f>
        <v>5.6308982118127764</v>
      </c>
      <c r="N74" s="11">
        <f t="array" ref="N74:N82">MMULT(aggregation!$B$13:$AA$21,F181:F206)</f>
        <v>3.9673136378156748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7.0096651255587412</v>
      </c>
      <c r="C75" s="11">
        <v>13.242714206504102</v>
      </c>
      <c r="D75" s="11">
        <f t="shared" si="56"/>
        <v>6.2330490809453609</v>
      </c>
      <c r="E75" s="11">
        <v>4.9905491519884704</v>
      </c>
      <c r="F75" s="11">
        <f t="shared" si="57"/>
        <v>11.223598232933831</v>
      </c>
      <c r="G75" s="200">
        <f t="shared" si="52"/>
        <v>3.6492384084525709E-2</v>
      </c>
      <c r="I75" s="11" t="str">
        <f>I64</f>
        <v>Professional occupations</v>
      </c>
      <c r="J75" s="11">
        <v>18.524410725218505</v>
      </c>
      <c r="K75" s="11">
        <v>19.722388698546027</v>
      </c>
      <c r="L75" s="11">
        <v>1.197977973327518</v>
      </c>
      <c r="M75" s="11">
        <v>7.4490130691881795</v>
      </c>
      <c r="N75" s="11">
        <v>8.6469910425156975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4.4780162106965644</v>
      </c>
      <c r="C76" s="11">
        <v>10.399350151787525</v>
      </c>
      <c r="D76" s="11">
        <f t="shared" si="50"/>
        <v>5.9213339410909605</v>
      </c>
      <c r="E76" s="11">
        <v>4.1395796711958432</v>
      </c>
      <c r="F76" s="11">
        <f t="shared" si="51"/>
        <v>10.060913612286804</v>
      </c>
      <c r="G76" s="200">
        <f t="shared" si="52"/>
        <v>4.4608040123346626E-2</v>
      </c>
      <c r="I76" s="11" t="str">
        <f>I65</f>
        <v>Associate professional occupations</v>
      </c>
      <c r="J76" s="11">
        <v>18.205407590816222</v>
      </c>
      <c r="K76" s="11">
        <v>18.807688897253197</v>
      </c>
      <c r="L76" s="11">
        <v>0.6022813064369732</v>
      </c>
      <c r="M76" s="11">
        <v>7.7344864381337004</v>
      </c>
      <c r="N76" s="11">
        <v>8.3367677445706736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0.68092947311398588</v>
      </c>
      <c r="C77" s="11">
        <v>1.3619799613789587</v>
      </c>
      <c r="D77" s="11">
        <f t="shared" si="50"/>
        <v>0.68105048826497283</v>
      </c>
      <c r="E77" s="11">
        <v>0.65192858483647498</v>
      </c>
      <c r="F77" s="11">
        <f t="shared" si="51"/>
        <v>1.3329790731014479</v>
      </c>
      <c r="G77" s="200">
        <f t="shared" si="52"/>
        <v>4.5792327530073562E-2</v>
      </c>
      <c r="I77" s="11" t="str">
        <f>I66</f>
        <v>Administrative and secretarial occupations</v>
      </c>
      <c r="J77" s="11">
        <v>16.920820564324174</v>
      </c>
      <c r="K77" s="11">
        <v>13.494687983019766</v>
      </c>
      <c r="L77" s="11">
        <v>-3.4261325813044077</v>
      </c>
      <c r="M77" s="11">
        <v>7.0770032901152842</v>
      </c>
      <c r="N77" s="11">
        <v>3.6508707088108761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0.12040289418156104</v>
      </c>
      <c r="C78" s="11">
        <v>0.26115848913935646</v>
      </c>
      <c r="D78" s="11">
        <f t="shared" si="50"/>
        <v>0.14075559495779544</v>
      </c>
      <c r="E78" s="11">
        <v>0.10122920231071005</v>
      </c>
      <c r="F78" s="11">
        <f t="shared" si="51"/>
        <v>0.24198479726850547</v>
      </c>
      <c r="G78" s="200">
        <f t="shared" si="52"/>
        <v>4.1517045170826439E-2</v>
      </c>
      <c r="I78" s="11" t="str">
        <f t="shared" ref="I78:I82" si="58">I67</f>
        <v>Skilled trades occupations</v>
      </c>
      <c r="J78" s="11">
        <v>21.167909052851346</v>
      </c>
      <c r="K78" s="11">
        <v>22.332969608305881</v>
      </c>
      <c r="L78" s="11">
        <v>1.1650605554545317</v>
      </c>
      <c r="M78" s="11">
        <v>8.0531186615642412</v>
      </c>
      <c r="N78" s="11">
        <v>9.218179217018772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0.47333852974210661</v>
      </c>
      <c r="C79" s="11">
        <v>1.4699778352794388</v>
      </c>
      <c r="D79" s="11">
        <f t="shared" si="50"/>
        <v>0.99663930553733215</v>
      </c>
      <c r="E79" s="11">
        <v>0.4778554626805071</v>
      </c>
      <c r="F79" s="11">
        <f t="shared" si="51"/>
        <v>1.4744947682178393</v>
      </c>
      <c r="G79" s="200">
        <f t="shared" si="52"/>
        <v>4.7626517508223776E-2</v>
      </c>
      <c r="I79" s="11" t="str">
        <f t="shared" si="58"/>
        <v>Caring, leisure and other service occupations</v>
      </c>
      <c r="J79" s="11">
        <v>23.028175178399437</v>
      </c>
      <c r="K79" s="11">
        <v>28.987714223017964</v>
      </c>
      <c r="L79" s="11">
        <v>5.9595390446185288</v>
      </c>
      <c r="M79" s="11">
        <v>13.622905382399571</v>
      </c>
      <c r="N79" s="11">
        <v>19.5824444270181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0.19567912657306252</v>
      </c>
      <c r="C80" s="11">
        <v>0.47044063471887476</v>
      </c>
      <c r="D80" s="11">
        <f t="shared" ref="D80" si="59">C80-B80</f>
        <v>0.27476150814581224</v>
      </c>
      <c r="E80" s="11">
        <v>0.16729119998326911</v>
      </c>
      <c r="F80" s="11">
        <f t="shared" ref="F80" si="60">SUM(D80:E80)</f>
        <v>0.44205270812908137</v>
      </c>
      <c r="G80" s="200">
        <f t="shared" si="52"/>
        <v>4.2049720393370071E-2</v>
      </c>
      <c r="I80" s="11" t="str">
        <f t="shared" si="58"/>
        <v>Sales and customer service occupations</v>
      </c>
      <c r="J80" s="11">
        <v>15.349180504505963</v>
      </c>
      <c r="K80" s="11">
        <v>17.515381956915292</v>
      </c>
      <c r="L80" s="11">
        <v>2.1662014524093278</v>
      </c>
      <c r="M80" s="11">
        <v>7.0960876931513335</v>
      </c>
      <c r="N80" s="11">
        <v>9.2622891455606613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0.48215604068461548</v>
      </c>
      <c r="C81" s="11">
        <v>1.1982514752820757</v>
      </c>
      <c r="D81" s="11">
        <f t="shared" si="50"/>
        <v>0.71609543459746017</v>
      </c>
      <c r="E81" s="11">
        <v>0.46886633903670261</v>
      </c>
      <c r="F81" s="11">
        <f t="shared" si="51"/>
        <v>1.1849617736341629</v>
      </c>
      <c r="G81" s="200">
        <f t="shared" si="52"/>
        <v>4.6325657439453938E-2</v>
      </c>
      <c r="I81" s="11" t="str">
        <f t="shared" si="58"/>
        <v>Process, plant and machine operatives</v>
      </c>
      <c r="J81" s="11">
        <v>7.8777826432099154</v>
      </c>
      <c r="K81" s="11">
        <v>10.477857128811728</v>
      </c>
      <c r="L81" s="11">
        <v>2.6000744856018128</v>
      </c>
      <c r="M81" s="11">
        <v>4.1120712064098193</v>
      </c>
      <c r="N81" s="11">
        <v>6.7121456920116325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2.2022117487631663</v>
      </c>
      <c r="C82" s="11">
        <v>5.1566794196565482</v>
      </c>
      <c r="D82" s="11">
        <f t="shared" si="50"/>
        <v>2.9544676708933819</v>
      </c>
      <c r="E82" s="11">
        <v>2.229536168112459</v>
      </c>
      <c r="F82" s="11">
        <f t="shared" si="51"/>
        <v>5.1840038390058414</v>
      </c>
      <c r="G82" s="200">
        <f t="shared" si="52"/>
        <v>4.7726024738568906E-2</v>
      </c>
      <c r="I82" s="11" t="str">
        <f t="shared" si="58"/>
        <v>Elementary occupations</v>
      </c>
      <c r="J82" s="11">
        <v>12.462441716149527</v>
      </c>
      <c r="K82" s="11">
        <v>13.998884403142979</v>
      </c>
      <c r="L82" s="11">
        <v>1.536442686993452</v>
      </c>
      <c r="M82" s="11">
        <v>6.1045826978329867</v>
      </c>
      <c r="N82" s="11">
        <v>7.6410253848264391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0.34963524782349997</v>
      </c>
      <c r="C83" s="11">
        <v>0.81102963143817153</v>
      </c>
      <c r="D83" s="11">
        <f t="shared" ref="D83:D84" si="61">C83-B83</f>
        <v>0.46139438361467155</v>
      </c>
      <c r="E83" s="11">
        <v>0.31479047706825286</v>
      </c>
      <c r="F83" s="11">
        <f t="shared" ref="F83:F84" si="62">SUM(D83:E83)</f>
        <v>0.77618486068292447</v>
      </c>
      <c r="G83" s="200">
        <f t="shared" si="52"/>
        <v>4.3731398887103756E-2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2.6271081289477069E-2</v>
      </c>
      <c r="C84" s="11">
        <v>4.0702915515766248E-2</v>
      </c>
      <c r="D84" s="11">
        <f t="shared" si="61"/>
        <v>1.4431834226289179E-2</v>
      </c>
      <c r="E84" s="11">
        <v>1.4776922615534177E-2</v>
      </c>
      <c r="F84" s="11">
        <f t="shared" si="62"/>
        <v>2.9208756841823356E-2</v>
      </c>
      <c r="G84" s="200">
        <f t="shared" si="52"/>
        <v>3.0198562738918966E-2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1.5186959959983528</v>
      </c>
      <c r="C85" s="11">
        <v>3.825330750875096</v>
      </c>
      <c r="D85" s="11">
        <f t="shared" si="50"/>
        <v>2.3066347548767432</v>
      </c>
      <c r="E85" s="11">
        <v>1.2599079518007965</v>
      </c>
      <c r="F85" s="11">
        <f t="shared" si="51"/>
        <v>3.5665427066775397</v>
      </c>
      <c r="G85" s="200">
        <f t="shared" si="52"/>
        <v>4.1095062265699367E-2</v>
      </c>
      <c r="I85" s="11" t="str">
        <f>I74</f>
        <v>Managers, directors and senior officials</v>
      </c>
      <c r="J85" s="11">
        <f t="array" ref="J85:J93">MMULT(aggregation!$B$13:$AA$21,B210:B235)</f>
        <v>11.945799967863277</v>
      </c>
      <c r="K85" s="11">
        <f t="array" ref="K85:K93">MMULT(aggregation!$B$13:$AA$21,C210:C235)</f>
        <v>7.3731733909632311</v>
      </c>
      <c r="L85" s="11">
        <f t="array" ref="L85:L93">MMULT(aggregation!$B$13:$AA$21,D210:D235)</f>
        <v>-4.5726265769000456</v>
      </c>
      <c r="M85" s="11">
        <f t="array" ref="M85:M93">MMULT(aggregation!$B$13:$AA$21,E210:E235)</f>
        <v>4.6018804980358645</v>
      </c>
      <c r="N85" s="11">
        <f t="array" ref="N85:N93">MMULT(aggregation!$B$13:$AA$21,F210:F235)</f>
        <v>2.9253921135819372E-2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0.53458476308999503</v>
      </c>
      <c r="C86" s="11">
        <v>1.2712908285285847</v>
      </c>
      <c r="D86" s="11">
        <f t="shared" si="50"/>
        <v>0.73670606543858963</v>
      </c>
      <c r="E86" s="11">
        <v>0.44363675013689519</v>
      </c>
      <c r="F86" s="11">
        <f t="shared" si="51"/>
        <v>1.1803428155754849</v>
      </c>
      <c r="G86" s="200">
        <f t="shared" si="52"/>
        <v>4.1105423539096853E-2</v>
      </c>
      <c r="I86" s="11" t="str">
        <f>I75</f>
        <v>Professional occupations</v>
      </c>
      <c r="J86" s="11">
        <v>12.381483319881212</v>
      </c>
      <c r="K86" s="11">
        <v>8.9242411571953539</v>
      </c>
      <c r="L86" s="11">
        <v>-3.457242162685858</v>
      </c>
      <c r="M86" s="11">
        <v>4.4082096930287511</v>
      </c>
      <c r="N86" s="11">
        <v>0.95096753034289327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0.19715168847106934</v>
      </c>
      <c r="C87" s="11">
        <v>0.64836562088959104</v>
      </c>
      <c r="D87" s="11">
        <f t="shared" ref="D87:D88" si="63">C87-B87</f>
        <v>0.4512139324185217</v>
      </c>
      <c r="E87" s="11">
        <v>0.20099573590531267</v>
      </c>
      <c r="F87" s="11">
        <f t="shared" ref="F87:F88" si="64">SUM(D87:E87)</f>
        <v>0.65220966832383431</v>
      </c>
      <c r="G87" s="200">
        <f t="shared" si="52"/>
        <v>4.7971713921100889E-2</v>
      </c>
      <c r="I87" s="11" t="str">
        <f>I76</f>
        <v>Associate professional occupations</v>
      </c>
      <c r="J87" s="11">
        <v>13.038436336468084</v>
      </c>
      <c r="K87" s="11">
        <v>8.6974999507787967</v>
      </c>
      <c r="L87" s="11">
        <v>-4.3409363856892877</v>
      </c>
      <c r="M87" s="11">
        <v>4.5580355098728393</v>
      </c>
      <c r="N87" s="11">
        <v>0.21709912418355137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0.40125371672813226</v>
      </c>
      <c r="C88" s="11">
        <v>0.96408316376799397</v>
      </c>
      <c r="D88" s="11">
        <f t="shared" si="63"/>
        <v>0.56282944703986171</v>
      </c>
      <c r="E88" s="11">
        <v>0.41846573955830302</v>
      </c>
      <c r="F88" s="11">
        <f t="shared" si="64"/>
        <v>0.98129518659816473</v>
      </c>
      <c r="G88" s="200">
        <f t="shared" si="52"/>
        <v>4.8776815899771675E-2</v>
      </c>
      <c r="I88" s="11" t="str">
        <f>I77</f>
        <v>Administrative and secretarial occupations</v>
      </c>
      <c r="J88" s="11">
        <v>16.422850705881089</v>
      </c>
      <c r="K88" s="11">
        <v>6.9047054726164783</v>
      </c>
      <c r="L88" s="11">
        <v>-9.5181452332646082</v>
      </c>
      <c r="M88" s="11">
        <v>5.1260660405087215</v>
      </c>
      <c r="N88" s="11">
        <v>-4.3920791927558875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0.12948982251223953</v>
      </c>
      <c r="C89" s="11">
        <v>0.72517055222143323</v>
      </c>
      <c r="D89" s="11">
        <f t="shared" si="50"/>
        <v>0.59568072970919372</v>
      </c>
      <c r="E89" s="11">
        <v>0.24966106393493523</v>
      </c>
      <c r="F89" s="11">
        <f t="shared" si="51"/>
        <v>0.84534179364412898</v>
      </c>
      <c r="G89" s="200">
        <f t="shared" si="52"/>
        <v>7.4249341171487071E-2</v>
      </c>
      <c r="I89" s="11" t="str">
        <f t="shared" ref="I89:I93" si="65">I78</f>
        <v>Skilled trades occupations</v>
      </c>
      <c r="J89" s="11">
        <v>16.228434385310319</v>
      </c>
      <c r="K89" s="11">
        <v>13.861213736247542</v>
      </c>
      <c r="L89" s="11">
        <v>-2.3672206490627743</v>
      </c>
      <c r="M89" s="11">
        <v>6.7459286422133431</v>
      </c>
      <c r="N89" s="11">
        <v>4.3787079931505684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1.3835785962653506</v>
      </c>
      <c r="C90" s="11">
        <v>3.3588349803931044</v>
      </c>
      <c r="D90" s="11">
        <f t="shared" ref="D90" si="66">C90-B90</f>
        <v>1.9752563841277537</v>
      </c>
      <c r="E90" s="11">
        <v>1.3108862769393486</v>
      </c>
      <c r="F90" s="11">
        <f t="shared" ref="F90" si="67">SUM(D90:E90)</f>
        <v>3.2861426610671023</v>
      </c>
      <c r="G90" s="200">
        <f t="shared" ref="G90:G91" si="68">IF(B90&gt;0,(1+(E90/B90))^(1/($C$6-$B$6))-1,0)</f>
        <v>4.5437111244454043E-2</v>
      </c>
      <c r="I90" s="11" t="str">
        <f t="shared" si="65"/>
        <v>Caring, leisure and other service occupations</v>
      </c>
      <c r="J90" s="11">
        <v>15.399584956691156</v>
      </c>
      <c r="K90" s="11">
        <v>10.50047447935518</v>
      </c>
      <c r="L90" s="11">
        <v>-4.8991104773359782</v>
      </c>
      <c r="M90" s="11">
        <v>6.5368425994115364</v>
      </c>
      <c r="N90" s="11">
        <v>1.6377321220755583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84.495395305809211</v>
      </c>
      <c r="C91" s="11">
        <f t="shared" ref="C91:F91" si="69">SUM(C65:C90)</f>
        <v>161.83396153281615</v>
      </c>
      <c r="D91" s="11">
        <f t="shared" si="69"/>
        <v>77.338566227007021</v>
      </c>
      <c r="E91" s="11">
        <f t="shared" si="69"/>
        <v>62.162312546889339</v>
      </c>
      <c r="F91" s="11">
        <f t="shared" si="69"/>
        <v>139.50087877389635</v>
      </c>
      <c r="G91" s="200">
        <f t="shared" si="68"/>
        <v>3.7444302772187577E-2</v>
      </c>
      <c r="I91" s="11" t="str">
        <f t="shared" si="65"/>
        <v>Sales and customer service occupations</v>
      </c>
      <c r="J91" s="11">
        <v>13.710112615174426</v>
      </c>
      <c r="K91" s="11">
        <v>10.331892808500056</v>
      </c>
      <c r="L91" s="11">
        <v>-3.3782198066743696</v>
      </c>
      <c r="M91" s="11">
        <v>5.8076966760578532</v>
      </c>
      <c r="N91" s="11">
        <v>2.4294768693834836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9.7858428901628915</v>
      </c>
      <c r="K92" s="11">
        <v>9.0233949491867165</v>
      </c>
      <c r="L92" s="11">
        <v>-0.76244794097617374</v>
      </c>
      <c r="M92" s="11">
        <v>4.9006077201351319</v>
      </c>
      <c r="N92" s="11">
        <v>4.1381597791589586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18.86054755261252</v>
      </c>
      <c r="K93" s="11">
        <v>16.115876591146577</v>
      </c>
      <c r="L93" s="11">
        <v>-2.7446709614659439</v>
      </c>
      <c r="M93" s="11">
        <v>8.5996659525852355</v>
      </c>
      <c r="N93" s="11">
        <v>5.8549949911192911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15.343816509774117</v>
      </c>
      <c r="C94" s="11">
        <v>16.26817733114974</v>
      </c>
      <c r="D94" s="11">
        <f>C94-B94</f>
        <v>0.92436082137562359</v>
      </c>
      <c r="E94" s="11">
        <v>9.1573906282513455</v>
      </c>
      <c r="F94" s="11">
        <f>SUM(D94:E94)</f>
        <v>10.081751449626969</v>
      </c>
      <c r="G94" s="200">
        <f>IF(B94&gt;0,(1+(E94/B94))^(1/($C$6-$B$6))-1,0)</f>
        <v>3.169249755847181E-2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5.7437419280039759</v>
      </c>
      <c r="C95" s="11">
        <v>7.9139659293931226</v>
      </c>
      <c r="D95" s="11">
        <f t="shared" ref="D95:D118" si="72">C95-B95</f>
        <v>2.1702240013891467</v>
      </c>
      <c r="E95" s="11">
        <v>4.706308357433211</v>
      </c>
      <c r="F95" s="11">
        <f t="shared" ref="F95:F118" si="73">SUM(D95:E95)</f>
        <v>6.8765323588223577</v>
      </c>
      <c r="G95" s="200">
        <f t="shared" ref="G95:G120" si="74">IF(B95&gt;0,(1+(E95/B95))^(1/($C$6-$B$6))-1,0)</f>
        <v>4.070641307054057E-2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14.565273350079336</v>
      </c>
      <c r="C96" s="11">
        <v>18.421683592499647</v>
      </c>
      <c r="D96" s="11">
        <f t="shared" si="72"/>
        <v>3.8564102424203117</v>
      </c>
      <c r="E96" s="11">
        <v>7.2026967534813036</v>
      </c>
      <c r="F96" s="11">
        <f t="shared" si="73"/>
        <v>11.059106995901615</v>
      </c>
      <c r="G96" s="200">
        <f t="shared" si="74"/>
        <v>2.7148618065626628E-2</v>
      </c>
      <c r="I96" s="11" t="str">
        <f>I85</f>
        <v>Managers, directors and senior officials</v>
      </c>
      <c r="J96" s="11">
        <f t="array" ref="J96:J104">MMULT(aggregation!$B$13:$AA$21,B239:B264)</f>
        <v>8.5000865448311806</v>
      </c>
      <c r="K96" s="11">
        <f t="array" ref="K96:K104">MMULT(aggregation!$B$13:$AA$21,C239:C264)</f>
        <v>6.2604402720970782</v>
      </c>
      <c r="L96" s="11">
        <f t="array" ref="L96:L104">MMULT(aggregation!$B$13:$AA$21,D239:D264)</f>
        <v>-2.2396462727341016</v>
      </c>
      <c r="M96" s="11">
        <f t="array" ref="M96:M104">MMULT(aggregation!$B$13:$AA$21,E239:E264)</f>
        <v>2.8857486072406555</v>
      </c>
      <c r="N96" s="11">
        <f t="array" ref="N96:N104">MMULT(aggregation!$B$13:$AA$21,F239:F264)</f>
        <v>0.64610233450655419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11.531989028619043</v>
      </c>
      <c r="C97" s="11">
        <v>13.1143683474151</v>
      </c>
      <c r="D97" s="11">
        <f t="shared" si="72"/>
        <v>1.5823793187960575</v>
      </c>
      <c r="E97" s="11">
        <v>7.226127379345793</v>
      </c>
      <c r="F97" s="11">
        <f t="shared" si="73"/>
        <v>8.8085066981418514</v>
      </c>
      <c r="G97" s="200">
        <f t="shared" si="74"/>
        <v>3.2965143958344711E-2</v>
      </c>
      <c r="I97" s="11" t="str">
        <f>I86</f>
        <v>Professional occupations</v>
      </c>
      <c r="J97" s="11">
        <v>7.8654334756885174</v>
      </c>
      <c r="K97" s="11">
        <v>5.5480069382095012</v>
      </c>
      <c r="L97" s="11">
        <v>-2.3174265374790166</v>
      </c>
      <c r="M97" s="11">
        <v>2.2576948274046602</v>
      </c>
      <c r="N97" s="11">
        <v>-5.9731710074356514E-2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9.9797745147704955</v>
      </c>
      <c r="C98" s="11">
        <v>6.2462180742719511</v>
      </c>
      <c r="D98" s="11">
        <f t="shared" ref="D98" si="75">C98-B98</f>
        <v>-3.7335564404985444</v>
      </c>
      <c r="E98" s="11">
        <v>4.1551605019712836</v>
      </c>
      <c r="F98" s="11">
        <f t="shared" ref="F98" si="76">SUM(D98:E98)</f>
        <v>0.42160406147273921</v>
      </c>
      <c r="G98" s="200">
        <f t="shared" si="74"/>
        <v>2.3477278938347279E-2</v>
      </c>
      <c r="I98" s="11" t="str">
        <f>I87</f>
        <v>Associate professional occupations</v>
      </c>
      <c r="J98" s="11">
        <v>8.3133597896817655</v>
      </c>
      <c r="K98" s="11">
        <v>5.8127093143300899</v>
      </c>
      <c r="L98" s="11">
        <v>-2.5006504753516752</v>
      </c>
      <c r="M98" s="11">
        <v>2.2694324945346622</v>
      </c>
      <c r="N98" s="11">
        <v>-0.23121798081701295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18.313116457831736</v>
      </c>
      <c r="C99" s="11">
        <v>18.780967292066475</v>
      </c>
      <c r="D99" s="11">
        <f t="shared" si="72"/>
        <v>0.4678508342347385</v>
      </c>
      <c r="E99" s="11">
        <v>9.8485260777251487</v>
      </c>
      <c r="F99" s="11">
        <f t="shared" si="73"/>
        <v>10.316376911959887</v>
      </c>
      <c r="G99" s="200">
        <f t="shared" si="74"/>
        <v>2.9105063248301422E-2</v>
      </c>
      <c r="I99" s="11" t="str">
        <f>I88</f>
        <v>Administrative and secretarial occupations</v>
      </c>
      <c r="J99" s="11">
        <v>10.36685982580383</v>
      </c>
      <c r="K99" s="11">
        <v>2.2067845938237221</v>
      </c>
      <c r="L99" s="11">
        <v>-8.1600752319801089</v>
      </c>
      <c r="M99" s="11">
        <v>1.8944537014556286</v>
      </c>
      <c r="N99" s="11">
        <v>-6.2656215305244798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3.7816079979104598</v>
      </c>
      <c r="C100" s="11">
        <v>4.1467404280516025</v>
      </c>
      <c r="D100" s="11">
        <f t="shared" si="72"/>
        <v>0.36513243014114272</v>
      </c>
      <c r="E100" s="11">
        <v>1.7944845446858151</v>
      </c>
      <c r="F100" s="11">
        <f t="shared" si="73"/>
        <v>2.1596169748269576</v>
      </c>
      <c r="G100" s="200">
        <f t="shared" si="74"/>
        <v>2.6227301495900024E-2</v>
      </c>
      <c r="I100" s="11" t="str">
        <f t="shared" ref="I100:I104" si="77">I89</f>
        <v>Skilled trades occupations</v>
      </c>
      <c r="J100" s="11">
        <v>9.6392478905925341</v>
      </c>
      <c r="K100" s="11">
        <v>8.4312505809982508</v>
      </c>
      <c r="L100" s="11">
        <v>-1.2079973095942833</v>
      </c>
      <c r="M100" s="11">
        <v>3.3402823309945182</v>
      </c>
      <c r="N100" s="11">
        <v>2.1322850214002353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4.1108529291245777</v>
      </c>
      <c r="C101" s="11">
        <v>9.5266921002408456</v>
      </c>
      <c r="D101" s="11">
        <f t="shared" si="72"/>
        <v>5.4158391711162679</v>
      </c>
      <c r="E101" s="11">
        <v>5.0301657169468692</v>
      </c>
      <c r="F101" s="11">
        <f t="shared" si="73"/>
        <v>10.446004888063136</v>
      </c>
      <c r="G101" s="200">
        <f t="shared" si="74"/>
        <v>5.4720799007159204E-2</v>
      </c>
      <c r="I101" s="11" t="str">
        <f t="shared" si="77"/>
        <v>Caring, leisure and other service occupations</v>
      </c>
      <c r="J101" s="11">
        <v>4.7302886119802228</v>
      </c>
      <c r="K101" s="11">
        <v>3.9241922630128352</v>
      </c>
      <c r="L101" s="11">
        <v>-0.80609634896738735</v>
      </c>
      <c r="M101" s="11">
        <v>1.4627081391278853</v>
      </c>
      <c r="N101" s="11">
        <v>0.65661179016049809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1.9003359448735111</v>
      </c>
      <c r="C102" s="11">
        <v>2.1673300476152502</v>
      </c>
      <c r="D102" s="11">
        <f t="shared" si="72"/>
        <v>0.26699410274173907</v>
      </c>
      <c r="E102" s="11">
        <v>0.81092950113909446</v>
      </c>
      <c r="F102" s="11">
        <f t="shared" si="73"/>
        <v>1.0779236038808335</v>
      </c>
      <c r="G102" s="200">
        <f t="shared" si="74"/>
        <v>2.3975212486074593E-2</v>
      </c>
      <c r="I102" s="11" t="str">
        <f t="shared" si="77"/>
        <v>Sales and customer service occupations</v>
      </c>
      <c r="J102" s="11">
        <v>9.4465880363899686</v>
      </c>
      <c r="K102" s="11">
        <v>3.718827721009363</v>
      </c>
      <c r="L102" s="11">
        <v>-5.7277603153806051</v>
      </c>
      <c r="M102" s="11">
        <v>2.2733946898973825</v>
      </c>
      <c r="N102" s="11">
        <v>-3.4543656254832227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5.601269174824866</v>
      </c>
      <c r="C103" s="11">
        <v>5.9013252595545405</v>
      </c>
      <c r="D103" s="11">
        <f t="shared" ref="D103:D104" si="78">C103-B103</f>
        <v>0.30005608472967449</v>
      </c>
      <c r="E103" s="11">
        <v>2.9091452944264922</v>
      </c>
      <c r="F103" s="11">
        <f t="shared" ref="F103:F104" si="79">SUM(D103:E103)</f>
        <v>3.2092013791561667</v>
      </c>
      <c r="G103" s="200">
        <f t="shared" si="74"/>
        <v>2.827896366303384E-2</v>
      </c>
      <c r="I103" s="11" t="str">
        <f t="shared" si="77"/>
        <v>Process, plant and machine operatives</v>
      </c>
      <c r="J103" s="11">
        <v>7.8104317247220401</v>
      </c>
      <c r="K103" s="11">
        <v>4.8553174949051394</v>
      </c>
      <c r="L103" s="11">
        <v>-2.9551142298168998</v>
      </c>
      <c r="M103" s="11">
        <v>2.5329003660962108</v>
      </c>
      <c r="N103" s="11">
        <v>-0.42221386372068936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11.938327062214221</v>
      </c>
      <c r="C104" s="11">
        <v>13.06610775433108</v>
      </c>
      <c r="D104" s="11">
        <f t="shared" si="78"/>
        <v>1.1277806921168594</v>
      </c>
      <c r="E104" s="11">
        <v>6.6969564900823739</v>
      </c>
      <c r="F104" s="11">
        <f t="shared" si="79"/>
        <v>7.8247371821992333</v>
      </c>
      <c r="G104" s="200">
        <f t="shared" si="74"/>
        <v>3.013189851636433E-2</v>
      </c>
      <c r="I104" s="11" t="str">
        <f t="shared" si="77"/>
        <v>Elementary occupations</v>
      </c>
      <c r="J104" s="11">
        <v>18.290084759644575</v>
      </c>
      <c r="K104" s="11">
        <v>15.27514518473102</v>
      </c>
      <c r="L104" s="11">
        <v>-3.0149395749135541</v>
      </c>
      <c r="M104" s="11">
        <v>6.3767789096485403</v>
      </c>
      <c r="N104" s="11">
        <v>3.3618393347349862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12.30098860915232</v>
      </c>
      <c r="C105" s="11">
        <v>17.413592061332903</v>
      </c>
      <c r="D105" s="11">
        <f t="shared" si="72"/>
        <v>5.1126034521805828</v>
      </c>
      <c r="E105" s="11">
        <v>9.0870835040754105</v>
      </c>
      <c r="F105" s="11">
        <f t="shared" si="73"/>
        <v>14.199686956255993</v>
      </c>
      <c r="G105" s="200">
        <f t="shared" si="74"/>
        <v>3.7565306319131686E-2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2.0611965609096741</v>
      </c>
      <c r="C106" s="11">
        <v>4.3632841445867534</v>
      </c>
      <c r="D106" s="11">
        <f t="shared" si="72"/>
        <v>2.3020875836770793</v>
      </c>
      <c r="E106" s="11">
        <v>2.0100381879647311</v>
      </c>
      <c r="F106" s="11">
        <f t="shared" si="73"/>
        <v>4.31212577164181</v>
      </c>
      <c r="G106" s="200">
        <f t="shared" si="74"/>
        <v>4.6422612024227927E-2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0.92776201875584163</v>
      </c>
      <c r="C107" s="11">
        <v>1.5459089284413035</v>
      </c>
      <c r="D107" s="11">
        <f t="shared" si="72"/>
        <v>0.61814690968546182</v>
      </c>
      <c r="E107" s="11">
        <v>0.84519406716608403</v>
      </c>
      <c r="F107" s="11">
        <f t="shared" si="73"/>
        <v>1.463340976851546</v>
      </c>
      <c r="G107" s="200">
        <f t="shared" si="74"/>
        <v>4.4120828487601793E-2</v>
      </c>
      <c r="I107" s="11" t="str">
        <f>I96</f>
        <v>Managers, directors and senior officials</v>
      </c>
      <c r="J107" s="11">
        <f t="array" ref="J107:J115">MMULT(aggregation!$B$13:$AA$21,B268:B293)</f>
        <v>1.8078350561701524</v>
      </c>
      <c r="K107" s="11">
        <f t="array" ref="K107:K115">MMULT(aggregation!$B$13:$AA$21,C268:C293)</f>
        <v>1.3201215830255992</v>
      </c>
      <c r="L107" s="11">
        <f t="array" ref="L107:L115">MMULT(aggregation!$B$13:$AA$21,D268:D293)</f>
        <v>-0.48771347314455316</v>
      </c>
      <c r="M107" s="11">
        <f t="array" ref="M107:M115">MMULT(aggregation!$B$13:$AA$21,E268:E293)</f>
        <v>0.52818486818616206</v>
      </c>
      <c r="N107" s="11">
        <f t="array" ref="N107:N115">MMULT(aggregation!$B$13:$AA$21,F268:F293)</f>
        <v>4.047139504160896E-2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1.2062754133514917</v>
      </c>
      <c r="C108" s="11">
        <v>1.9735169397450461</v>
      </c>
      <c r="D108" s="11">
        <f t="shared" si="72"/>
        <v>0.76724152639355436</v>
      </c>
      <c r="E108" s="11">
        <v>0.85012503668147199</v>
      </c>
      <c r="F108" s="11">
        <f t="shared" si="73"/>
        <v>1.6173665630750262</v>
      </c>
      <c r="G108" s="200">
        <f t="shared" si="74"/>
        <v>3.6201176264058832E-2</v>
      </c>
      <c r="I108" s="11" t="str">
        <f>I97</f>
        <v>Professional occupations</v>
      </c>
      <c r="J108" s="11">
        <v>1.3898315652460658</v>
      </c>
      <c r="K108" s="11">
        <v>1.2864259246833545</v>
      </c>
      <c r="L108" s="11">
        <v>-0.10340564056271119</v>
      </c>
      <c r="M108" s="11">
        <v>0.4760170349933629</v>
      </c>
      <c r="N108" s="11">
        <v>0.37261139443065167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0.72643222386877015</v>
      </c>
      <c r="C109" s="11">
        <v>1.1033258315192704</v>
      </c>
      <c r="D109" s="11">
        <f t="shared" ref="D109" si="80">C109-B109</f>
        <v>0.37689360765050028</v>
      </c>
      <c r="E109" s="11">
        <v>0.51035782466304513</v>
      </c>
      <c r="F109" s="11">
        <f t="shared" ref="F109" si="81">SUM(D109:E109)</f>
        <v>0.88725143231354542</v>
      </c>
      <c r="G109" s="200">
        <f t="shared" si="74"/>
        <v>3.6112051996999739E-2</v>
      </c>
      <c r="I109" s="11" t="str">
        <f>I98</f>
        <v>Associate professional occupations</v>
      </c>
      <c r="J109" s="11">
        <v>1.3564591354519795</v>
      </c>
      <c r="K109" s="11">
        <v>1.0087573676944339</v>
      </c>
      <c r="L109" s="11">
        <v>-0.34770176775754563</v>
      </c>
      <c r="M109" s="11">
        <v>0.39362101543170358</v>
      </c>
      <c r="N109" s="11">
        <v>4.5919247674157893E-2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1.0298774730996654</v>
      </c>
      <c r="C110" s="11">
        <v>1.7187946671316181</v>
      </c>
      <c r="D110" s="11">
        <f t="shared" si="72"/>
        <v>0.68891719403195273</v>
      </c>
      <c r="E110" s="11">
        <v>0.83645334843287222</v>
      </c>
      <c r="F110" s="11">
        <f t="shared" si="73"/>
        <v>1.525370542464825</v>
      </c>
      <c r="G110" s="200">
        <f t="shared" si="74"/>
        <v>4.0431609216217357E-2</v>
      </c>
      <c r="I110" s="11" t="str">
        <f>I99</f>
        <v>Administrative and secretarial occupations</v>
      </c>
      <c r="J110" s="11">
        <v>1.6947167540055927</v>
      </c>
      <c r="K110" s="11">
        <v>0.43715403021576144</v>
      </c>
      <c r="L110" s="11">
        <v>-1.2575627237898312</v>
      </c>
      <c r="M110" s="11">
        <v>0.34561908442966349</v>
      </c>
      <c r="N110" s="11">
        <v>-0.91194363936016776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6.2586963128002395</v>
      </c>
      <c r="C111" s="11">
        <v>9.0160873017051326</v>
      </c>
      <c r="D111" s="11">
        <f>C111-B111</f>
        <v>2.7573909889048931</v>
      </c>
      <c r="E111" s="11">
        <v>5.3503393561600001</v>
      </c>
      <c r="F111" s="11">
        <f>SUM(D111:E111)</f>
        <v>8.1077303450648941</v>
      </c>
      <c r="G111" s="200">
        <f t="shared" si="74"/>
        <v>4.2047424251653087E-2</v>
      </c>
      <c r="I111" s="11" t="str">
        <f t="shared" ref="I111:I115" si="82">I100</f>
        <v>Skilled trades occupations</v>
      </c>
      <c r="J111" s="11">
        <v>4.2450395806626178</v>
      </c>
      <c r="K111" s="11">
        <v>1.3554860270601852</v>
      </c>
      <c r="L111" s="11">
        <v>-2.8895535536024326</v>
      </c>
      <c r="M111" s="11">
        <v>0.82317290050537095</v>
      </c>
      <c r="N111" s="11">
        <v>-2.0663806530970614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1.4774118887133281</v>
      </c>
      <c r="C112" s="11">
        <v>2.5357901791505673</v>
      </c>
      <c r="D112" s="11">
        <f t="shared" ref="D112:D113" si="83">C112-B112</f>
        <v>1.0583782904372392</v>
      </c>
      <c r="E112" s="11">
        <v>1.3156784859062913</v>
      </c>
      <c r="F112" s="11">
        <f t="shared" ref="F112:F113" si="84">SUM(D112:E112)</f>
        <v>2.3740567763435303</v>
      </c>
      <c r="G112" s="200">
        <f t="shared" si="74"/>
        <v>4.3371316407274874E-2</v>
      </c>
      <c r="I112" s="11" t="str">
        <f t="shared" si="82"/>
        <v>Caring, leisure and other service occupations</v>
      </c>
      <c r="J112" s="11">
        <v>0.99484835685571038</v>
      </c>
      <c r="K112" s="11">
        <v>0.64868106190493235</v>
      </c>
      <c r="L112" s="11">
        <v>-0.34616729495077797</v>
      </c>
      <c r="M112" s="11">
        <v>0.25487473925281823</v>
      </c>
      <c r="N112" s="11">
        <v>-9.1292555697959729E-2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0.11473406239730995</v>
      </c>
      <c r="C113" s="11">
        <v>0.14033862988367074</v>
      </c>
      <c r="D113" s="11">
        <f t="shared" si="83"/>
        <v>2.5604567486360794E-2</v>
      </c>
      <c r="E113" s="11">
        <v>8.5470181077574148E-2</v>
      </c>
      <c r="F113" s="11">
        <f t="shared" si="84"/>
        <v>0.11107474856393494</v>
      </c>
      <c r="G113" s="200">
        <f t="shared" si="74"/>
        <v>3.7812093488232446E-2</v>
      </c>
      <c r="I113" s="11" t="str">
        <f t="shared" si="82"/>
        <v>Sales and customer service occupations</v>
      </c>
      <c r="J113" s="11">
        <v>2.6273368161147124</v>
      </c>
      <c r="K113" s="11">
        <v>1.4755822428396499</v>
      </c>
      <c r="L113" s="11">
        <v>-1.1517545732750627</v>
      </c>
      <c r="M113" s="11">
        <v>0.55991911182492471</v>
      </c>
      <c r="N113" s="11">
        <v>-0.59183546145013799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5.5249822220977984</v>
      </c>
      <c r="C114" s="11">
        <v>8.2632732828570248</v>
      </c>
      <c r="D114" s="11">
        <f t="shared" si="72"/>
        <v>2.7382910607592263</v>
      </c>
      <c r="E114" s="11">
        <v>4.0446070829817611</v>
      </c>
      <c r="F114" s="11">
        <f t="shared" si="73"/>
        <v>6.7828981437409874</v>
      </c>
      <c r="G114" s="200">
        <f t="shared" si="74"/>
        <v>3.7299481917242749E-2</v>
      </c>
      <c r="I114" s="11" t="str">
        <f t="shared" si="82"/>
        <v>Process, plant and machine operatives</v>
      </c>
      <c r="J114" s="11">
        <v>3.267450901906594</v>
      </c>
      <c r="K114" s="11">
        <v>1.2513935745584854</v>
      </c>
      <c r="L114" s="11">
        <v>-2.0160573273481086</v>
      </c>
      <c r="M114" s="11">
        <v>0.72724537147129031</v>
      </c>
      <c r="N114" s="11">
        <v>-1.2888119558768183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2.0041598556387696</v>
      </c>
      <c r="C115" s="11">
        <v>3.1900293438748131</v>
      </c>
      <c r="D115" s="11">
        <f t="shared" si="72"/>
        <v>1.1858694882360434</v>
      </c>
      <c r="E115" s="11">
        <v>1.4481044587111069</v>
      </c>
      <c r="F115" s="11">
        <f t="shared" si="73"/>
        <v>2.6339739469471501</v>
      </c>
      <c r="G115" s="200">
        <f t="shared" si="74"/>
        <v>3.6918871869383807E-2</v>
      </c>
      <c r="I115" s="11" t="str">
        <f t="shared" si="82"/>
        <v>Elementary occupations</v>
      </c>
      <c r="J115" s="11">
        <v>5.3405692082515035</v>
      </c>
      <c r="K115" s="11">
        <v>3.9090158632282503</v>
      </c>
      <c r="L115" s="11">
        <v>-1.4315533450232529</v>
      </c>
      <c r="M115" s="11">
        <v>1.3414008622690132</v>
      </c>
      <c r="N115" s="11">
        <v>-9.0152482754239704E-2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0.50740080932913967</v>
      </c>
      <c r="C116" s="11">
        <v>1.3243376501778514</v>
      </c>
      <c r="D116" s="11">
        <f t="shared" ref="D116:D117" si="85">C116-B116</f>
        <v>0.81693684084871176</v>
      </c>
      <c r="E116" s="11">
        <v>0.5019260059555618</v>
      </c>
      <c r="F116" s="11">
        <f t="shared" ref="F116:F117" si="86">SUM(D116:E116)</f>
        <v>1.3188628468042736</v>
      </c>
      <c r="G116" s="200">
        <f t="shared" si="74"/>
        <v>4.6916497929027301E-2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0.9810025322355268</v>
      </c>
      <c r="C117" s="11">
        <v>1.7313887595284077</v>
      </c>
      <c r="D117" s="11">
        <f t="shared" si="85"/>
        <v>0.75038622729288085</v>
      </c>
      <c r="E117" s="11">
        <v>0.94418052455978951</v>
      </c>
      <c r="F117" s="11">
        <f t="shared" si="86"/>
        <v>1.6945667518526704</v>
      </c>
      <c r="G117" s="200">
        <f t="shared" si="74"/>
        <v>4.5972163601747607E-2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0.39432329936548249</v>
      </c>
      <c r="C118" s="11">
        <v>1.6879129573548888</v>
      </c>
      <c r="D118" s="11">
        <f t="shared" si="72"/>
        <v>1.2935896579894064</v>
      </c>
      <c r="E118" s="11">
        <v>0.83149957399737473</v>
      </c>
      <c r="F118" s="11">
        <f t="shared" si="73"/>
        <v>2.1250892319867809</v>
      </c>
      <c r="G118" s="200">
        <f t="shared" si="74"/>
        <v>7.8545204371474053E-2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4.3477770237156328</v>
      </c>
      <c r="C119" s="11">
        <v>6.0201065185108362</v>
      </c>
      <c r="D119" s="11">
        <f t="shared" ref="D119" si="87">C119-B119</f>
        <v>1.6723294947952034</v>
      </c>
      <c r="E119" s="11">
        <v>3.4061727103319073</v>
      </c>
      <c r="F119" s="11">
        <f t="shared" ref="F119" si="88">SUM(D119:E119)</f>
        <v>5.0785022051271103</v>
      </c>
      <c r="G119" s="200">
        <f t="shared" si="74"/>
        <v>3.9322624214399582E-2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142.67312520345729</v>
      </c>
      <c r="C120" s="11">
        <f t="shared" ref="C120:F120" si="89">SUM(C94:C119)</f>
        <v>177.58126335238944</v>
      </c>
      <c r="D120" s="11">
        <f t="shared" si="89"/>
        <v>34.90813814893211</v>
      </c>
      <c r="E120" s="11">
        <f t="shared" si="89"/>
        <v>91.605121594153701</v>
      </c>
      <c r="F120" s="11">
        <f t="shared" si="89"/>
        <v>126.51325974308583</v>
      </c>
      <c r="G120" s="200">
        <f t="shared" si="74"/>
        <v>3.3616228414358185E-2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2.8967101929874994</v>
      </c>
      <c r="C123" s="11">
        <v>2.8561083265239402</v>
      </c>
      <c r="D123" s="11">
        <f>C123-B123</f>
        <v>-4.0601866463559233E-2</v>
      </c>
      <c r="E123" s="11">
        <v>1.5085542285639195</v>
      </c>
      <c r="F123" s="11">
        <f>SUM(D123:E123)</f>
        <v>1.4679523621003603</v>
      </c>
      <c r="G123" s="200">
        <f>IF(B123&gt;0,(1+(E123/B123))^(1/($C$6-$B$6))-1,0)</f>
        <v>2.8342525166040522E-2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1.6532826055695571</v>
      </c>
      <c r="C124" s="11">
        <v>2.0952285106550605</v>
      </c>
      <c r="D124" s="11">
        <f t="shared" ref="D124:D139" si="92">C124-B124</f>
        <v>0.44194590508550347</v>
      </c>
      <c r="E124" s="11">
        <v>1.2060989024217168</v>
      </c>
      <c r="F124" s="11">
        <f t="shared" ref="F124:F131" si="93">SUM(D124:E124)</f>
        <v>1.6480448075072203</v>
      </c>
      <c r="G124" s="200">
        <f t="shared" ref="G124:G147" si="94">IF(B124&gt;0,(1+(E124/B124))^(1/($C$6-$B$6))-1,0)</f>
        <v>3.7197991690914201E-2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1.5594777330600851</v>
      </c>
      <c r="C125" s="11">
        <v>2.0710524507807553</v>
      </c>
      <c r="D125" s="11">
        <f t="shared" si="92"/>
        <v>0.5115747177206702</v>
      </c>
      <c r="E125" s="11">
        <v>0.76396454399620939</v>
      </c>
      <c r="F125" s="11">
        <f t="shared" si="93"/>
        <v>1.2755392617168795</v>
      </c>
      <c r="G125" s="200">
        <f t="shared" si="94"/>
        <v>2.6936319979470547E-2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3.5647912325195632</v>
      </c>
      <c r="C126" s="11">
        <v>0.78482071772268014</v>
      </c>
      <c r="D126" s="11">
        <f t="shared" si="92"/>
        <v>-2.779970514796883</v>
      </c>
      <c r="E126" s="11">
        <v>0.66107674419266904</v>
      </c>
      <c r="F126" s="11">
        <f t="shared" si="93"/>
        <v>-2.1188937706042141</v>
      </c>
      <c r="G126" s="200">
        <f t="shared" si="94"/>
        <v>1.1405835200130721E-2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0.83281373207790377</v>
      </c>
      <c r="C127" s="11">
        <v>0.51678756372865253</v>
      </c>
      <c r="D127" s="11">
        <f t="shared" si="92"/>
        <v>-0.31602616834925124</v>
      </c>
      <c r="E127" s="11">
        <v>0.18759522007955926</v>
      </c>
      <c r="F127" s="11">
        <f t="shared" si="93"/>
        <v>-0.12843094826969198</v>
      </c>
      <c r="G127" s="200">
        <f>IF(B127&gt;0,(1+(E127/B127))^(1/($C$6-$B$6))-1,0)</f>
        <v>1.3635375448567411E-2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1.5526532628034446</v>
      </c>
      <c r="C128" s="11">
        <v>1.4680401573231117</v>
      </c>
      <c r="D128" s="11">
        <f t="shared" si="92"/>
        <v>-8.4613105480332962E-2</v>
      </c>
      <c r="E128" s="11">
        <v>0.56938104778094834</v>
      </c>
      <c r="F128" s="11">
        <f t="shared" si="93"/>
        <v>0.48476794230061537</v>
      </c>
      <c r="G128" s="200">
        <f t="shared" si="94"/>
        <v>2.1045733067582839E-2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0.72780886736336659</v>
      </c>
      <c r="C129" s="11">
        <v>1.0525511238931682</v>
      </c>
      <c r="D129" s="11">
        <f t="shared" si="92"/>
        <v>0.3247422565298016</v>
      </c>
      <c r="E129" s="11">
        <v>0.42450571662509012</v>
      </c>
      <c r="F129" s="11">
        <f t="shared" si="93"/>
        <v>0.74924797315489178</v>
      </c>
      <c r="G129" s="200">
        <f t="shared" si="94"/>
        <v>3.1106634004255174E-2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1.9892013682176957</v>
      </c>
      <c r="C130" s="11">
        <v>1.5703096403476826</v>
      </c>
      <c r="D130" s="11">
        <f t="shared" si="92"/>
        <v>-0.41889172787001305</v>
      </c>
      <c r="E130" s="11">
        <v>0.93699180826319028</v>
      </c>
      <c r="F130" s="11">
        <f t="shared" si="93"/>
        <v>0.51810008039317723</v>
      </c>
      <c r="G130" s="200">
        <f t="shared" si="94"/>
        <v>2.6065179348090606E-2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0.47631279078067951</v>
      </c>
      <c r="C131" s="11">
        <v>0.54856160014460287</v>
      </c>
      <c r="D131" s="11">
        <f t="shared" si="92"/>
        <v>7.2248809363923361E-2</v>
      </c>
      <c r="E131" s="11">
        <v>0.18502974017552237</v>
      </c>
      <c r="F131" s="11">
        <f t="shared" si="93"/>
        <v>0.25727854953944573</v>
      </c>
      <c r="G131" s="200">
        <f t="shared" si="94"/>
        <v>2.2120928023379394E-2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0.74291669517085157</v>
      </c>
      <c r="C132" s="11">
        <v>0.85455861273410494</v>
      </c>
      <c r="D132" s="11">
        <f t="shared" si="92"/>
        <v>0.11164191756325337</v>
      </c>
      <c r="E132" s="11">
        <v>0.38510019234414516</v>
      </c>
      <c r="F132" s="11">
        <f t="shared" ref="F132:F133" si="95">SUM(D132:E132)</f>
        <v>0.49674210990739853</v>
      </c>
      <c r="G132" s="200">
        <f t="shared" si="94"/>
        <v>2.8233381032986893E-2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3.1235165212136531</v>
      </c>
      <c r="C133" s="11">
        <v>3.6047237478076117</v>
      </c>
      <c r="D133" s="11">
        <f t="shared" si="92"/>
        <v>0.48120722659395865</v>
      </c>
      <c r="E133" s="11">
        <v>1.6842800088531544</v>
      </c>
      <c r="F133" s="11">
        <f t="shared" si="95"/>
        <v>2.1654872354471131</v>
      </c>
      <c r="G133" s="200">
        <f t="shared" si="94"/>
        <v>2.9169289037804136E-2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4.5161071559622989</v>
      </c>
      <c r="C134" s="11">
        <v>6.1122226375362532</v>
      </c>
      <c r="D134" s="11">
        <f t="shared" si="92"/>
        <v>1.5961154815739542</v>
      </c>
      <c r="E134" s="11">
        <v>3.342137420995261</v>
      </c>
      <c r="F134" s="11">
        <f t="shared" ref="F134:F137" si="96">SUM(D134:E134)</f>
        <v>4.9382529025692152</v>
      </c>
      <c r="G134" s="200">
        <f t="shared" si="94"/>
        <v>3.7617816495903122E-2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0.95738865254469174</v>
      </c>
      <c r="C135" s="11">
        <v>1.2297096316373388</v>
      </c>
      <c r="D135" s="11">
        <f t="shared" si="92"/>
        <v>0.27232097909264708</v>
      </c>
      <c r="E135" s="11">
        <v>0.72981648052403125</v>
      </c>
      <c r="F135" s="11">
        <f t="shared" si="96"/>
        <v>1.0021374596166783</v>
      </c>
      <c r="G135" s="200">
        <f t="shared" si="94"/>
        <v>3.8497146343472899E-2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0.44752117726380652</v>
      </c>
      <c r="C136" s="11">
        <v>0.7270568319945403</v>
      </c>
      <c r="D136" s="11">
        <f t="shared" si="92"/>
        <v>0.27953565473073377</v>
      </c>
      <c r="E136" s="11">
        <v>0.41957528182266296</v>
      </c>
      <c r="F136" s="11">
        <f t="shared" si="96"/>
        <v>0.69911093655339673</v>
      </c>
      <c r="G136" s="200">
        <f t="shared" si="94"/>
        <v>4.5081728145698108E-2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0.410100861846039</v>
      </c>
      <c r="C137" s="11">
        <v>0.6703160816985928</v>
      </c>
      <c r="D137" s="11">
        <f t="shared" si="92"/>
        <v>0.2602152198525538</v>
      </c>
      <c r="E137" s="11">
        <v>0.26143040795380101</v>
      </c>
      <c r="F137" s="11">
        <f t="shared" si="96"/>
        <v>0.52164562780635482</v>
      </c>
      <c r="G137" s="200">
        <f t="shared" si="94"/>
        <v>3.3423588999093923E-2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0.45537767267629581</v>
      </c>
      <c r="C138" s="11">
        <v>0.78282228127515385</v>
      </c>
      <c r="D138" s="11">
        <f t="shared" si="92"/>
        <v>0.32744460859885804</v>
      </c>
      <c r="E138" s="11">
        <v>0.37992069509182158</v>
      </c>
      <c r="F138" s="11">
        <f t="shared" ref="F138" si="97">SUM(D138:E138)</f>
        <v>0.70736530369067963</v>
      </c>
      <c r="G138" s="200">
        <f t="shared" si="94"/>
        <v>4.1273126122308712E-2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0.44755524235389016</v>
      </c>
      <c r="C139" s="11">
        <v>0.69649961046168551</v>
      </c>
      <c r="D139" s="11">
        <f t="shared" si="92"/>
        <v>0.24894436810779536</v>
      </c>
      <c r="E139" s="11">
        <v>0.35981279734558463</v>
      </c>
      <c r="F139" s="11">
        <f t="shared" ref="F139" si="98">SUM(D139:E139)</f>
        <v>0.60875716545337999</v>
      </c>
      <c r="G139" s="200">
        <f t="shared" si="94"/>
        <v>4.0115720263880661E-2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5.0852976996504315</v>
      </c>
      <c r="C140" s="11">
        <v>5.4925806581825114</v>
      </c>
      <c r="D140" s="11">
        <f>C140-B140</f>
        <v>0.40728295853207985</v>
      </c>
      <c r="E140" s="11">
        <v>3.235735150624822</v>
      </c>
      <c r="F140" s="11">
        <f>SUM(D140:E140)</f>
        <v>3.6430181091569018</v>
      </c>
      <c r="G140" s="200">
        <f t="shared" si="94"/>
        <v>3.337366670380626E-2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0.88242761654216295</v>
      </c>
      <c r="C141" s="11">
        <v>1.4230497921962741</v>
      </c>
      <c r="D141" s="11">
        <f t="shared" ref="D141:D147" si="99">C141-B141</f>
        <v>0.54062217565411119</v>
      </c>
      <c r="E141" s="11">
        <v>0.75381496580610829</v>
      </c>
      <c r="F141" s="11">
        <f t="shared" ref="F141:F142" si="100">SUM(D141:E141)</f>
        <v>1.2944371414602194</v>
      </c>
      <c r="G141" s="200">
        <f t="shared" si="94"/>
        <v>4.2024443480588536E-2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3.4047918398407873E-2</v>
      </c>
      <c r="C142" s="11">
        <v>3.1769198328746889E-2</v>
      </c>
      <c r="D142" s="11">
        <f t="shared" si="99"/>
        <v>-2.2787200696609833E-3</v>
      </c>
      <c r="E142" s="11">
        <v>1.8674787748588873E-2</v>
      </c>
      <c r="F142" s="11">
        <f t="shared" si="100"/>
        <v>1.639606767892789E-2</v>
      </c>
      <c r="G142" s="200">
        <f t="shared" si="94"/>
        <v>2.9580895117665262E-2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1.9251326850804651</v>
      </c>
      <c r="C143" s="11">
        <v>2.7758475543075183</v>
      </c>
      <c r="D143" s="11">
        <f t="shared" si="99"/>
        <v>0.85071486922705319</v>
      </c>
      <c r="E143" s="11">
        <v>1.3907557991250659</v>
      </c>
      <c r="F143" s="11">
        <f t="shared" ref="F143:F144" si="101">SUM(D143:E143)</f>
        <v>2.2414706683521191</v>
      </c>
      <c r="G143" s="200">
        <f t="shared" si="94"/>
        <v>3.6913709684144536E-2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0.61529019593733425</v>
      </c>
      <c r="C144" s="11">
        <v>0.94184180716014565</v>
      </c>
      <c r="D144" s="11">
        <f t="shared" si="99"/>
        <v>0.3265516112228114</v>
      </c>
      <c r="E144" s="11">
        <v>0.45914299719829405</v>
      </c>
      <c r="F144" s="11">
        <f t="shared" si="101"/>
        <v>0.78569460842110539</v>
      </c>
      <c r="G144" s="200">
        <f t="shared" si="94"/>
        <v>3.7862837247570225E-2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0.20690990970528333</v>
      </c>
      <c r="C145" s="11">
        <v>0.55028897983072511</v>
      </c>
      <c r="D145" s="11">
        <f t="shared" si="99"/>
        <v>0.34337907012544178</v>
      </c>
      <c r="E145" s="11">
        <v>0.19019006763579827</v>
      </c>
      <c r="F145" s="11">
        <f t="shared" ref="F145:F146" si="102">SUM(D145:E145)</f>
        <v>0.53356913776124004</v>
      </c>
      <c r="G145" s="200">
        <f t="shared" si="94"/>
        <v>4.4418537130883395E-2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0.46266391279435765</v>
      </c>
      <c r="C146" s="11">
        <v>0.78586176414425413</v>
      </c>
      <c r="D146" s="11">
        <f t="shared" si="99"/>
        <v>0.32319785134989648</v>
      </c>
      <c r="E146" s="11">
        <v>0.44381239476938095</v>
      </c>
      <c r="F146" s="11">
        <f t="shared" si="102"/>
        <v>0.76701024611927737</v>
      </c>
      <c r="G146" s="200">
        <f t="shared" si="94"/>
        <v>4.5857998322628379E-2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0.26141502758668766</v>
      </c>
      <c r="C147" s="11">
        <v>1.1393410499417331</v>
      </c>
      <c r="D147" s="11">
        <f t="shared" si="99"/>
        <v>0.87792602235504547</v>
      </c>
      <c r="E147" s="11">
        <v>0.53342999409383618</v>
      </c>
      <c r="F147" s="11">
        <f t="shared" ref="F147" si="103">SUM(D147:E147)</f>
        <v>1.4113560164488816</v>
      </c>
      <c r="G147" s="200">
        <f t="shared" si="94"/>
        <v>7.6953107964249812E-2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2.1359415430419397</v>
      </c>
      <c r="C148" s="11">
        <v>3.0300931551515888</v>
      </c>
      <c r="D148" s="11">
        <f t="shared" ref="D148" si="104">C148-B148</f>
        <v>0.89415161210964911</v>
      </c>
      <c r="E148" s="11">
        <v>1.6038004203884546</v>
      </c>
      <c r="F148" s="11">
        <f t="shared" ref="F148" si="105">SUM(D148:E148)</f>
        <v>2.4979520324981035</v>
      </c>
      <c r="G148" s="200">
        <f t="shared" ref="G148:G149" si="106">IF(B148&gt;0,(1+(E148/B148))^(1/($C$6-$B$6))-1,0)</f>
        <v>3.8046523574366775E-2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37.962662273148382</v>
      </c>
      <c r="C149" s="11">
        <f t="shared" ref="C149:F149" si="107">SUM(C123:C148)</f>
        <v>43.812043485508433</v>
      </c>
      <c r="D149" s="11">
        <f t="shared" si="107"/>
        <v>5.8493812123600417</v>
      </c>
      <c r="E149" s="11">
        <f t="shared" si="107"/>
        <v>22.634627814419638</v>
      </c>
      <c r="F149" s="11">
        <f t="shared" si="107"/>
        <v>28.484009026779674</v>
      </c>
      <c r="G149" s="200">
        <f t="shared" si="106"/>
        <v>3.1667547510552563E-2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3.9073228887883693</v>
      </c>
      <c r="C152" s="11">
        <v>3.7297157825815717</v>
      </c>
      <c r="D152" s="11">
        <f>C152-B152</f>
        <v>-0.17760710620679765</v>
      </c>
      <c r="E152" s="11">
        <v>2.01045338823223</v>
      </c>
      <c r="F152" s="11">
        <f>SUM(D152:E152)</f>
        <v>1.8328462820254323</v>
      </c>
      <c r="G152" s="200">
        <f>IF(B152&gt;0,(1+(E152/B152))^(1/($C$6-$B$6))-1,0)</f>
        <v>2.8060365084730643E-2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1.7279384681623029</v>
      </c>
      <c r="C153" s="11">
        <v>2.0724166987935027</v>
      </c>
      <c r="D153" s="11">
        <f t="shared" ref="D153:D168" si="110">C153-B153</f>
        <v>0.34447823063119976</v>
      </c>
      <c r="E153" s="11">
        <v>1.2329099433167929</v>
      </c>
      <c r="F153" s="11">
        <f t="shared" ref="F153:F160" si="111">SUM(D153:E153)</f>
        <v>1.5773881739479927</v>
      </c>
      <c r="G153" s="200">
        <f t="shared" ref="G153:G155" si="112">IF(B153&gt;0,(1+(E153/B153))^(1/($C$6-$B$6))-1,0)</f>
        <v>3.6555419565132752E-2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3.7076837664130569</v>
      </c>
      <c r="C154" s="11">
        <v>3.9832277274174048</v>
      </c>
      <c r="D154" s="11">
        <f t="shared" si="110"/>
        <v>0.27554396100434797</v>
      </c>
      <c r="E154" s="11">
        <v>1.5426440464887703</v>
      </c>
      <c r="F154" s="11">
        <f t="shared" si="111"/>
        <v>1.8181880074931183</v>
      </c>
      <c r="G154" s="200">
        <f t="shared" si="112"/>
        <v>2.3463240872321878E-2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0.88271707330236038</v>
      </c>
      <c r="C155" s="11">
        <v>1.0617751119634551</v>
      </c>
      <c r="D155" s="11">
        <f t="shared" si="110"/>
        <v>0.17905803866109471</v>
      </c>
      <c r="E155" s="11">
        <v>0.5237151268634731</v>
      </c>
      <c r="F155" s="11">
        <f t="shared" si="111"/>
        <v>0.70277316552456781</v>
      </c>
      <c r="G155" s="200">
        <f t="shared" si="112"/>
        <v>3.1540977853600438E-2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0.37484245795974674</v>
      </c>
      <c r="C156" s="11">
        <v>0.23403094576141031</v>
      </c>
      <c r="D156" s="11">
        <f t="shared" si="110"/>
        <v>-0.14081151219833643</v>
      </c>
      <c r="E156" s="11">
        <v>0.15007260200887632</v>
      </c>
      <c r="F156" s="11">
        <f t="shared" si="111"/>
        <v>9.2610898105398853E-3</v>
      </c>
      <c r="G156" s="200">
        <f>IF(B156&gt;0,(1+(E156/B156))^(1/($C$6-$B$6))-1,0)</f>
        <v>2.2702577270481861E-2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2.8886146822946492</v>
      </c>
      <c r="C157" s="11">
        <v>3.1238081112962059</v>
      </c>
      <c r="D157" s="11">
        <f t="shared" si="110"/>
        <v>0.23519342900155671</v>
      </c>
      <c r="E157" s="11">
        <v>1.5227758489128309</v>
      </c>
      <c r="F157" s="11">
        <f t="shared" si="111"/>
        <v>1.7579692779143876</v>
      </c>
      <c r="G157" s="200">
        <f t="shared" ref="G157:G178" si="113">IF(B157&gt;0,(1+(E157/B157))^(1/($C$6-$B$6))-1,0)</f>
        <v>2.8629699475221981E-2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1.5119750575877737</v>
      </c>
      <c r="C158" s="11">
        <v>1.3163183619331187</v>
      </c>
      <c r="D158" s="11">
        <f t="shared" si="110"/>
        <v>-0.19565669565465504</v>
      </c>
      <c r="E158" s="11">
        <v>0.55049125562800039</v>
      </c>
      <c r="F158" s="11">
        <f t="shared" si="111"/>
        <v>0.35483455997334534</v>
      </c>
      <c r="G158" s="200">
        <f t="shared" si="113"/>
        <v>2.0914759387142157E-2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0.67443716314562563</v>
      </c>
      <c r="C159" s="11">
        <v>1.2722943976520362</v>
      </c>
      <c r="D159" s="11">
        <f t="shared" si="110"/>
        <v>0.5978572345064106</v>
      </c>
      <c r="E159" s="11">
        <v>0.65089204217099406</v>
      </c>
      <c r="F159" s="11">
        <f t="shared" si="111"/>
        <v>1.2487492766774047</v>
      </c>
      <c r="G159" s="200">
        <f t="shared" si="113"/>
        <v>4.6065353966649125E-2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0.39125842197751542</v>
      </c>
      <c r="C160" s="11">
        <v>0.28499379806696928</v>
      </c>
      <c r="D160" s="11">
        <f t="shared" si="110"/>
        <v>-0.10626462391054614</v>
      </c>
      <c r="E160" s="11">
        <v>0.11251764812774397</v>
      </c>
      <c r="F160" s="11">
        <f t="shared" si="111"/>
        <v>6.2530242171978251E-3</v>
      </c>
      <c r="G160" s="200">
        <f t="shared" si="113"/>
        <v>1.6993683809015003E-2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0.92111953779294098</v>
      </c>
      <c r="C161" s="11">
        <v>0.86248715190062542</v>
      </c>
      <c r="D161" s="11">
        <f t="shared" si="110"/>
        <v>-5.8632385892315564E-2</v>
      </c>
      <c r="E161" s="11">
        <v>0.42690936067719631</v>
      </c>
      <c r="F161" s="11">
        <f t="shared" ref="F161:F162" si="114">SUM(D161:E161)</f>
        <v>0.36827697478488075</v>
      </c>
      <c r="G161" s="200">
        <f t="shared" si="113"/>
        <v>2.5712261644545764E-2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2.6186135578421652</v>
      </c>
      <c r="C162" s="11">
        <v>2.9007779400973428</v>
      </c>
      <c r="D162" s="11">
        <f t="shared" si="110"/>
        <v>0.28216438225517759</v>
      </c>
      <c r="E162" s="11">
        <v>1.3652226236277969</v>
      </c>
      <c r="F162" s="11">
        <f t="shared" si="114"/>
        <v>1.6473870058829745</v>
      </c>
      <c r="G162" s="200">
        <f t="shared" si="113"/>
        <v>2.8368275878923876E-2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4.4892681200322242</v>
      </c>
      <c r="C163" s="11">
        <v>5.6053050592733467</v>
      </c>
      <c r="D163" s="11">
        <f t="shared" si="110"/>
        <v>1.1160369392411225</v>
      </c>
      <c r="E163" s="11">
        <v>3.0070279698883291</v>
      </c>
      <c r="F163" s="11">
        <f t="shared" ref="F163:F166" si="115">SUM(D163:E163)</f>
        <v>4.123064909129452</v>
      </c>
      <c r="G163" s="200">
        <f t="shared" si="113"/>
        <v>3.47721841002675E-2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0.78037068677999633</v>
      </c>
      <c r="C164" s="11">
        <v>1.2488718848728275</v>
      </c>
      <c r="D164" s="11">
        <f t="shared" si="110"/>
        <v>0.46850119809283119</v>
      </c>
      <c r="E164" s="11">
        <v>0.52376368290130471</v>
      </c>
      <c r="F164" s="11">
        <f t="shared" si="115"/>
        <v>0.9922648809941359</v>
      </c>
      <c r="G164" s="200">
        <f t="shared" si="113"/>
        <v>3.4827813397822593E-2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0.62072027289330678</v>
      </c>
      <c r="C165" s="11">
        <v>0.96570469643066703</v>
      </c>
      <c r="D165" s="11">
        <f t="shared" si="110"/>
        <v>0.34498442353736025</v>
      </c>
      <c r="E165" s="11">
        <v>0.50136972067403374</v>
      </c>
      <c r="F165" s="11">
        <f t="shared" si="115"/>
        <v>0.84635414421139399</v>
      </c>
      <c r="G165" s="200">
        <f t="shared" si="113"/>
        <v>4.0260522084696326E-2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1.6338792216285647</v>
      </c>
      <c r="C166" s="11">
        <v>2.3152085042718609</v>
      </c>
      <c r="D166" s="11">
        <f t="shared" si="110"/>
        <v>0.68132928264329617</v>
      </c>
      <c r="E166" s="11">
        <v>0.94521254537252775</v>
      </c>
      <c r="F166" s="11">
        <f t="shared" si="115"/>
        <v>1.6265418280158239</v>
      </c>
      <c r="G166" s="200">
        <f t="shared" si="113"/>
        <v>3.0899802337034821E-2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0.66369164092233401</v>
      </c>
      <c r="C167" s="11">
        <v>1.0215456650056811</v>
      </c>
      <c r="D167" s="11">
        <f t="shared" si="110"/>
        <v>0.3578540240833471</v>
      </c>
      <c r="E167" s="11">
        <v>0.51112774369103864</v>
      </c>
      <c r="F167" s="11">
        <f t="shared" ref="F167" si="116">SUM(D167:E167)</f>
        <v>0.86898176777438574</v>
      </c>
      <c r="G167" s="200">
        <f t="shared" si="113"/>
        <v>3.8804088865676656E-2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0.47192825608631106</v>
      </c>
      <c r="C168" s="11">
        <v>0.59231823150869178</v>
      </c>
      <c r="D168" s="11">
        <f t="shared" si="110"/>
        <v>0.12038997542238072</v>
      </c>
      <c r="E168" s="11">
        <v>0.34477810362892419</v>
      </c>
      <c r="F168" s="11">
        <f t="shared" ref="F168" si="117">SUM(D168:E168)</f>
        <v>0.46516807905130492</v>
      </c>
      <c r="G168" s="200">
        <f t="shared" si="113"/>
        <v>3.7240176579856676E-2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3.0056609241142174</v>
      </c>
      <c r="C169" s="11">
        <v>3.5508371292588694</v>
      </c>
      <c r="D169" s="11">
        <f>C169-B169</f>
        <v>0.54517620514465204</v>
      </c>
      <c r="E169" s="11">
        <v>2.0795436755329035</v>
      </c>
      <c r="F169" s="11">
        <f>SUM(D169:E169)</f>
        <v>2.6247198806775556</v>
      </c>
      <c r="G169" s="200">
        <f t="shared" si="113"/>
        <v>3.5677551801155172E-2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1.0178675229906275</v>
      </c>
      <c r="C170" s="11">
        <v>1.6967610200306322</v>
      </c>
      <c r="D170" s="11">
        <f t="shared" ref="D170:D176" si="118">C170-B170</f>
        <v>0.67889349704000468</v>
      </c>
      <c r="E170" s="11">
        <v>0.88246935110109082</v>
      </c>
      <c r="F170" s="11">
        <f t="shared" ref="F170:F171" si="119">SUM(D170:E170)</f>
        <v>1.5613628481410955</v>
      </c>
      <c r="G170" s="200">
        <f t="shared" si="113"/>
        <v>4.2499741263638313E-2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3.0220982617194629E-2</v>
      </c>
      <c r="C171" s="11">
        <v>2.1275673325054853E-2</v>
      </c>
      <c r="D171" s="11">
        <f t="shared" si="118"/>
        <v>-8.9453092921397762E-3</v>
      </c>
      <c r="E171" s="11">
        <v>1.4704242981845986E-2</v>
      </c>
      <c r="F171" s="11">
        <f t="shared" si="119"/>
        <v>5.7589336897062096E-3</v>
      </c>
      <c r="G171" s="200">
        <f t="shared" si="113"/>
        <v>2.6783258664928367E-2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1.4756812612377865</v>
      </c>
      <c r="C172" s="11">
        <v>1.9391842872580431</v>
      </c>
      <c r="D172" s="11">
        <f t="shared" si="118"/>
        <v>0.46350302602025661</v>
      </c>
      <c r="E172" s="11">
        <v>0.87287950607557929</v>
      </c>
      <c r="F172" s="11">
        <f t="shared" ref="F172:F173" si="120">SUM(D172:E172)</f>
        <v>1.3363825320958358</v>
      </c>
      <c r="G172" s="200">
        <f t="shared" si="113"/>
        <v>3.1463701670417787E-2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0.70276033015344364</v>
      </c>
      <c r="C173" s="11">
        <v>0.96117298069891255</v>
      </c>
      <c r="D173" s="11">
        <f t="shared" si="118"/>
        <v>0.25841265054546891</v>
      </c>
      <c r="E173" s="11">
        <v>0.43871569860817999</v>
      </c>
      <c r="F173" s="11">
        <f t="shared" si="120"/>
        <v>0.69712834915364885</v>
      </c>
      <c r="G173" s="200">
        <f t="shared" si="113"/>
        <v>3.2865973820434213E-2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0.4781520224371556</v>
      </c>
      <c r="C174" s="11">
        <v>0.89109657351178273</v>
      </c>
      <c r="D174" s="11">
        <f t="shared" si="118"/>
        <v>0.41294455107462713</v>
      </c>
      <c r="E174" s="11">
        <v>0.34825758330753087</v>
      </c>
      <c r="F174" s="11">
        <f t="shared" ref="F174:F175" si="121">SUM(D174:E174)</f>
        <v>0.761202134382158</v>
      </c>
      <c r="G174" s="200">
        <f t="shared" si="113"/>
        <v>3.7150920899047701E-2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0.68310774426393117</v>
      </c>
      <c r="C175" s="11">
        <v>1.0396807273904913</v>
      </c>
      <c r="D175" s="11">
        <f t="shared" si="118"/>
        <v>0.35657298312656016</v>
      </c>
      <c r="E175" s="11">
        <v>0.6185902884317328</v>
      </c>
      <c r="F175" s="11">
        <f t="shared" si="121"/>
        <v>0.97516327155829297</v>
      </c>
      <c r="G175" s="200">
        <f t="shared" si="113"/>
        <v>4.392204601177796E-2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0.30327493615128465</v>
      </c>
      <c r="C176" s="11">
        <v>1.1046903555578489</v>
      </c>
      <c r="D176" s="11">
        <f t="shared" si="118"/>
        <v>0.80141541940656424</v>
      </c>
      <c r="E176" s="11">
        <v>0.48938090403115841</v>
      </c>
      <c r="F176" s="11">
        <f t="shared" ref="F176" si="122">SUM(D176:E176)</f>
        <v>1.2907963234377227</v>
      </c>
      <c r="G176" s="200">
        <f t="shared" si="113"/>
        <v>6.6145658944924302E-2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1.8601557802964053</v>
      </c>
      <c r="C177" s="11">
        <v>2.5461464725064302</v>
      </c>
      <c r="D177" s="11">
        <f t="shared" ref="D177" si="123">C177-B177</f>
        <v>0.68599069221002495</v>
      </c>
      <c r="E177" s="11">
        <v>1.3216039368905008</v>
      </c>
      <c r="F177" s="11">
        <f t="shared" ref="F177" si="124">SUM(D177:E177)</f>
        <v>2.0075946291005256</v>
      </c>
      <c r="G177" s="200">
        <f t="shared" si="113"/>
        <v>3.6432932566504039E-2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37.823262777871292</v>
      </c>
      <c r="C178" s="11">
        <f t="shared" ref="C178:F178" si="125">SUM(C152:C177)</f>
        <v>46.341645288364788</v>
      </c>
      <c r="D178" s="11">
        <f t="shared" si="125"/>
        <v>8.5183825104934936</v>
      </c>
      <c r="E178" s="11">
        <f t="shared" si="125"/>
        <v>22.988028839171385</v>
      </c>
      <c r="F178" s="11">
        <f t="shared" si="125"/>
        <v>31.50641134966488</v>
      </c>
      <c r="G178" s="200">
        <f t="shared" si="113"/>
        <v>3.2163148185662793E-2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10.350184755329877</v>
      </c>
      <c r="C181" s="11">
        <v>8.853755622341728</v>
      </c>
      <c r="D181" s="11">
        <f>C181-B181</f>
        <v>-1.4964291329881494</v>
      </c>
      <c r="E181" s="11">
        <v>3.7228188359922769</v>
      </c>
      <c r="F181" s="11">
        <f>SUM(D181:E181)</f>
        <v>2.2263897030041275</v>
      </c>
      <c r="G181" s="200">
        <f>IF(B181&gt;0,(1+(E181/B181))^(1/($C$6-$B$6))-1,0)</f>
        <v>2.0694825505634507E-2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4.6818371664114471</v>
      </c>
      <c r="C182" s="11">
        <v>4.5146817254024949</v>
      </c>
      <c r="D182" s="11">
        <f t="shared" ref="D182:D197" si="128">C182-B182</f>
        <v>-0.16715544100895219</v>
      </c>
      <c r="E182" s="11">
        <v>1.9080793758204995</v>
      </c>
      <c r="F182" s="11">
        <f t="shared" ref="F182:F189" si="129">SUM(D182:E182)</f>
        <v>1.7409239348115473</v>
      </c>
      <c r="G182" s="200">
        <f t="shared" ref="G182:G184" si="130">IF(B182&gt;0,(1+(E182/B182))^(1/($C$6-$B$6))-1,0)</f>
        <v>2.3051682567268861E-2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5.9073833303752963</v>
      </c>
      <c r="C183" s="11">
        <v>6.1339134688146011</v>
      </c>
      <c r="D183" s="11">
        <f t="shared" si="128"/>
        <v>0.22653013843930481</v>
      </c>
      <c r="E183" s="11">
        <v>1.7419162690902095</v>
      </c>
      <c r="F183" s="11">
        <f t="shared" si="129"/>
        <v>1.9684464075295143</v>
      </c>
      <c r="G183" s="200">
        <f t="shared" si="130"/>
        <v>1.737665476646999E-2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3.6146837918600174</v>
      </c>
      <c r="C184" s="11">
        <v>4.3363799685456632</v>
      </c>
      <c r="D184" s="11">
        <f t="shared" si="128"/>
        <v>0.72169617668564578</v>
      </c>
      <c r="E184" s="11">
        <v>2.1143476268284158</v>
      </c>
      <c r="F184" s="11">
        <f t="shared" si="129"/>
        <v>2.8360438035140616</v>
      </c>
      <c r="G184" s="200">
        <f t="shared" si="130"/>
        <v>3.117899874406449E-2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1.8310933399825036</v>
      </c>
      <c r="C185" s="11">
        <v>1.7480570079921809</v>
      </c>
      <c r="D185" s="11">
        <f t="shared" si="128"/>
        <v>-8.3036331990322676E-2</v>
      </c>
      <c r="E185" s="11">
        <v>0.69837775151387294</v>
      </c>
      <c r="F185" s="11">
        <f t="shared" si="129"/>
        <v>0.61534141952355026</v>
      </c>
      <c r="G185" s="200">
        <f>IF(B185&gt;0,(1+(E185/B185))^(1/($C$6-$B$6))-1,0)</f>
        <v>2.177345503190864E-2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7.1712502630006894</v>
      </c>
      <c r="C186" s="11">
        <v>7.5040382531935794</v>
      </c>
      <c r="D186" s="11">
        <f t="shared" si="128"/>
        <v>0.33278799019289007</v>
      </c>
      <c r="E186" s="11">
        <v>2.8943714217556815</v>
      </c>
      <c r="F186" s="11">
        <f t="shared" si="129"/>
        <v>3.2271594119485716</v>
      </c>
      <c r="G186" s="200">
        <f t="shared" ref="G186:G205" si="131">IF(B186&gt;0,(1+(E186/B186))^(1/($C$6-$B$6))-1,0)</f>
        <v>2.2860438631426616E-2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2.6181498017783125</v>
      </c>
      <c r="C187" s="11">
        <v>1.5853104895546455</v>
      </c>
      <c r="D187" s="11">
        <f t="shared" si="128"/>
        <v>-1.032839312223667</v>
      </c>
      <c r="E187" s="11">
        <v>0.65779663572963754</v>
      </c>
      <c r="F187" s="11">
        <f t="shared" si="129"/>
        <v>-0.37504267649402945</v>
      </c>
      <c r="G187" s="200">
        <f t="shared" si="131"/>
        <v>1.5054794068495303E-2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2.8501229777110146</v>
      </c>
      <c r="C188" s="11">
        <v>6.2388405358865358</v>
      </c>
      <c r="D188" s="11">
        <f t="shared" si="128"/>
        <v>3.3887175581755211</v>
      </c>
      <c r="E188" s="11">
        <v>2.7712778212745119</v>
      </c>
      <c r="F188" s="11">
        <f t="shared" si="129"/>
        <v>6.1599953794500326</v>
      </c>
      <c r="G188" s="200">
        <f t="shared" si="131"/>
        <v>4.6322096055253059E-2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1.5596095154000187</v>
      </c>
      <c r="C189" s="11">
        <v>1.0039648963454413</v>
      </c>
      <c r="D189" s="11">
        <f t="shared" si="128"/>
        <v>-0.5556446190545774</v>
      </c>
      <c r="E189" s="11">
        <v>0.27102566781678084</v>
      </c>
      <c r="F189" s="11">
        <f t="shared" si="129"/>
        <v>-0.28461895123779657</v>
      </c>
      <c r="G189" s="200">
        <f t="shared" si="131"/>
        <v>1.0739089276462721E-2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2.289100939289435</v>
      </c>
      <c r="C190" s="11">
        <v>2.0517643684248252</v>
      </c>
      <c r="D190" s="11">
        <f t="shared" si="128"/>
        <v>-0.2373365708646098</v>
      </c>
      <c r="E190" s="11">
        <v>0.78123342219009495</v>
      </c>
      <c r="F190" s="11">
        <f t="shared" ref="F190:F191" si="132">SUM(D190:E190)</f>
        <v>0.54389685132548515</v>
      </c>
      <c r="G190" s="200">
        <f t="shared" si="131"/>
        <v>1.9768005029645153E-2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8.8884243566374419</v>
      </c>
      <c r="C191" s="11">
        <v>7.9278086070417482</v>
      </c>
      <c r="D191" s="11">
        <f t="shared" si="128"/>
        <v>-0.96061574959569374</v>
      </c>
      <c r="E191" s="11">
        <v>3.2531528911226748</v>
      </c>
      <c r="F191" s="11">
        <f t="shared" si="132"/>
        <v>2.2925371415269811</v>
      </c>
      <c r="G191" s="200">
        <f t="shared" si="131"/>
        <v>2.1010061318622153E-2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14.254314363369325</v>
      </c>
      <c r="C192" s="11">
        <v>12.725620918468028</v>
      </c>
      <c r="D192" s="11">
        <f t="shared" si="128"/>
        <v>-1.5286934449012968</v>
      </c>
      <c r="E192" s="11">
        <v>6.2394314995543505</v>
      </c>
      <c r="F192" s="11">
        <f t="shared" ref="F192:F195" si="133">SUM(D192:E192)</f>
        <v>4.7107380546530537</v>
      </c>
      <c r="G192" s="200">
        <f t="shared" si="131"/>
        <v>2.4499303753813262E-2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2.6665062009548492</v>
      </c>
      <c r="C193" s="11">
        <v>0.76906706455173834</v>
      </c>
      <c r="D193" s="11">
        <f t="shared" si="128"/>
        <v>-1.8974391364031109</v>
      </c>
      <c r="E193" s="11">
        <v>0.83757179056093323</v>
      </c>
      <c r="F193" s="11">
        <f t="shared" si="133"/>
        <v>-1.0598673458421777</v>
      </c>
      <c r="G193" s="200">
        <f t="shared" si="131"/>
        <v>1.8377380243191688E-2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1.187623376150672</v>
      </c>
      <c r="C194" s="11">
        <v>1.2329369799967826</v>
      </c>
      <c r="D194" s="11">
        <f t="shared" si="128"/>
        <v>4.5313603846110606E-2</v>
      </c>
      <c r="E194" s="11">
        <v>0.54759863442056511</v>
      </c>
      <c r="F194" s="11">
        <f t="shared" si="133"/>
        <v>0.59291223826667572</v>
      </c>
      <c r="G194" s="200">
        <f t="shared" si="131"/>
        <v>2.5600964761611111E-2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9.9065805833376981</v>
      </c>
      <c r="C195" s="11">
        <v>10.005742129672523</v>
      </c>
      <c r="D195" s="11">
        <f t="shared" si="128"/>
        <v>9.916154633482499E-2</v>
      </c>
      <c r="E195" s="11">
        <v>3.373207692790777</v>
      </c>
      <c r="F195" s="11">
        <f t="shared" si="133"/>
        <v>3.472369239125602</v>
      </c>
      <c r="G195" s="200">
        <f t="shared" si="131"/>
        <v>1.9728345561039973E-2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7.2767849844279615</v>
      </c>
      <c r="C196" s="11">
        <v>7.7180999157573034</v>
      </c>
      <c r="D196" s="11">
        <f t="shared" si="128"/>
        <v>0.44131493132934185</v>
      </c>
      <c r="E196" s="11">
        <v>2.8526298060549711</v>
      </c>
      <c r="F196" s="11">
        <f t="shared" ref="F196" si="134">SUM(D196:E196)</f>
        <v>3.2939447373843129</v>
      </c>
      <c r="G196" s="200">
        <f t="shared" si="131"/>
        <v>2.2295198151677909E-2</v>
      </c>
    </row>
    <row r="197" spans="1:14" x14ac:dyDescent="0.2">
      <c r="A197" t="str">
        <f t="shared" si="127"/>
        <v>54 Textiles, printing and other skilled trades</v>
      </c>
      <c r="B197" s="11">
        <v>2.7969201089350162</v>
      </c>
      <c r="C197" s="11">
        <v>3.3761905828792704</v>
      </c>
      <c r="D197" s="11">
        <f t="shared" si="128"/>
        <v>0.57927047394425424</v>
      </c>
      <c r="E197" s="11">
        <v>1.2796825282979274</v>
      </c>
      <c r="F197" s="11">
        <f t="shared" ref="F197" si="135">SUM(D197:E197)</f>
        <v>1.8589530022421816</v>
      </c>
      <c r="G197" s="200">
        <f t="shared" si="131"/>
        <v>2.5434412891365055E-2</v>
      </c>
    </row>
    <row r="198" spans="1:14" x14ac:dyDescent="0.2">
      <c r="A198" t="str">
        <f t="shared" si="127"/>
        <v>61 Caring personal service occupations</v>
      </c>
      <c r="B198" s="11">
        <v>19.506997321053905</v>
      </c>
      <c r="C198" s="11">
        <v>25.499069593882638</v>
      </c>
      <c r="D198" s="11">
        <f>C198-B198</f>
        <v>5.9920722728287323</v>
      </c>
      <c r="E198" s="11">
        <v>12.127478363040513</v>
      </c>
      <c r="F198" s="11">
        <f>SUM(D198:E198)</f>
        <v>18.119550635869246</v>
      </c>
      <c r="G198" s="200">
        <f t="shared" si="131"/>
        <v>3.2756684044479956E-2</v>
      </c>
    </row>
    <row r="199" spans="1:14" x14ac:dyDescent="0.2">
      <c r="A199" t="str">
        <f t="shared" si="127"/>
        <v>62 Leisure, travel and related personal service occupations</v>
      </c>
      <c r="B199" s="11">
        <v>3.3967382894781823</v>
      </c>
      <c r="C199" s="11">
        <v>3.414134947640858</v>
      </c>
      <c r="D199" s="11">
        <f t="shared" ref="D199:D205" si="136">C199-B199</f>
        <v>1.739665816267566E-2</v>
      </c>
      <c r="E199" s="11">
        <v>1.4682171838458533</v>
      </c>
      <c r="F199" s="11">
        <f t="shared" ref="F199:F200" si="137">SUM(D199:E199)</f>
        <v>1.485613842008529</v>
      </c>
      <c r="G199" s="200">
        <f t="shared" si="131"/>
        <v>2.4238552835811777E-2</v>
      </c>
    </row>
    <row r="200" spans="1:14" x14ac:dyDescent="0.2">
      <c r="A200" t="str">
        <f t="shared" si="127"/>
        <v>63 Community and civil enforcement occupations</v>
      </c>
      <c r="B200" s="11">
        <v>0.12443956786734858</v>
      </c>
      <c r="C200" s="11">
        <v>7.4509681494469029E-2</v>
      </c>
      <c r="D200" s="11">
        <f t="shared" si="136"/>
        <v>-4.9929886372879553E-2</v>
      </c>
      <c r="E200" s="11">
        <v>2.7209835513204141E-2</v>
      </c>
      <c r="F200" s="11">
        <f t="shared" si="137"/>
        <v>-2.2720050859675413E-2</v>
      </c>
      <c r="G200" s="200">
        <f t="shared" si="131"/>
        <v>1.3270690954644948E-2</v>
      </c>
    </row>
    <row r="201" spans="1:14" x14ac:dyDescent="0.2">
      <c r="A201" t="str">
        <f t="shared" si="127"/>
        <v>71 Sales occupations</v>
      </c>
      <c r="B201" s="11">
        <v>12.186187581118608</v>
      </c>
      <c r="C201" s="11">
        <v>13.621345635841564</v>
      </c>
      <c r="D201" s="11">
        <f t="shared" si="136"/>
        <v>1.4351580547229563</v>
      </c>
      <c r="E201" s="11">
        <v>5.6283510791360865</v>
      </c>
      <c r="F201" s="11">
        <f t="shared" ref="F201:F202" si="138">SUM(D201:E201)</f>
        <v>7.0635091338590428</v>
      </c>
      <c r="G201" s="200">
        <f t="shared" si="131"/>
        <v>2.5637240208275847E-2</v>
      </c>
    </row>
    <row r="202" spans="1:14" x14ac:dyDescent="0.2">
      <c r="A202" t="str">
        <f t="shared" si="127"/>
        <v>72 Customer service occupations</v>
      </c>
      <c r="B202" s="11">
        <v>3.1629929233873546</v>
      </c>
      <c r="C202" s="11">
        <v>3.8940363210737261</v>
      </c>
      <c r="D202" s="11">
        <f t="shared" si="136"/>
        <v>0.7310433976863715</v>
      </c>
      <c r="E202" s="11">
        <v>1.4677366140152472</v>
      </c>
      <c r="F202" s="11">
        <f t="shared" si="138"/>
        <v>2.1987800117016185</v>
      </c>
      <c r="G202" s="200">
        <f t="shared" si="131"/>
        <v>2.5738712096820437E-2</v>
      </c>
    </row>
    <row r="203" spans="1:14" x14ac:dyDescent="0.2">
      <c r="A203" t="str">
        <f t="shared" si="127"/>
        <v>81 Process, plant and machine operatives</v>
      </c>
      <c r="B203" s="11">
        <v>3.4136380812263929</v>
      </c>
      <c r="C203" s="11">
        <v>4.5772189303038591</v>
      </c>
      <c r="D203" s="11">
        <f t="shared" si="136"/>
        <v>1.1635808490774662</v>
      </c>
      <c r="E203" s="11">
        <v>1.4691053205451807</v>
      </c>
      <c r="F203" s="11">
        <f t="shared" ref="F203:F204" si="139">SUM(D203:E203)</f>
        <v>2.6326861696226471</v>
      </c>
      <c r="G203" s="200">
        <f t="shared" si="131"/>
        <v>2.4148881756103968E-2</v>
      </c>
    </row>
    <row r="204" spans="1:14" x14ac:dyDescent="0.2">
      <c r="A204" t="str">
        <f t="shared" si="127"/>
        <v>82 Transport and mobile machine drivers and operatives</v>
      </c>
      <c r="B204" s="11">
        <v>4.4641445619835229</v>
      </c>
      <c r="C204" s="11">
        <v>5.9006381985078695</v>
      </c>
      <c r="D204" s="11">
        <f t="shared" si="136"/>
        <v>1.4364936365243466</v>
      </c>
      <c r="E204" s="11">
        <v>2.6429658858646383</v>
      </c>
      <c r="F204" s="11">
        <f t="shared" si="139"/>
        <v>4.0794595223889853</v>
      </c>
      <c r="G204" s="200">
        <f t="shared" si="131"/>
        <v>3.1486751704556948E-2</v>
      </c>
    </row>
    <row r="205" spans="1:14" x14ac:dyDescent="0.2">
      <c r="A205" t="str">
        <f t="shared" si="127"/>
        <v>91 Elementary trades and related occupations</v>
      </c>
      <c r="B205" s="11">
        <v>1.5773673387764418</v>
      </c>
      <c r="C205" s="11">
        <v>5.1847861655024428</v>
      </c>
      <c r="D205" s="11">
        <f t="shared" si="136"/>
        <v>3.607418826726001</v>
      </c>
      <c r="E205" s="11">
        <v>1.8437560235021389</v>
      </c>
      <c r="F205" s="11">
        <f t="shared" ref="F205" si="140">SUM(D205:E205)</f>
        <v>5.4511748502281403</v>
      </c>
      <c r="G205" s="200">
        <f t="shared" si="131"/>
        <v>5.2969340760004258E-2</v>
      </c>
    </row>
    <row r="206" spans="1:14" x14ac:dyDescent="0.2">
      <c r="A206" t="str">
        <f t="shared" si="127"/>
        <v>92 Elementary administration and service occupations</v>
      </c>
      <c r="B206" s="11">
        <v>10.885074377373085</v>
      </c>
      <c r="C206" s="11">
        <v>8.8140982376405361</v>
      </c>
      <c r="D206" s="11">
        <f t="shared" ref="D206" si="141">C206-B206</f>
        <v>-2.070976139732549</v>
      </c>
      <c r="E206" s="11">
        <v>4.2608266743308478</v>
      </c>
      <c r="F206" s="11">
        <f t="shared" ref="F206" si="142">SUM(D206:E206)</f>
        <v>2.1898505345982988</v>
      </c>
      <c r="G206" s="200">
        <f t="shared" ref="G206:G207" si="143">IF(B206&gt;0,(1+(E206/B206))^(1/($C$6-$B$6))-1,0)</f>
        <v>2.2266779082527277E-2</v>
      </c>
    </row>
    <row r="207" spans="1:14" x14ac:dyDescent="0.2">
      <c r="A207" t="str">
        <f t="shared" si="127"/>
        <v>All occupations</v>
      </c>
      <c r="B207" s="11">
        <f>SUM(B181:B206)</f>
        <v>148.56814989721641</v>
      </c>
      <c r="C207" s="11">
        <f t="shared" ref="C207:F207" si="144">SUM(C181:C206)</f>
        <v>158.70601024675705</v>
      </c>
      <c r="D207" s="11">
        <f t="shared" si="144"/>
        <v>10.137860349540635</v>
      </c>
      <c r="E207" s="11">
        <f t="shared" si="144"/>
        <v>66.88016665060789</v>
      </c>
      <c r="F207" s="11">
        <f t="shared" si="144"/>
        <v>77.018027000148521</v>
      </c>
      <c r="G207" s="200">
        <f t="shared" si="143"/>
        <v>2.508802303597335E-2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7.3062938321849504</v>
      </c>
      <c r="C210" s="11">
        <v>3.8868370644662593</v>
      </c>
      <c r="D210" s="11">
        <f>C210-B210</f>
        <v>-3.4194567677186911</v>
      </c>
      <c r="E210" s="11">
        <v>2.3898484557802351</v>
      </c>
      <c r="F210" s="11">
        <f>SUM(D210:E210)</f>
        <v>-1.029608311938456</v>
      </c>
      <c r="G210" s="200">
        <f>IF(B210&gt;0,(1+(E210/B210))^(1/($C$6-$B$6))-1,0)</f>
        <v>1.9045220489164905E-2</v>
      </c>
    </row>
    <row r="211" spans="1:7" x14ac:dyDescent="0.2">
      <c r="A211" t="str">
        <f t="shared" si="146"/>
        <v>12 Other managers and proprietors</v>
      </c>
      <c r="B211" s="11">
        <v>4.6395061356783263</v>
      </c>
      <c r="C211" s="11">
        <v>3.4863363264969722</v>
      </c>
      <c r="D211" s="11">
        <f t="shared" ref="D211:D226" si="147">C211-B211</f>
        <v>-1.153169809181354</v>
      </c>
      <c r="E211" s="11">
        <v>2.2120320422556294</v>
      </c>
      <c r="F211" s="11">
        <f t="shared" ref="F211:F218" si="148">SUM(D211:E211)</f>
        <v>1.0588622330742754</v>
      </c>
      <c r="G211" s="200">
        <f t="shared" ref="G211:G213" si="149">IF(B211&gt;0,(1+(E211/B211))^(1/($C$6-$B$6))-1,0)</f>
        <v>2.6331728845684133E-2</v>
      </c>
    </row>
    <row r="212" spans="1:7" x14ac:dyDescent="0.2">
      <c r="A212" t="str">
        <f t="shared" si="146"/>
        <v>21 Science, research, engineering and technology professionals</v>
      </c>
      <c r="B212" s="11">
        <v>4.2878365811151102</v>
      </c>
      <c r="C212" s="11">
        <v>3.6315958385232636</v>
      </c>
      <c r="D212" s="11">
        <f t="shared" si="147"/>
        <v>-0.65624074259184662</v>
      </c>
      <c r="E212" s="11">
        <v>1.4410503370299592</v>
      </c>
      <c r="F212" s="11">
        <f t="shared" si="148"/>
        <v>0.7848095944381126</v>
      </c>
      <c r="G212" s="200">
        <f t="shared" si="149"/>
        <v>1.950368916619416E-2</v>
      </c>
    </row>
    <row r="213" spans="1:7" x14ac:dyDescent="0.2">
      <c r="A213" t="str">
        <f t="shared" si="146"/>
        <v>22 Health professionals</v>
      </c>
      <c r="B213" s="11">
        <v>2.520326175557047</v>
      </c>
      <c r="C213" s="11">
        <v>1.7404274726586566</v>
      </c>
      <c r="D213" s="11">
        <f t="shared" si="147"/>
        <v>-0.77989870289839036</v>
      </c>
      <c r="E213" s="11">
        <v>1.0604479192723413</v>
      </c>
      <c r="F213" s="11">
        <f t="shared" si="148"/>
        <v>0.28054921637395092</v>
      </c>
      <c r="G213" s="200">
        <f t="shared" si="149"/>
        <v>2.368894086475648E-2</v>
      </c>
    </row>
    <row r="214" spans="1:7" x14ac:dyDescent="0.2">
      <c r="A214" t="str">
        <f t="shared" si="146"/>
        <v>23 Teaching and other educational professionals</v>
      </c>
      <c r="B214" s="11">
        <v>1.0792179417905281</v>
      </c>
      <c r="C214" s="11">
        <v>0.6631786309002301</v>
      </c>
      <c r="D214" s="11">
        <f t="shared" si="147"/>
        <v>-0.416039310890298</v>
      </c>
      <c r="E214" s="11">
        <v>0.39619592696281014</v>
      </c>
      <c r="F214" s="11">
        <f t="shared" si="148"/>
        <v>-1.9843383927487857E-2</v>
      </c>
      <c r="G214" s="200">
        <f>IF(B214&gt;0,(1+(E214/B214))^(1/($C$6-$B$6))-1,0)</f>
        <v>2.1065604817086969E-2</v>
      </c>
    </row>
    <row r="215" spans="1:7" x14ac:dyDescent="0.2">
      <c r="A215" t="str">
        <f t="shared" si="146"/>
        <v>24 Business, media and public service professionals</v>
      </c>
      <c r="B215" s="11">
        <v>4.4941026214185262</v>
      </c>
      <c r="C215" s="11">
        <v>2.8890392151132032</v>
      </c>
      <c r="D215" s="11">
        <f t="shared" si="147"/>
        <v>-1.6050634063053231</v>
      </c>
      <c r="E215" s="11">
        <v>1.5105155097636407</v>
      </c>
      <c r="F215" s="11">
        <f t="shared" si="148"/>
        <v>-9.4547896541682386E-2</v>
      </c>
      <c r="G215" s="200">
        <f t="shared" ref="G215:G234" si="150">IF(B215&gt;0,(1+(E215/B215))^(1/($C$6-$B$6))-1,0)</f>
        <v>1.9505314157972409E-2</v>
      </c>
    </row>
    <row r="216" spans="1:7" x14ac:dyDescent="0.2">
      <c r="A216" t="str">
        <f t="shared" si="146"/>
        <v>31 Science, engineering and technology associate professionals</v>
      </c>
      <c r="B216" s="11">
        <v>1.9256548402925668</v>
      </c>
      <c r="C216" s="11">
        <v>1.4362641491887482</v>
      </c>
      <c r="D216" s="11">
        <f t="shared" si="147"/>
        <v>-0.48939069110381861</v>
      </c>
      <c r="E216" s="11">
        <v>0.61644253905969015</v>
      </c>
      <c r="F216" s="11">
        <f t="shared" si="148"/>
        <v>0.12705184795587154</v>
      </c>
      <c r="G216" s="200">
        <f t="shared" si="150"/>
        <v>1.8687356267513167E-2</v>
      </c>
    </row>
    <row r="217" spans="1:7" x14ac:dyDescent="0.2">
      <c r="A217" t="str">
        <f t="shared" si="146"/>
        <v>32 Health and social care associate professionals</v>
      </c>
      <c r="B217" s="11">
        <v>1.9577842233979665</v>
      </c>
      <c r="C217" s="11">
        <v>2.2776800826397063</v>
      </c>
      <c r="D217" s="11">
        <f t="shared" si="147"/>
        <v>0.3198958592417398</v>
      </c>
      <c r="E217" s="11">
        <v>1.3587501708566068</v>
      </c>
      <c r="F217" s="11">
        <f t="shared" si="148"/>
        <v>1.6786460300983466</v>
      </c>
      <c r="G217" s="200">
        <f t="shared" si="150"/>
        <v>3.5765192179366689E-2</v>
      </c>
    </row>
    <row r="218" spans="1:7" x14ac:dyDescent="0.2">
      <c r="A218" t="str">
        <f t="shared" si="146"/>
        <v>33 Protective service occupations</v>
      </c>
      <c r="B218" s="11">
        <v>1.6982554945207315</v>
      </c>
      <c r="C218" s="11">
        <v>0.65565746885872589</v>
      </c>
      <c r="D218" s="11">
        <f t="shared" si="147"/>
        <v>-1.0425980256620058</v>
      </c>
      <c r="E218" s="11">
        <v>0.30986788391390924</v>
      </c>
      <c r="F218" s="11">
        <f t="shared" si="148"/>
        <v>-0.73273014174809648</v>
      </c>
      <c r="G218" s="200">
        <f t="shared" si="150"/>
        <v>1.1235927410874202E-2</v>
      </c>
    </row>
    <row r="219" spans="1:7" x14ac:dyDescent="0.2">
      <c r="A219" t="str">
        <f t="shared" si="146"/>
        <v>34 Culture, media and sports occupations</v>
      </c>
      <c r="B219" s="11">
        <v>1.0639135478408495</v>
      </c>
      <c r="C219" s="11">
        <v>0.42393865650841694</v>
      </c>
      <c r="D219" s="11">
        <f t="shared" si="147"/>
        <v>-0.63997489133243257</v>
      </c>
      <c r="E219" s="11">
        <v>0.26186332737613105</v>
      </c>
      <c r="F219" s="11">
        <f t="shared" ref="F219:F220" si="151">SUM(D219:E219)</f>
        <v>-0.37811156395630152</v>
      </c>
      <c r="G219" s="200">
        <f t="shared" si="150"/>
        <v>1.477775865590214E-2</v>
      </c>
    </row>
    <row r="220" spans="1:7" x14ac:dyDescent="0.2">
      <c r="A220" t="str">
        <f t="shared" si="146"/>
        <v>35 Business and public service associate professionals</v>
      </c>
      <c r="B220" s="11">
        <v>6.3928282304159696</v>
      </c>
      <c r="C220" s="11">
        <v>3.9039595935831986</v>
      </c>
      <c r="D220" s="11">
        <f t="shared" si="147"/>
        <v>-2.488868636832771</v>
      </c>
      <c r="E220" s="11">
        <v>2.0111115886665023</v>
      </c>
      <c r="F220" s="11">
        <f t="shared" si="151"/>
        <v>-0.47775704816626874</v>
      </c>
      <c r="G220" s="200">
        <f t="shared" si="150"/>
        <v>1.840219465554882E-2</v>
      </c>
    </row>
    <row r="221" spans="1:7" x14ac:dyDescent="0.2">
      <c r="A221" t="str">
        <f t="shared" si="146"/>
        <v>41 Administrative occupations</v>
      </c>
      <c r="B221" s="11">
        <v>13.559672614328084</v>
      </c>
      <c r="C221" s="11">
        <v>6.5453342467998956</v>
      </c>
      <c r="D221" s="11">
        <f t="shared" si="147"/>
        <v>-7.0143383675281887</v>
      </c>
      <c r="E221" s="11">
        <v>4.4334850218379422</v>
      </c>
      <c r="F221" s="11">
        <f t="shared" ref="F221:F224" si="152">SUM(D221:E221)</f>
        <v>-2.5808533456902465</v>
      </c>
      <c r="G221" s="200">
        <f t="shared" si="150"/>
        <v>1.9038389982977133E-2</v>
      </c>
    </row>
    <row r="222" spans="1:7" x14ac:dyDescent="0.2">
      <c r="A222" t="str">
        <f t="shared" si="146"/>
        <v>42 Secretarial and related occupations</v>
      </c>
      <c r="B222" s="11">
        <v>2.863178091553003</v>
      </c>
      <c r="C222" s="11">
        <v>0.35937122581658287</v>
      </c>
      <c r="D222" s="11">
        <f t="shared" si="147"/>
        <v>-2.5038068657364203</v>
      </c>
      <c r="E222" s="11">
        <v>0.69258101867077948</v>
      </c>
      <c r="F222" s="11">
        <f t="shared" si="152"/>
        <v>-1.8112258470656408</v>
      </c>
      <c r="G222" s="200">
        <f t="shared" si="150"/>
        <v>1.4547218675668772E-2</v>
      </c>
    </row>
    <row r="223" spans="1:7" x14ac:dyDescent="0.2">
      <c r="A223" t="str">
        <f t="shared" si="146"/>
        <v>51 Skilled agricultural and related trades</v>
      </c>
      <c r="B223" s="11">
        <v>1.6028586759774455</v>
      </c>
      <c r="C223" s="11">
        <v>1.420345649407655</v>
      </c>
      <c r="D223" s="11">
        <f t="shared" si="147"/>
        <v>-0.18251302656979052</v>
      </c>
      <c r="E223" s="11">
        <v>0.78707039848274418</v>
      </c>
      <c r="F223" s="11">
        <f t="shared" si="152"/>
        <v>0.60455737191295367</v>
      </c>
      <c r="G223" s="200">
        <f t="shared" si="150"/>
        <v>2.6989457407366801E-2</v>
      </c>
    </row>
    <row r="224" spans="1:7" x14ac:dyDescent="0.2">
      <c r="A224" t="str">
        <f t="shared" si="146"/>
        <v>52 Skilled metal, electrical and electronic trades</v>
      </c>
      <c r="B224" s="11">
        <v>5.3180496700007085</v>
      </c>
      <c r="C224" s="11">
        <v>3.6117121711200033</v>
      </c>
      <c r="D224" s="11">
        <f t="shared" si="147"/>
        <v>-1.7063374988807052</v>
      </c>
      <c r="E224" s="11">
        <v>1.7336867290521583</v>
      </c>
      <c r="F224" s="11">
        <f t="shared" si="152"/>
        <v>2.7349230171453076E-2</v>
      </c>
      <c r="G224" s="200">
        <f t="shared" si="150"/>
        <v>1.898919443674818E-2</v>
      </c>
    </row>
    <row r="225" spans="1:7" x14ac:dyDescent="0.2">
      <c r="A225" t="str">
        <f t="shared" si="146"/>
        <v>53 Skilled construction and building trades</v>
      </c>
      <c r="B225" s="11">
        <v>6.3684746311189286</v>
      </c>
      <c r="C225" s="11">
        <v>6.4428380298042081</v>
      </c>
      <c r="D225" s="11">
        <f t="shared" si="147"/>
        <v>7.4363398685279414E-2</v>
      </c>
      <c r="E225" s="11">
        <v>3.1365619304845911</v>
      </c>
      <c r="F225" s="11">
        <f t="shared" ref="F225" si="153">SUM(D225:E225)</f>
        <v>3.2109253291698705</v>
      </c>
      <c r="G225" s="200">
        <f t="shared" si="150"/>
        <v>2.7057026015351537E-2</v>
      </c>
    </row>
    <row r="226" spans="1:7" x14ac:dyDescent="0.2">
      <c r="A226" t="str">
        <f t="shared" si="146"/>
        <v>54 Textiles, printing and other skilled trades</v>
      </c>
      <c r="B226" s="11">
        <v>2.9390514082132353</v>
      </c>
      <c r="C226" s="11">
        <v>2.3863178859156773</v>
      </c>
      <c r="D226" s="11">
        <f t="shared" si="147"/>
        <v>-0.55273352229755801</v>
      </c>
      <c r="E226" s="11">
        <v>1.0886095841938497</v>
      </c>
      <c r="F226" s="11">
        <f t="shared" ref="F226" si="154">SUM(D226:E226)</f>
        <v>0.53587606189629167</v>
      </c>
      <c r="G226" s="200">
        <f t="shared" si="150"/>
        <v>2.1228786927941723E-2</v>
      </c>
    </row>
    <row r="227" spans="1:7" x14ac:dyDescent="0.2">
      <c r="A227" t="str">
        <f t="shared" si="146"/>
        <v>61 Caring personal service occupations</v>
      </c>
      <c r="B227" s="11">
        <v>11.901798849050081</v>
      </c>
      <c r="C227" s="11">
        <v>8.1436508393380826</v>
      </c>
      <c r="D227" s="11">
        <f>C227-B227</f>
        <v>-3.7581480097119986</v>
      </c>
      <c r="E227" s="11">
        <v>5.1376781498273143</v>
      </c>
      <c r="F227" s="11">
        <f>SUM(D227:E227)</f>
        <v>1.3795301401153157</v>
      </c>
      <c r="G227" s="200">
        <f t="shared" si="150"/>
        <v>2.421133284950483E-2</v>
      </c>
    </row>
    <row r="228" spans="1:7" x14ac:dyDescent="0.2">
      <c r="A228" t="str">
        <f t="shared" si="146"/>
        <v>62 Leisure, travel and related personal service occupations</v>
      </c>
      <c r="B228" s="11">
        <v>3.3193233287714734</v>
      </c>
      <c r="C228" s="11">
        <v>2.2651819666330146</v>
      </c>
      <c r="D228" s="11">
        <f t="shared" ref="D228:D234" si="155">C228-B228</f>
        <v>-1.0541413621384588</v>
      </c>
      <c r="E228" s="11">
        <v>1.3498792839276077</v>
      </c>
      <c r="F228" s="11">
        <f t="shared" ref="F228:F229" si="156">SUM(D228:E228)</f>
        <v>0.29573792178914893</v>
      </c>
      <c r="G228" s="200">
        <f t="shared" si="150"/>
        <v>2.3009211153542264E-2</v>
      </c>
    </row>
    <row r="229" spans="1:7" x14ac:dyDescent="0.2">
      <c r="A229" t="str">
        <f t="shared" si="146"/>
        <v>63 Community and civil enforcement occupations</v>
      </c>
      <c r="B229" s="11">
        <v>0.17846277886960191</v>
      </c>
      <c r="C229" s="11">
        <v>9.1641673384081884E-2</v>
      </c>
      <c r="D229" s="11">
        <f t="shared" si="155"/>
        <v>-8.6821105485520023E-2</v>
      </c>
      <c r="E229" s="11">
        <v>4.9285165656613596E-2</v>
      </c>
      <c r="F229" s="11">
        <f t="shared" si="156"/>
        <v>-3.7535939828906427E-2</v>
      </c>
      <c r="G229" s="200">
        <f t="shared" si="150"/>
        <v>1.6390165786186905E-2</v>
      </c>
    </row>
    <row r="230" spans="1:7" x14ac:dyDescent="0.2">
      <c r="A230" t="str">
        <f t="shared" si="146"/>
        <v>71 Sales occupations</v>
      </c>
      <c r="B230" s="11">
        <v>10.788149877104225</v>
      </c>
      <c r="C230" s="11">
        <v>7.9007638906918052</v>
      </c>
      <c r="D230" s="11">
        <f t="shared" si="155"/>
        <v>-2.8873859864124194</v>
      </c>
      <c r="E230" s="11">
        <v>4.5154155338467454</v>
      </c>
      <c r="F230" s="11">
        <f t="shared" ref="F230:F231" si="157">SUM(D230:E230)</f>
        <v>1.628029547434326</v>
      </c>
      <c r="G230" s="200">
        <f t="shared" si="150"/>
        <v>2.3582950853356044E-2</v>
      </c>
    </row>
    <row r="231" spans="1:7" x14ac:dyDescent="0.2">
      <c r="A231" t="str">
        <f t="shared" si="146"/>
        <v>72 Customer service occupations</v>
      </c>
      <c r="B231" s="11">
        <v>2.9219627380702011</v>
      </c>
      <c r="C231" s="11">
        <v>2.4311289178082509</v>
      </c>
      <c r="D231" s="11">
        <f t="shared" si="155"/>
        <v>-0.49083382026195022</v>
      </c>
      <c r="E231" s="11">
        <v>1.2922811422111078</v>
      </c>
      <c r="F231" s="11">
        <f t="shared" si="157"/>
        <v>0.80144732194915758</v>
      </c>
      <c r="G231" s="200">
        <f t="shared" si="150"/>
        <v>2.4714777928861009E-2</v>
      </c>
    </row>
    <row r="232" spans="1:7" x14ac:dyDescent="0.2">
      <c r="A232" t="str">
        <f t="shared" si="146"/>
        <v>81 Process, plant and machine operatives</v>
      </c>
      <c r="B232" s="11">
        <v>3.686012215690694</v>
      </c>
      <c r="C232" s="11">
        <v>3.2983356013948653</v>
      </c>
      <c r="D232" s="11">
        <f t="shared" si="155"/>
        <v>-0.38767661429582878</v>
      </c>
      <c r="E232" s="11">
        <v>1.4722219526704758</v>
      </c>
      <c r="F232" s="11">
        <f t="shared" ref="F232:F233" si="158">SUM(D232:E232)</f>
        <v>1.0845453383746471</v>
      </c>
      <c r="G232" s="200">
        <f t="shared" si="150"/>
        <v>2.2656113456790861E-2</v>
      </c>
    </row>
    <row r="233" spans="1:7" x14ac:dyDescent="0.2">
      <c r="A233" t="str">
        <f t="shared" si="146"/>
        <v>82 Transport and mobile machine drivers and operatives</v>
      </c>
      <c r="B233" s="11">
        <v>6.0998306744721971</v>
      </c>
      <c r="C233" s="11">
        <v>5.7250593477918521</v>
      </c>
      <c r="D233" s="11">
        <f t="shared" si="155"/>
        <v>-0.37477132668034496</v>
      </c>
      <c r="E233" s="11">
        <v>3.4283857674646563</v>
      </c>
      <c r="F233" s="11">
        <f t="shared" si="158"/>
        <v>3.0536144407843113</v>
      </c>
      <c r="G233" s="200">
        <f t="shared" si="150"/>
        <v>3.0179544788972557E-2</v>
      </c>
    </row>
    <row r="234" spans="1:7" x14ac:dyDescent="0.2">
      <c r="A234" t="str">
        <f t="shared" si="146"/>
        <v>91 Elementary trades and related occupations</v>
      </c>
      <c r="B234" s="11">
        <v>2.087822246803587</v>
      </c>
      <c r="C234" s="11">
        <v>3.9173788589025262</v>
      </c>
      <c r="D234" s="11">
        <f t="shared" si="155"/>
        <v>1.8295566120989393</v>
      </c>
      <c r="E234" s="11">
        <v>1.6785017904012416</v>
      </c>
      <c r="F234" s="11">
        <f t="shared" ref="F234" si="159">SUM(D234:E234)</f>
        <v>3.5080584025001809</v>
      </c>
      <c r="G234" s="200">
        <f t="shared" si="150"/>
        <v>4.0115601487287877E-2</v>
      </c>
    </row>
    <row r="235" spans="1:7" x14ac:dyDescent="0.2">
      <c r="A235" t="str">
        <f t="shared" si="146"/>
        <v>92 Elementary administration and service occupations</v>
      </c>
      <c r="B235" s="11">
        <v>16.772725305808933</v>
      </c>
      <c r="C235" s="11">
        <v>12.19849773224405</v>
      </c>
      <c r="D235" s="11">
        <f t="shared" ref="D235" si="160">C235-B235</f>
        <v>-4.5742275735648832</v>
      </c>
      <c r="E235" s="11">
        <v>6.9211641621839934</v>
      </c>
      <c r="F235" s="11">
        <f t="shared" ref="F235" si="161">SUM(D235:E235)</f>
        <v>2.3469365886191103</v>
      </c>
      <c r="G235" s="200">
        <f t="shared" ref="G235:G236" si="162">IF(B235&gt;0,(1+(E235/B235))^(1/($C$6-$B$6))-1,0)</f>
        <v>2.3298132579552933E-2</v>
      </c>
    </row>
    <row r="236" spans="1:7" x14ac:dyDescent="0.2">
      <c r="A236" t="str">
        <f t="shared" si="146"/>
        <v>All occupations</v>
      </c>
      <c r="B236" s="11">
        <f>SUM(B210:B235)</f>
        <v>127.77309273004498</v>
      </c>
      <c r="C236" s="11">
        <f t="shared" ref="C236:F236" si="163">SUM(C210:C235)</f>
        <v>91.732472535989942</v>
      </c>
      <c r="D236" s="11">
        <f t="shared" si="163"/>
        <v>-36.040620194055037</v>
      </c>
      <c r="E236" s="11">
        <f t="shared" si="163"/>
        <v>51.284933331849267</v>
      </c>
      <c r="F236" s="11">
        <f t="shared" si="163"/>
        <v>15.244313137794236</v>
      </c>
      <c r="G236" s="200">
        <f t="shared" si="162"/>
        <v>2.2751893867797524E-2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5.1215928084197708</v>
      </c>
      <c r="C239" s="11">
        <v>3.5784502880741145</v>
      </c>
      <c r="D239" s="11">
        <f>C239-B239</f>
        <v>-1.5431425203456564</v>
      </c>
      <c r="E239" s="11">
        <v>1.5825005612695084</v>
      </c>
      <c r="F239" s="11">
        <f>SUM(D239:E239)</f>
        <v>3.9358040923852089E-2</v>
      </c>
      <c r="G239" s="200">
        <f>IF(B239&gt;0,(1+(E239/B239))^(1/($C$6-$B$6))-1,0)</f>
        <v>1.8112259865109559E-2</v>
      </c>
    </row>
    <row r="240" spans="1:7" x14ac:dyDescent="0.2">
      <c r="A240" t="str">
        <f t="shared" si="165"/>
        <v>12 Other managers and proprietors</v>
      </c>
      <c r="B240" s="11">
        <v>3.3784937364114089</v>
      </c>
      <c r="C240" s="11">
        <v>2.6819899840229637</v>
      </c>
      <c r="D240" s="11">
        <f t="shared" ref="D240:D255" si="166">C240-B240</f>
        <v>-0.6965037523884452</v>
      </c>
      <c r="E240" s="11">
        <v>1.3032480459711473</v>
      </c>
      <c r="F240" s="11">
        <f t="shared" ref="F240:F247" si="167">SUM(D240:E240)</f>
        <v>0.6067442935827021</v>
      </c>
      <c r="G240" s="200">
        <f t="shared" ref="G240:G242" si="168">IF(B240&gt;0,(1+(E240/B240))^(1/($C$6-$B$6))-1,0)</f>
        <v>2.1987590926571654E-2</v>
      </c>
    </row>
    <row r="241" spans="1:7" x14ac:dyDescent="0.2">
      <c r="A241" t="str">
        <f t="shared" si="165"/>
        <v>21 Science, research, engineering and technology professionals</v>
      </c>
      <c r="B241" s="11">
        <v>2.64193809370318</v>
      </c>
      <c r="C241" s="11">
        <v>2.016131415454983</v>
      </c>
      <c r="D241" s="11">
        <f t="shared" si="166"/>
        <v>-0.62580667824819702</v>
      </c>
      <c r="E241" s="11">
        <v>0.69144640507723409</v>
      </c>
      <c r="F241" s="11">
        <f t="shared" si="167"/>
        <v>6.5639726829037071E-2</v>
      </c>
      <c r="G241" s="200">
        <f t="shared" si="168"/>
        <v>1.5619081061781337E-2</v>
      </c>
    </row>
    <row r="242" spans="1:7" x14ac:dyDescent="0.2">
      <c r="A242" t="str">
        <f t="shared" si="165"/>
        <v>22 Health professionals</v>
      </c>
      <c r="B242" s="11">
        <v>1.3541273825906155</v>
      </c>
      <c r="C242" s="11">
        <v>0.93147821068279701</v>
      </c>
      <c r="D242" s="11">
        <f t="shared" si="166"/>
        <v>-0.42264917190781848</v>
      </c>
      <c r="E242" s="11">
        <v>0.42993510519630546</v>
      </c>
      <c r="F242" s="11">
        <f t="shared" si="167"/>
        <v>7.2859332884869787E-3</v>
      </c>
      <c r="G242" s="200">
        <f t="shared" si="168"/>
        <v>1.8552383567435049E-2</v>
      </c>
    </row>
    <row r="243" spans="1:7" x14ac:dyDescent="0.2">
      <c r="A243" t="str">
        <f t="shared" si="165"/>
        <v>23 Teaching and other educational professionals</v>
      </c>
      <c r="B243" s="11">
        <v>1.0479108713442524</v>
      </c>
      <c r="C243" s="11">
        <v>0.74896959882013414</v>
      </c>
      <c r="D243" s="11">
        <f t="shared" si="166"/>
        <v>-0.29894127252411828</v>
      </c>
      <c r="E243" s="11">
        <v>0.34475567530343482</v>
      </c>
      <c r="F243" s="11">
        <f t="shared" si="167"/>
        <v>4.5814402779316532E-2</v>
      </c>
      <c r="G243" s="200">
        <f>IF(B243&gt;0,(1+(E243/B243))^(1/($C$6-$B$6))-1,0)</f>
        <v>1.9142360087388344E-2</v>
      </c>
    </row>
    <row r="244" spans="1:7" x14ac:dyDescent="0.2">
      <c r="A244" t="str">
        <f t="shared" si="165"/>
        <v>24 Business, media and public service professionals</v>
      </c>
      <c r="B244" s="11">
        <v>2.8214571280504699</v>
      </c>
      <c r="C244" s="11">
        <v>1.8514277132515871</v>
      </c>
      <c r="D244" s="11">
        <f t="shared" si="166"/>
        <v>-0.97002941479888283</v>
      </c>
      <c r="E244" s="11">
        <v>0.79155764182768573</v>
      </c>
      <c r="F244" s="11">
        <f t="shared" si="167"/>
        <v>-0.1784717729711971</v>
      </c>
      <c r="G244" s="200">
        <f t="shared" ref="G244:G263" si="169">IF(B244&gt;0,(1+(E244/B244))^(1/($C$6-$B$6))-1,0)</f>
        <v>1.6622581383681334E-2</v>
      </c>
    </row>
    <row r="245" spans="1:7" x14ac:dyDescent="0.2">
      <c r="A245" t="str">
        <f t="shared" si="165"/>
        <v>31 Science, engineering and technology associate professionals</v>
      </c>
      <c r="B245" s="11">
        <v>1.6079201159512513</v>
      </c>
      <c r="C245" s="11">
        <v>1.2427601200123768</v>
      </c>
      <c r="D245" s="11">
        <f t="shared" si="166"/>
        <v>-0.36515999593887449</v>
      </c>
      <c r="E245" s="11">
        <v>0.44888599989884637</v>
      </c>
      <c r="F245" s="11">
        <f t="shared" si="167"/>
        <v>8.3726003959971873E-2</v>
      </c>
      <c r="G245" s="200">
        <f>IF(B245&gt;0,(1+(E245/B245))^(1/($C$6-$B$6))-1,0)</f>
        <v>1.6549643599939268E-2</v>
      </c>
    </row>
    <row r="246" spans="1:7" x14ac:dyDescent="0.2">
      <c r="A246" t="str">
        <f t="shared" si="165"/>
        <v>32 Health and social care associate professionals</v>
      </c>
      <c r="B246" s="11">
        <v>0.65542189380815197</v>
      </c>
      <c r="C246" s="11">
        <v>0.70556860640445573</v>
      </c>
      <c r="D246" s="11">
        <f t="shared" si="166"/>
        <v>5.0146712596303766E-2</v>
      </c>
      <c r="E246" s="11">
        <v>0.31219273228810618</v>
      </c>
      <c r="F246" s="11">
        <f t="shared" si="167"/>
        <v>0.36233944488440994</v>
      </c>
      <c r="G246" s="200">
        <f t="shared" si="169"/>
        <v>2.6310483944817609E-2</v>
      </c>
    </row>
    <row r="247" spans="1:7" x14ac:dyDescent="0.2">
      <c r="A247" t="str">
        <f t="shared" si="165"/>
        <v>33 Protective service occupations</v>
      </c>
      <c r="B247" s="11">
        <v>1.0238384831469729</v>
      </c>
      <c r="C247" s="11">
        <v>0.9090355783061137</v>
      </c>
      <c r="D247" s="11">
        <f t="shared" si="166"/>
        <v>-0.1148029048408592</v>
      </c>
      <c r="E247" s="11">
        <v>0.27870132310852835</v>
      </c>
      <c r="F247" s="11">
        <f t="shared" si="167"/>
        <v>0.16389841826766915</v>
      </c>
      <c r="G247" s="200">
        <f t="shared" si="169"/>
        <v>1.6179985803825181E-2</v>
      </c>
    </row>
    <row r="248" spans="1:7" x14ac:dyDescent="0.2">
      <c r="A248" t="str">
        <f t="shared" si="165"/>
        <v>34 Culture, media and sports occupations</v>
      </c>
      <c r="B248" s="11">
        <v>1.0531765387233685</v>
      </c>
      <c r="C248" s="11">
        <v>0.52035741451175699</v>
      </c>
      <c r="D248" s="11">
        <f t="shared" si="166"/>
        <v>-0.53281912421161148</v>
      </c>
      <c r="E248" s="11">
        <v>0.24649974069728428</v>
      </c>
      <c r="F248" s="11">
        <f t="shared" ref="F248:F249" si="170">SUM(D248:E248)</f>
        <v>-0.28631938351432717</v>
      </c>
      <c r="G248" s="200">
        <f t="shared" si="169"/>
        <v>1.4119034895284432E-2</v>
      </c>
    </row>
    <row r="249" spans="1:7" x14ac:dyDescent="0.2">
      <c r="A249" t="str">
        <f t="shared" si="165"/>
        <v>35 Business and public service associate professionals</v>
      </c>
      <c r="B249" s="11">
        <v>3.9730027580520204</v>
      </c>
      <c r="C249" s="11">
        <v>2.4349875950953868</v>
      </c>
      <c r="D249" s="11">
        <f t="shared" si="166"/>
        <v>-1.5380151629566337</v>
      </c>
      <c r="E249" s="11">
        <v>0.98315269854189691</v>
      </c>
      <c r="F249" s="11">
        <f t="shared" si="170"/>
        <v>-0.55486246441473674</v>
      </c>
      <c r="G249" s="200">
        <f t="shared" si="169"/>
        <v>1.4849721577488761E-2</v>
      </c>
    </row>
    <row r="250" spans="1:7" x14ac:dyDescent="0.2">
      <c r="A250" t="str">
        <f t="shared" si="165"/>
        <v>41 Administrative occupations</v>
      </c>
      <c r="B250" s="11">
        <v>7.539188193473831</v>
      </c>
      <c r="C250" s="11">
        <v>1.7296993225066439</v>
      </c>
      <c r="D250" s="11">
        <f t="shared" si="166"/>
        <v>-5.8094888709671872</v>
      </c>
      <c r="E250" s="11">
        <v>1.4081737397563376</v>
      </c>
      <c r="F250" s="11">
        <f t="shared" ref="F250:F253" si="171">SUM(D250:E250)</f>
        <v>-4.4013151312108496</v>
      </c>
      <c r="G250" s="200">
        <f t="shared" si="169"/>
        <v>1.1481695981618412E-2</v>
      </c>
    </row>
    <row r="251" spans="1:7" x14ac:dyDescent="0.2">
      <c r="A251" t="str">
        <f t="shared" si="165"/>
        <v>42 Secretarial and related occupations</v>
      </c>
      <c r="B251" s="11">
        <v>2.8276716323299991</v>
      </c>
      <c r="C251" s="11">
        <v>0.47708527131707801</v>
      </c>
      <c r="D251" s="11">
        <f t="shared" si="166"/>
        <v>-2.3505863610129212</v>
      </c>
      <c r="E251" s="11">
        <v>0.48627996169929111</v>
      </c>
      <c r="F251" s="11">
        <f t="shared" si="171"/>
        <v>-1.8643063993136302</v>
      </c>
      <c r="G251" s="200">
        <f t="shared" si="169"/>
        <v>1.0635336314034349E-2</v>
      </c>
    </row>
    <row r="252" spans="1:7" x14ac:dyDescent="0.2">
      <c r="A252" t="str">
        <f t="shared" si="165"/>
        <v>51 Skilled agricultural and related trades</v>
      </c>
      <c r="B252" s="11">
        <v>1.4843560132931575</v>
      </c>
      <c r="C252" s="11">
        <v>1.6060160650551822</v>
      </c>
      <c r="D252" s="11">
        <f t="shared" si="166"/>
        <v>0.12166005176202477</v>
      </c>
      <c r="E252" s="11">
        <v>0.5895526734169656</v>
      </c>
      <c r="F252" s="11">
        <f t="shared" si="171"/>
        <v>0.71121272517899037</v>
      </c>
      <c r="G252" s="200">
        <f t="shared" si="169"/>
        <v>2.2547372164350543E-2</v>
      </c>
    </row>
    <row r="253" spans="1:7" x14ac:dyDescent="0.2">
      <c r="A253" t="str">
        <f t="shared" si="165"/>
        <v>52 Skilled metal, electrical and electronic trades</v>
      </c>
      <c r="B253" s="11">
        <v>2.6358608111267841</v>
      </c>
      <c r="C253" s="11">
        <v>1.3497793259182846</v>
      </c>
      <c r="D253" s="11">
        <f t="shared" si="166"/>
        <v>-1.2860814852084994</v>
      </c>
      <c r="E253" s="11">
        <v>0.6985674273777307</v>
      </c>
      <c r="F253" s="11">
        <f t="shared" si="171"/>
        <v>-0.58751405783076871</v>
      </c>
      <c r="G253" s="200">
        <f t="shared" si="169"/>
        <v>1.5796222516603509E-2</v>
      </c>
    </row>
    <row r="254" spans="1:7" x14ac:dyDescent="0.2">
      <c r="A254" t="str">
        <f t="shared" si="165"/>
        <v>53 Skilled construction and building trades</v>
      </c>
      <c r="B254" s="11">
        <v>3.1539035831942677</v>
      </c>
      <c r="C254" s="11">
        <v>3.6242901452459493</v>
      </c>
      <c r="D254" s="11">
        <f t="shared" si="166"/>
        <v>0.47038656205168161</v>
      </c>
      <c r="E254" s="11">
        <v>1.2577367332118012</v>
      </c>
      <c r="F254" s="11">
        <f t="shared" ref="F254" si="172">SUM(D254:E254)</f>
        <v>1.7281232952634829</v>
      </c>
      <c r="G254" s="200">
        <f t="shared" si="169"/>
        <v>2.262587897903634E-2</v>
      </c>
    </row>
    <row r="255" spans="1:7" x14ac:dyDescent="0.2">
      <c r="A255" t="str">
        <f t="shared" si="165"/>
        <v>54 Textiles, printing and other skilled trades</v>
      </c>
      <c r="B255" s="11">
        <v>2.3651274829783246</v>
      </c>
      <c r="C255" s="11">
        <v>1.8511650447788344</v>
      </c>
      <c r="D255" s="11">
        <f t="shared" si="166"/>
        <v>-0.51396243819949028</v>
      </c>
      <c r="E255" s="11">
        <v>0.79442549698802101</v>
      </c>
      <c r="F255" s="11">
        <f t="shared" ref="F255" si="173">SUM(D255:E255)</f>
        <v>0.28046305878853073</v>
      </c>
      <c r="G255" s="200">
        <f t="shared" si="169"/>
        <v>1.9494152543458432E-2</v>
      </c>
    </row>
    <row r="256" spans="1:7" x14ac:dyDescent="0.2">
      <c r="A256" t="str">
        <f t="shared" si="165"/>
        <v>61 Caring personal service occupations</v>
      </c>
      <c r="B256" s="11">
        <v>2.0596530817826673</v>
      </c>
      <c r="C256" s="11">
        <v>1.3535668089589932</v>
      </c>
      <c r="D256" s="11">
        <f>C256-B256</f>
        <v>-0.70608627282367409</v>
      </c>
      <c r="E256" s="11">
        <v>0.45099593019696566</v>
      </c>
      <c r="F256" s="11">
        <f>SUM(D256:E256)</f>
        <v>-0.25509034262670843</v>
      </c>
      <c r="G256" s="200">
        <f t="shared" si="169"/>
        <v>1.3287756466673795E-2</v>
      </c>
    </row>
    <row r="257" spans="1:7" x14ac:dyDescent="0.2">
      <c r="A257" t="str">
        <f t="shared" si="165"/>
        <v>62 Leisure, travel and related personal service occupations</v>
      </c>
      <c r="B257" s="11">
        <v>2.509288091452067</v>
      </c>
      <c r="C257" s="11">
        <v>2.4436996342004926</v>
      </c>
      <c r="D257" s="11">
        <f t="shared" ref="D257:D263" si="174">C257-B257</f>
        <v>-6.5588457251574361E-2</v>
      </c>
      <c r="E257" s="11">
        <v>0.96492667281540301</v>
      </c>
      <c r="F257" s="11">
        <f t="shared" ref="F257:F258" si="175">SUM(D257:E257)</f>
        <v>0.89933821556382865</v>
      </c>
      <c r="G257" s="200">
        <f t="shared" si="169"/>
        <v>2.1928259864476329E-2</v>
      </c>
    </row>
    <row r="258" spans="1:7" x14ac:dyDescent="0.2">
      <c r="A258" t="str">
        <f t="shared" si="165"/>
        <v>63 Community and civil enforcement occupations</v>
      </c>
      <c r="B258" s="11">
        <v>0.16134743874548854</v>
      </c>
      <c r="C258" s="11">
        <v>0.12692581985334961</v>
      </c>
      <c r="D258" s="11">
        <f t="shared" si="174"/>
        <v>-3.4421618892138933E-2</v>
      </c>
      <c r="E258" s="11">
        <v>4.6785536115516814E-2</v>
      </c>
      <c r="F258" s="11">
        <f t="shared" si="175"/>
        <v>1.2363917223377881E-2</v>
      </c>
      <c r="G258" s="200">
        <f t="shared" si="169"/>
        <v>1.7119360577155573E-2</v>
      </c>
    </row>
    <row r="259" spans="1:7" x14ac:dyDescent="0.2">
      <c r="A259" t="str">
        <f t="shared" si="165"/>
        <v>71 Sales occupations</v>
      </c>
      <c r="B259" s="11">
        <v>8.0942786063573795</v>
      </c>
      <c r="C259" s="11">
        <v>2.6799554590828674</v>
      </c>
      <c r="D259" s="11">
        <f t="shared" si="174"/>
        <v>-5.4143231472745121</v>
      </c>
      <c r="E259" s="11">
        <v>1.9249818492338406</v>
      </c>
      <c r="F259" s="11">
        <f t="shared" ref="F259:F260" si="176">SUM(D259:E259)</f>
        <v>-3.4893412980406717</v>
      </c>
      <c r="G259" s="200">
        <f t="shared" si="169"/>
        <v>1.4325089217112286E-2</v>
      </c>
    </row>
    <row r="260" spans="1:7" x14ac:dyDescent="0.2">
      <c r="A260" t="str">
        <f t="shared" si="165"/>
        <v>72 Customer service occupations</v>
      </c>
      <c r="B260" s="11">
        <v>1.3523094300325884</v>
      </c>
      <c r="C260" s="11">
        <v>1.0388722619264956</v>
      </c>
      <c r="D260" s="11">
        <f t="shared" si="174"/>
        <v>-0.31343716810609279</v>
      </c>
      <c r="E260" s="11">
        <v>0.348412840663542</v>
      </c>
      <c r="F260" s="11">
        <f t="shared" si="176"/>
        <v>3.4975672557449211E-2</v>
      </c>
      <c r="G260" s="200">
        <f t="shared" si="169"/>
        <v>1.5399990061187641E-2</v>
      </c>
    </row>
    <row r="261" spans="1:7" x14ac:dyDescent="0.2">
      <c r="A261" t="str">
        <f t="shared" si="165"/>
        <v>81 Process, plant and machine operatives</v>
      </c>
      <c r="B261" s="11">
        <v>3.0110880443435843</v>
      </c>
      <c r="C261" s="11">
        <v>1.193743228729881</v>
      </c>
      <c r="D261" s="11">
        <f t="shared" si="174"/>
        <v>-1.8173448156137033</v>
      </c>
      <c r="E261" s="11">
        <v>0.7407952541159486</v>
      </c>
      <c r="F261" s="11">
        <f t="shared" ref="F261:F262" si="177">SUM(D261:E261)</f>
        <v>-1.0765495614977547</v>
      </c>
      <c r="G261" s="200">
        <f t="shared" si="169"/>
        <v>1.4771802869616879E-2</v>
      </c>
    </row>
    <row r="262" spans="1:7" x14ac:dyDescent="0.2">
      <c r="A262" t="str">
        <f t="shared" si="165"/>
        <v>82 Transport and mobile machine drivers and operatives</v>
      </c>
      <c r="B262" s="11">
        <v>4.7993436803784553</v>
      </c>
      <c r="C262" s="11">
        <v>3.6615742661752586</v>
      </c>
      <c r="D262" s="11">
        <f t="shared" si="174"/>
        <v>-1.1377694142031967</v>
      </c>
      <c r="E262" s="11">
        <v>1.792105111980262</v>
      </c>
      <c r="F262" s="11">
        <f t="shared" si="177"/>
        <v>0.65433569777706535</v>
      </c>
      <c r="G262" s="200">
        <f t="shared" si="169"/>
        <v>2.1378242209972642E-2</v>
      </c>
    </row>
    <row r="263" spans="1:7" x14ac:dyDescent="0.2">
      <c r="A263" t="str">
        <f t="shared" si="165"/>
        <v>91 Elementary trades and related occupations</v>
      </c>
      <c r="B263" s="11">
        <v>2.5967154488101523</v>
      </c>
      <c r="C263" s="11">
        <v>4.4886763322170857</v>
      </c>
      <c r="D263" s="11">
        <f t="shared" si="174"/>
        <v>1.8919608834069335</v>
      </c>
      <c r="E263" s="11">
        <v>1.7303582896411118</v>
      </c>
      <c r="F263" s="11">
        <f t="shared" ref="F263" si="178">SUM(D263:E263)</f>
        <v>3.6223191730480453</v>
      </c>
      <c r="G263" s="200">
        <f t="shared" si="169"/>
        <v>3.4629035854620183E-2</v>
      </c>
    </row>
    <row r="264" spans="1:7" x14ac:dyDescent="0.2">
      <c r="A264" t="str">
        <f t="shared" si="165"/>
        <v>92 Elementary administration and service occupations</v>
      </c>
      <c r="B264" s="11">
        <v>15.693369310834422</v>
      </c>
      <c r="C264" s="11">
        <v>10.786468852513934</v>
      </c>
      <c r="D264" s="11">
        <f t="shared" ref="D264" si="179">C264-B264</f>
        <v>-4.9069004583204876</v>
      </c>
      <c r="E264" s="11">
        <v>4.6464206200074285</v>
      </c>
      <c r="F264" s="11">
        <f>SUM(D264:E264)</f>
        <v>-0.2604798383130591</v>
      </c>
      <c r="G264" s="200">
        <f t="shared" ref="G264:G265" si="180">IF(B264&gt;0,(1+(E264/B264))^(1/($C$6-$B$6))-1,0)</f>
        <v>1.7439711615042874E-2</v>
      </c>
    </row>
    <row r="265" spans="1:7" x14ac:dyDescent="0.2">
      <c r="A265" t="str">
        <f t="shared" si="165"/>
        <v>All occupations</v>
      </c>
      <c r="B265" s="11">
        <f>SUM(B239:B264)</f>
        <v>84.962380659334656</v>
      </c>
      <c r="C265" s="11">
        <f t="shared" ref="C265:F265" si="181">SUM(C239:C264)</f>
        <v>56.032674363116996</v>
      </c>
      <c r="D265" s="11">
        <f t="shared" si="181"/>
        <v>-28.929706296217638</v>
      </c>
      <c r="E265" s="11">
        <f t="shared" si="181"/>
        <v>25.293394066400143</v>
      </c>
      <c r="F265" s="11">
        <f t="shared" si="181"/>
        <v>-3.6363122298174888</v>
      </c>
      <c r="G265" s="200">
        <f t="shared" si="180"/>
        <v>1.7524741719324277E-2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0.9941967637336353</v>
      </c>
      <c r="C268" s="11">
        <v>0.66430639810379888</v>
      </c>
      <c r="D268" s="11">
        <f>C268-B268</f>
        <v>-0.32989036562983642</v>
      </c>
      <c r="E268" s="11">
        <v>0.27446094368727658</v>
      </c>
      <c r="F268" s="11">
        <f>SUM(D268:E268)</f>
        <v>-5.5429421942559842E-2</v>
      </c>
      <c r="G268" s="200">
        <f>IF(B268&gt;0,(1+(E268/B268))^(1/($C$6-$B$6))-1,0)</f>
        <v>1.6384752200667041E-2</v>
      </c>
    </row>
    <row r="269" spans="1:7" x14ac:dyDescent="0.2">
      <c r="A269" t="str">
        <f t="shared" si="183"/>
        <v>12 Other managers and proprietors</v>
      </c>
      <c r="B269" s="11">
        <v>0.81363829243651697</v>
      </c>
      <c r="C269" s="11">
        <v>0.65581518492180024</v>
      </c>
      <c r="D269" s="11">
        <f t="shared" ref="D269:D284" si="184">C269-B269</f>
        <v>-0.15782310751471673</v>
      </c>
      <c r="E269" s="11">
        <v>0.25372392449888553</v>
      </c>
      <c r="F269" s="11">
        <f t="shared" ref="F269:F276" si="185">SUM(D269:E269)</f>
        <v>9.5900816984168802E-2</v>
      </c>
      <c r="G269" s="200">
        <f t="shared" ref="G269:G271" si="186">IF(B269&gt;0,(1+(E269/B269))^(1/($C$6-$B$6))-1,0)</f>
        <v>1.8260029386268029E-2</v>
      </c>
    </row>
    <row r="270" spans="1:7" x14ac:dyDescent="0.2">
      <c r="A270" t="str">
        <f t="shared" si="183"/>
        <v>21 Science, research, engineering and technology professionals</v>
      </c>
      <c r="B270" s="11">
        <v>0.52141751529134694</v>
      </c>
      <c r="C270" s="11">
        <v>0.55634833708047027</v>
      </c>
      <c r="D270" s="11">
        <f t="shared" si="184"/>
        <v>3.4930821789123323E-2</v>
      </c>
      <c r="E270" s="11">
        <v>0.16553841289765917</v>
      </c>
      <c r="F270" s="11">
        <f t="shared" si="185"/>
        <v>0.20046923468678249</v>
      </c>
      <c r="G270" s="200">
        <f t="shared" si="186"/>
        <v>1.8551245082381929E-2</v>
      </c>
    </row>
    <row r="271" spans="1:7" x14ac:dyDescent="0.2">
      <c r="A271" t="str">
        <f t="shared" si="183"/>
        <v>22 Health professionals</v>
      </c>
      <c r="B271" s="11">
        <v>0.15291303438364842</v>
      </c>
      <c r="C271" s="11">
        <v>0.18605837637147055</v>
      </c>
      <c r="D271" s="11">
        <f t="shared" si="184"/>
        <v>3.3145341987822124E-2</v>
      </c>
      <c r="E271" s="11">
        <v>7.7764818326777396E-2</v>
      </c>
      <c r="F271" s="11">
        <f t="shared" si="185"/>
        <v>0.11091016031459952</v>
      </c>
      <c r="G271" s="200">
        <f t="shared" si="186"/>
        <v>2.7789301992041882E-2</v>
      </c>
    </row>
    <row r="272" spans="1:7" x14ac:dyDescent="0.2">
      <c r="A272" t="str">
        <f t="shared" si="183"/>
        <v>23 Teaching and other educational professionals</v>
      </c>
      <c r="B272" s="11">
        <v>0.16571085258207122</v>
      </c>
      <c r="C272" s="11">
        <v>0.11002774334210212</v>
      </c>
      <c r="D272" s="11">
        <f t="shared" si="184"/>
        <v>-5.5683109239969095E-2</v>
      </c>
      <c r="E272" s="11">
        <v>5.7024962190872282E-2</v>
      </c>
      <c r="F272" s="11">
        <f t="shared" si="185"/>
        <v>1.3418529509031871E-3</v>
      </c>
      <c r="G272" s="200">
        <f>IF(B272&gt;0,(1+(E272/B272))^(1/($C$6-$B$6))-1,0)</f>
        <v>1.9911777552164223E-2</v>
      </c>
    </row>
    <row r="273" spans="1:7" x14ac:dyDescent="0.2">
      <c r="A273" t="str">
        <f t="shared" si="183"/>
        <v>24 Business, media and public service professionals</v>
      </c>
      <c r="B273" s="11">
        <v>0.54979016298899919</v>
      </c>
      <c r="C273" s="11">
        <v>0.43399146788931164</v>
      </c>
      <c r="D273" s="11">
        <f t="shared" si="184"/>
        <v>-0.11579869509968754</v>
      </c>
      <c r="E273" s="11">
        <v>0.17568884157805403</v>
      </c>
      <c r="F273" s="11">
        <f t="shared" si="185"/>
        <v>5.9890146478366491E-2</v>
      </c>
      <c r="G273" s="200">
        <f t="shared" ref="G273" si="187">IF(B273&gt;0,(1+(E273/B273))^(1/($C$6-$B$6))-1,0)</f>
        <v>1.8658293907109158E-2</v>
      </c>
    </row>
    <row r="274" spans="1:7" x14ac:dyDescent="0.2">
      <c r="A274" t="str">
        <f t="shared" si="183"/>
        <v>31 Science, engineering and technology associate professionals</v>
      </c>
      <c r="B274" s="11">
        <v>0.2697920532769989</v>
      </c>
      <c r="C274" s="11">
        <v>0.31634755371073997</v>
      </c>
      <c r="D274" s="11">
        <f t="shared" si="184"/>
        <v>4.655550043374107E-2</v>
      </c>
      <c r="E274" s="11">
        <v>0.11445264073519942</v>
      </c>
      <c r="F274" s="11">
        <f t="shared" si="185"/>
        <v>0.16100814116894049</v>
      </c>
      <c r="G274" s="200">
        <f>IF(B274&gt;0,(1+(E274/B274))^(1/($C$6-$B$6))-1,0)</f>
        <v>2.3855297532081821E-2</v>
      </c>
    </row>
    <row r="275" spans="1:7" x14ac:dyDescent="0.2">
      <c r="A275" t="str">
        <f t="shared" si="183"/>
        <v>32 Health and social care associate professionals</v>
      </c>
      <c r="B275" s="11">
        <v>7.9972322143307031E-2</v>
      </c>
      <c r="C275" s="11">
        <v>0.14097329190810118</v>
      </c>
      <c r="D275" s="11">
        <f t="shared" si="184"/>
        <v>6.1000969764794147E-2</v>
      </c>
      <c r="E275" s="11">
        <v>5.4741643958698662E-2</v>
      </c>
      <c r="F275" s="11">
        <f t="shared" si="185"/>
        <v>0.11574261372349282</v>
      </c>
      <c r="G275" s="200">
        <f t="shared" ref="G275:G292" si="188">IF(B275&gt;0,(1+(E275/B275))^(1/($C$6-$B$6))-1,0)</f>
        <v>3.5376239717953117E-2</v>
      </c>
    </row>
    <row r="276" spans="1:7" x14ac:dyDescent="0.2">
      <c r="A276" t="str">
        <f t="shared" si="183"/>
        <v>33 Protective service occupations</v>
      </c>
      <c r="B276" s="11">
        <v>0.1021387107796905</v>
      </c>
      <c r="C276" s="11">
        <v>6.3583143715527618E-2</v>
      </c>
      <c r="D276" s="11">
        <f t="shared" si="184"/>
        <v>-3.8555567064162882E-2</v>
      </c>
      <c r="E276" s="11">
        <v>1.3700066718637318E-2</v>
      </c>
      <c r="F276" s="11">
        <f t="shared" si="185"/>
        <v>-2.4855500345525562E-2</v>
      </c>
      <c r="G276" s="200">
        <f t="shared" si="188"/>
        <v>8.4264763059698211E-3</v>
      </c>
    </row>
    <row r="277" spans="1:7" x14ac:dyDescent="0.2">
      <c r="A277" t="str">
        <f t="shared" si="183"/>
        <v>34 Culture, media and sports occupations</v>
      </c>
      <c r="B277" s="11">
        <v>0.24146001424055738</v>
      </c>
      <c r="C277" s="11">
        <v>0.14506253252413834</v>
      </c>
      <c r="D277" s="11">
        <f t="shared" si="184"/>
        <v>-9.6397481716419042E-2</v>
      </c>
      <c r="E277" s="11">
        <v>6.1794761960899731E-2</v>
      </c>
      <c r="F277" s="11">
        <f t="shared" ref="F277:F278" si="189">SUM(D277:E277)</f>
        <v>-3.4602719755519311E-2</v>
      </c>
      <c r="G277" s="200">
        <f t="shared" si="188"/>
        <v>1.530726828725415E-2</v>
      </c>
    </row>
    <row r="278" spans="1:7" x14ac:dyDescent="0.2">
      <c r="A278" t="str">
        <f t="shared" si="183"/>
        <v>35 Business and public service associate professionals</v>
      </c>
      <c r="B278" s="11">
        <v>0.66309603501142578</v>
      </c>
      <c r="C278" s="11">
        <v>0.34279084583592684</v>
      </c>
      <c r="D278" s="11">
        <f t="shared" si="184"/>
        <v>-0.32030518917549894</v>
      </c>
      <c r="E278" s="11">
        <v>0.14893190205826845</v>
      </c>
      <c r="F278" s="11">
        <f t="shared" si="189"/>
        <v>-0.17137328711723049</v>
      </c>
      <c r="G278" s="200">
        <f t="shared" si="188"/>
        <v>1.3599301668512087E-2</v>
      </c>
    </row>
    <row r="279" spans="1:7" x14ac:dyDescent="0.2">
      <c r="A279" t="str">
        <f t="shared" si="183"/>
        <v>41 Administrative occupations</v>
      </c>
      <c r="B279" s="11">
        <v>1.1819538855297875</v>
      </c>
      <c r="C279" s="11">
        <v>0.30630935032579709</v>
      </c>
      <c r="D279" s="11">
        <f t="shared" si="184"/>
        <v>-0.87564453520399044</v>
      </c>
      <c r="E279" s="11">
        <v>0.20251122935134816</v>
      </c>
      <c r="F279" s="11">
        <f t="shared" ref="F279:F282" si="190">SUM(D279:E279)</f>
        <v>-0.67313330585264231</v>
      </c>
      <c r="G279" s="200">
        <f t="shared" si="188"/>
        <v>1.0598770705553484E-2</v>
      </c>
    </row>
    <row r="280" spans="1:7" x14ac:dyDescent="0.2">
      <c r="A280" t="str">
        <f t="shared" si="183"/>
        <v>42 Secretarial and related occupations</v>
      </c>
      <c r="B280" s="11">
        <v>0.5127628684758051</v>
      </c>
      <c r="C280" s="11">
        <v>0.13084467988996434</v>
      </c>
      <c r="D280" s="11">
        <f t="shared" si="184"/>
        <v>-0.38191818858584076</v>
      </c>
      <c r="E280" s="11">
        <v>0.1431078550783153</v>
      </c>
      <c r="F280" s="11">
        <f t="shared" si="190"/>
        <v>-0.23881033350752545</v>
      </c>
      <c r="G280" s="200">
        <f t="shared" si="188"/>
        <v>1.6545397690973962E-2</v>
      </c>
    </row>
    <row r="281" spans="1:7" x14ac:dyDescent="0.2">
      <c r="A281" t="str">
        <f t="shared" si="183"/>
        <v>51 Skilled agricultural and related trades</v>
      </c>
      <c r="B281" s="11">
        <v>0.99334117231000851</v>
      </c>
      <c r="C281" s="11">
        <v>0.39688119639098302</v>
      </c>
      <c r="D281" s="11">
        <f t="shared" si="184"/>
        <v>-0.59645997591902544</v>
      </c>
      <c r="E281" s="11">
        <v>0.24336969204340836</v>
      </c>
      <c r="F281" s="11">
        <f t="shared" si="190"/>
        <v>-0.35309028387561708</v>
      </c>
      <c r="G281" s="200">
        <f t="shared" si="188"/>
        <v>1.4716329274555795E-2</v>
      </c>
    </row>
    <row r="282" spans="1:7" x14ac:dyDescent="0.2">
      <c r="A282" t="str">
        <f t="shared" si="183"/>
        <v>52 Skilled metal, electrical and electronic trades</v>
      </c>
      <c r="B282" s="11">
        <v>0.93771324842326431</v>
      </c>
      <c r="C282" s="11">
        <v>0.35696999122681883</v>
      </c>
      <c r="D282" s="11">
        <f t="shared" si="184"/>
        <v>-0.58074325719644548</v>
      </c>
      <c r="E282" s="11">
        <v>0.19116962274879187</v>
      </c>
      <c r="F282" s="11">
        <f t="shared" si="190"/>
        <v>-0.38957363444765358</v>
      </c>
      <c r="G282" s="200">
        <f t="shared" si="188"/>
        <v>1.244612402598988E-2</v>
      </c>
    </row>
    <row r="283" spans="1:7" x14ac:dyDescent="0.2">
      <c r="A283" t="str">
        <f t="shared" si="183"/>
        <v>53 Skilled construction and building trades</v>
      </c>
      <c r="B283" s="11">
        <v>1.5092921131506842</v>
      </c>
      <c r="C283" s="11">
        <v>0.34353972807555178</v>
      </c>
      <c r="D283" s="11">
        <f t="shared" si="184"/>
        <v>-1.1657523850751326</v>
      </c>
      <c r="E283" s="11">
        <v>0.24484882117308632</v>
      </c>
      <c r="F283" s="11">
        <f t="shared" ref="F283" si="191">SUM(D283:E283)</f>
        <v>-0.9209035639020462</v>
      </c>
      <c r="G283" s="200">
        <f t="shared" si="188"/>
        <v>1.0072960759355709E-2</v>
      </c>
    </row>
    <row r="284" spans="1:7" x14ac:dyDescent="0.2">
      <c r="A284" t="str">
        <f t="shared" si="183"/>
        <v>54 Textiles, printing and other skilled trades</v>
      </c>
      <c r="B284" s="11">
        <v>0.80469304677866083</v>
      </c>
      <c r="C284" s="11">
        <v>0.25809511136683166</v>
      </c>
      <c r="D284" s="11">
        <f t="shared" si="184"/>
        <v>-0.54659793541182911</v>
      </c>
      <c r="E284" s="11">
        <v>0.14378476454008454</v>
      </c>
      <c r="F284" s="11">
        <f t="shared" ref="F284" si="192">SUM(D284:E284)</f>
        <v>-0.40281317087174456</v>
      </c>
      <c r="G284" s="200">
        <f t="shared" si="188"/>
        <v>1.1020112274468419E-2</v>
      </c>
    </row>
    <row r="285" spans="1:7" x14ac:dyDescent="0.2">
      <c r="A285" t="str">
        <f t="shared" si="183"/>
        <v>61 Caring personal service occupations</v>
      </c>
      <c r="B285" s="11">
        <v>0.35293144486888683</v>
      </c>
      <c r="C285" s="11">
        <v>0.39958503060637646</v>
      </c>
      <c r="D285" s="11">
        <f>C285-B285</f>
        <v>4.6653585737489622E-2</v>
      </c>
      <c r="E285" s="11">
        <v>0.12712327060176576</v>
      </c>
      <c r="F285" s="11">
        <f>SUM(D285:E285)</f>
        <v>0.17377685633925538</v>
      </c>
      <c r="G285" s="200">
        <f t="shared" si="188"/>
        <v>2.0720159749276545E-2</v>
      </c>
    </row>
    <row r="286" spans="1:7" x14ac:dyDescent="0.2">
      <c r="A286" t="str">
        <f t="shared" si="183"/>
        <v>62 Leisure, travel and related personal service occupations</v>
      </c>
      <c r="B286" s="11">
        <v>0.60521673679333621</v>
      </c>
      <c r="C286" s="11">
        <v>0.24142403381142435</v>
      </c>
      <c r="D286" s="11">
        <f t="shared" ref="D286:D292" si="193">C286-B286</f>
        <v>-0.36379270298191185</v>
      </c>
      <c r="E286" s="11">
        <v>0.1244560739473962</v>
      </c>
      <c r="F286" s="11">
        <f t="shared" ref="F286:F287" si="194">SUM(D286:E286)</f>
        <v>-0.23933662903451564</v>
      </c>
      <c r="G286" s="200">
        <f t="shared" si="188"/>
        <v>1.2545347023701581E-2</v>
      </c>
    </row>
    <row r="287" spans="1:7" x14ac:dyDescent="0.2">
      <c r="A287" t="str">
        <f t="shared" si="183"/>
        <v>63 Community and civil enforcement occupations</v>
      </c>
      <c r="B287" s="11">
        <v>3.6700175193487304E-2</v>
      </c>
      <c r="C287" s="11">
        <v>7.6719974871315589E-3</v>
      </c>
      <c r="D287" s="11">
        <f t="shared" si="193"/>
        <v>-2.9028177706355747E-2</v>
      </c>
      <c r="E287" s="11">
        <v>3.2953947036562675E-3</v>
      </c>
      <c r="F287" s="11">
        <f t="shared" si="194"/>
        <v>-2.5732783002699478E-2</v>
      </c>
      <c r="G287" s="200">
        <f t="shared" si="188"/>
        <v>5.748939871598191E-3</v>
      </c>
    </row>
    <row r="288" spans="1:7" x14ac:dyDescent="0.2">
      <c r="A288" t="str">
        <f t="shared" si="183"/>
        <v>71 Sales occupations</v>
      </c>
      <c r="B288" s="11">
        <v>2.2707894917269105</v>
      </c>
      <c r="C288" s="11">
        <v>0.98376532636692871</v>
      </c>
      <c r="D288" s="11">
        <f t="shared" si="193"/>
        <v>-1.2870241653599819</v>
      </c>
      <c r="E288" s="11">
        <v>0.40532232338892082</v>
      </c>
      <c r="F288" s="11">
        <f t="shared" ref="F288:F289" si="195">SUM(D288:E288)</f>
        <v>-0.88170184197106105</v>
      </c>
      <c r="G288" s="200">
        <f t="shared" si="188"/>
        <v>1.1009318800754286E-2</v>
      </c>
    </row>
    <row r="289" spans="1:7" x14ac:dyDescent="0.2">
      <c r="A289" t="str">
        <f t="shared" si="183"/>
        <v>72 Customer service occupations</v>
      </c>
      <c r="B289" s="11">
        <v>0.35654732438780185</v>
      </c>
      <c r="C289" s="11">
        <v>0.49181691647272108</v>
      </c>
      <c r="D289" s="11">
        <f t="shared" si="193"/>
        <v>0.13526959208491923</v>
      </c>
      <c r="E289" s="11">
        <v>0.15459678843600383</v>
      </c>
      <c r="F289" s="11">
        <f t="shared" si="195"/>
        <v>0.28986638052092306</v>
      </c>
      <c r="G289" s="200">
        <f t="shared" si="188"/>
        <v>2.4302923113575403E-2</v>
      </c>
    </row>
    <row r="290" spans="1:7" x14ac:dyDescent="0.2">
      <c r="A290" t="str">
        <f t="shared" si="183"/>
        <v>81 Process, plant and machine operatives</v>
      </c>
      <c r="B290" s="11">
        <v>1.1166858876230306</v>
      </c>
      <c r="C290" s="11">
        <v>0.34089516208686416</v>
      </c>
      <c r="D290" s="11">
        <f t="shared" si="193"/>
        <v>-0.77579072553616646</v>
      </c>
      <c r="E290" s="11">
        <v>0.14958562503668774</v>
      </c>
      <c r="F290" s="11">
        <f t="shared" ref="F290:F291" si="196">SUM(D290:E290)</f>
        <v>-0.62620510049947875</v>
      </c>
      <c r="G290" s="200">
        <f t="shared" si="188"/>
        <v>8.41598332796889E-3</v>
      </c>
    </row>
    <row r="291" spans="1:7" x14ac:dyDescent="0.2">
      <c r="A291" t="str">
        <f t="shared" si="183"/>
        <v>82 Transport and mobile machine drivers and operatives</v>
      </c>
      <c r="B291" s="11">
        <v>2.1507650142835635</v>
      </c>
      <c r="C291" s="11">
        <v>0.91049841247162122</v>
      </c>
      <c r="D291" s="11">
        <f t="shared" si="193"/>
        <v>-1.2402666018119421</v>
      </c>
      <c r="E291" s="11">
        <v>0.57765974643460261</v>
      </c>
      <c r="F291" s="11">
        <f t="shared" si="196"/>
        <v>-0.66260685537733954</v>
      </c>
      <c r="G291" s="200">
        <f t="shared" si="188"/>
        <v>1.5986493734219565E-2</v>
      </c>
    </row>
    <row r="292" spans="1:7" x14ac:dyDescent="0.2">
      <c r="A292" t="str">
        <f t="shared" si="183"/>
        <v>91 Elementary trades and related occupations</v>
      </c>
      <c r="B292" s="11">
        <v>1.1997576247374837</v>
      </c>
      <c r="C292" s="11">
        <v>1.6923415106088209</v>
      </c>
      <c r="D292" s="11">
        <f t="shared" si="193"/>
        <v>0.49258388587133717</v>
      </c>
      <c r="E292" s="11">
        <v>0.57888956554922721</v>
      </c>
      <c r="F292" s="11">
        <f t="shared" ref="F292" si="197">SUM(D292:E292)</f>
        <v>1.0714734514205644</v>
      </c>
      <c r="G292" s="200">
        <f t="shared" si="188"/>
        <v>2.6596437411778862E-2</v>
      </c>
    </row>
    <row r="293" spans="1:7" x14ac:dyDescent="0.2">
      <c r="A293" t="str">
        <f t="shared" si="183"/>
        <v>92 Elementary administration and service occupations</v>
      </c>
      <c r="B293" s="11">
        <v>4.1408115835140196</v>
      </c>
      <c r="C293" s="11">
        <v>2.2166743526194295</v>
      </c>
      <c r="D293" s="11">
        <f t="shared" ref="D293" si="198">C293-B293</f>
        <v>-1.9241372308945901</v>
      </c>
      <c r="E293" s="11">
        <v>0.7625112967197859</v>
      </c>
      <c r="F293" s="11">
        <f t="shared" ref="F293" si="199">SUM(D293:E293)</f>
        <v>-1.1616259341748041</v>
      </c>
      <c r="G293" s="200">
        <f t="shared" ref="G293:G294" si="200">IF(B293&gt;0,(1+(E293/B293))^(1/($C$6-$B$6))-1,0)</f>
        <v>1.1331811408877401E-2</v>
      </c>
    </row>
    <row r="294" spans="1:7" x14ac:dyDescent="0.2">
      <c r="A294" s="24" t="str">
        <f t="shared" si="183"/>
        <v>All occupations</v>
      </c>
      <c r="B294" s="34">
        <f>SUM(B268:B293)</f>
        <v>22.724087374664926</v>
      </c>
      <c r="C294" s="34">
        <f t="shared" ref="C294:F294" si="201">SUM(C268:C293)</f>
        <v>12.692617675210654</v>
      </c>
      <c r="D294" s="34">
        <f t="shared" si="201"/>
        <v>-10.031469699454277</v>
      </c>
      <c r="E294" s="34">
        <f t="shared" si="201"/>
        <v>5.4500549883643092</v>
      </c>
      <c r="F294" s="34">
        <f t="shared" si="201"/>
        <v>-4.581414711089967</v>
      </c>
      <c r="G294" s="234">
        <f t="shared" si="200"/>
        <v>1.4435137367317274E-2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West of England and North Somerset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3.1873827452638608</v>
      </c>
      <c r="Q7" s="11">
        <f>'Occ T1'!J16</f>
        <v>35.393845375359632</v>
      </c>
    </row>
    <row r="8" spans="1:17" x14ac:dyDescent="0.2">
      <c r="O8" t="str">
        <f>name!E11</f>
        <v>Process, plant and machine operatives</v>
      </c>
      <c r="P8" s="11">
        <f>'Occ T1'!H15</f>
        <v>1.0533457660800067</v>
      </c>
      <c r="Q8" s="11">
        <f>'Occ T1'!J15</f>
        <v>17.089398948626133</v>
      </c>
    </row>
    <row r="9" spans="1:17" x14ac:dyDescent="0.2">
      <c r="O9" t="str">
        <f>name!E10</f>
        <v>Sales and customer service occupations</v>
      </c>
      <c r="P9" s="11">
        <f>'Occ T1'!H14</f>
        <v>0.96552921023037896</v>
      </c>
      <c r="Q9" s="11">
        <f>'Occ T1'!J14</f>
        <v>27.177597774096554</v>
      </c>
    </row>
    <row r="10" spans="1:17" x14ac:dyDescent="0.2">
      <c r="O10" t="str">
        <f>name!E9</f>
        <v>Caring, leisure and other service occupations</v>
      </c>
      <c r="P10" s="11">
        <f>'Occ T1'!H13</f>
        <v>9.4268396705646893</v>
      </c>
      <c r="Q10" s="11">
        <f>'Occ T1'!J13</f>
        <v>47.660422434412105</v>
      </c>
    </row>
    <row r="11" spans="1:17" x14ac:dyDescent="0.2">
      <c r="O11" t="str">
        <f>name!E8</f>
        <v>Skilled trades occupations</v>
      </c>
      <c r="P11" s="11">
        <f>'Occ T1'!H12</f>
        <v>2.0564819300680384</v>
      </c>
      <c r="Q11" s="11">
        <f>'Occ T1'!J12</f>
        <v>29.094804761030542</v>
      </c>
    </row>
    <row r="12" spans="1:17" x14ac:dyDescent="0.2">
      <c r="O12" t="str">
        <f>name!E7</f>
        <v>Administrative and secretarial occupations</v>
      </c>
      <c r="P12" s="11">
        <f>'Occ T1'!H11</f>
        <v>-4.2929618798628013</v>
      </c>
      <c r="Q12" s="11">
        <f>'Occ T1'!J11</f>
        <v>34.014377180323343</v>
      </c>
    </row>
    <row r="13" spans="1:17" x14ac:dyDescent="0.2">
      <c r="O13" t="str">
        <f>name!E6</f>
        <v>Associate professional occupations</v>
      </c>
      <c r="P13" s="11">
        <f>'Occ T1'!H10</f>
        <v>18.064337179390591</v>
      </c>
      <c r="Q13" s="11">
        <f>'Occ T1'!J10</f>
        <v>68.66552120524608</v>
      </c>
    </row>
    <row r="14" spans="1:17" x14ac:dyDescent="0.2">
      <c r="O14" t="str">
        <f>name!E5</f>
        <v>Professional occupations</v>
      </c>
      <c r="P14" s="11">
        <f>'Occ T1'!H9</f>
        <v>37.581348551206844</v>
      </c>
      <c r="Q14" s="11">
        <f>'Occ T1'!J9</f>
        <v>123.17516930438269</v>
      </c>
    </row>
    <row r="15" spans="1:17" x14ac:dyDescent="0.2">
      <c r="O15" t="str">
        <f>name!E4</f>
        <v>Managers, directors and senior officials</v>
      </c>
      <c r="P15" s="11">
        <f>'Occ T1'!H8</f>
        <v>4.8906968270590454</v>
      </c>
      <c r="Q15" s="11">
        <f>'Occ T1'!J8</f>
        <v>47.308494696555371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West of England and North Somerset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0.18292756221639195</v>
      </c>
      <c r="Q37" s="11">
        <f>'Occ T2'!J8</f>
        <v>26.728101463324695</v>
      </c>
    </row>
    <row r="38" spans="1:17" x14ac:dyDescent="0.2">
      <c r="O38" s="10" t="str">
        <f>name!D5</f>
        <v>12 Other managers and proprietors</v>
      </c>
      <c r="P38" s="11">
        <f>'Occ T2'!H9</f>
        <v>4.7077692648426464</v>
      </c>
      <c r="Q38" s="11">
        <f>'Occ T2'!J9</f>
        <v>20.580393233230669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19.326168394695998</v>
      </c>
      <c r="Q39" s="11">
        <f>'Occ T2'!J10</f>
        <v>40.86087127469181</v>
      </c>
    </row>
    <row r="40" spans="1:17" x14ac:dyDescent="0.2">
      <c r="O40" s="10" t="str">
        <f>name!D7</f>
        <v>22 Health professionals</v>
      </c>
      <c r="P40" s="11">
        <f>'Occ T2'!H11</f>
        <v>5.7023148132385302</v>
      </c>
      <c r="Q40" s="11">
        <f>'Occ T2'!J11</f>
        <v>23.825876727999724</v>
      </c>
    </row>
    <row r="41" spans="1:17" x14ac:dyDescent="0.2">
      <c r="O41" s="10" t="str">
        <f>name!D8</f>
        <v>23 Teaching and other educational professionals</v>
      </c>
      <c r="P41" s="11">
        <f>'Occ T2'!H12</f>
        <v>3.2083892653804398</v>
      </c>
      <c r="Q41" s="11">
        <f>'Occ T2'!J12</f>
        <v>22.558245047926999</v>
      </c>
    </row>
    <row r="42" spans="1:17" x14ac:dyDescent="0.2">
      <c r="O42" s="10" t="str">
        <f>name!D9</f>
        <v>24 Business, media and public service professionals</v>
      </c>
      <c r="P42" s="11">
        <f>'Occ T2'!H13</f>
        <v>9.3444760778918905</v>
      </c>
      <c r="Q42" s="11">
        <f>'Occ T2'!J13</f>
        <v>35.930176253764174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0.49169122414566857</v>
      </c>
      <c r="Q43" s="11">
        <f>'Occ T2'!J14</f>
        <v>6.4172514225950543</v>
      </c>
    </row>
    <row r="44" spans="1:17" x14ac:dyDescent="0.2">
      <c r="O44" s="10" t="str">
        <f>name!D11</f>
        <v>32 Health and social care associate professionals</v>
      </c>
      <c r="P44" s="11">
        <f>'Occ T2'!H15</f>
        <v>13.720382294423644</v>
      </c>
      <c r="Q44" s="11">
        <f>'Occ T2'!J15</f>
        <v>27.15324087866982</v>
      </c>
    </row>
    <row r="45" spans="1:17" x14ac:dyDescent="0.2">
      <c r="O45" s="10" t="str">
        <f>name!D12</f>
        <v>33 Protective service occupations</v>
      </c>
      <c r="P45" s="11">
        <f>'Occ T2'!H16</f>
        <v>-1.1825502682350431</v>
      </c>
      <c r="Q45" s="11">
        <f>'Occ T2'!J16</f>
        <v>0.9697702091236633</v>
      </c>
    </row>
    <row r="46" spans="1:17" x14ac:dyDescent="0.2">
      <c r="O46" s="10" t="str">
        <f>name!D13</f>
        <v>34 Culture, media and sports occupations</v>
      </c>
      <c r="P46" s="11">
        <f>'Occ T2'!H17</f>
        <v>1.5387061889795604</v>
      </c>
      <c r="Q46" s="11">
        <f>'Occ T2'!J17</f>
        <v>9.049594081140615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3.4961077400767593</v>
      </c>
      <c r="Q47" s="11">
        <f>'Occ T2'!J18</f>
        <v>25.075664613716931</v>
      </c>
    </row>
    <row r="48" spans="1:17" x14ac:dyDescent="0.2">
      <c r="O48" s="10" t="str">
        <f>name!D15</f>
        <v>41 Administrative occupations</v>
      </c>
      <c r="P48" s="11">
        <f>'Occ T2'!H19</f>
        <v>-0.95390924806582689</v>
      </c>
      <c r="Q48" s="11">
        <f>'Occ T2'!J19</f>
        <v>31.236891237701172</v>
      </c>
    </row>
    <row r="49" spans="15:17" x14ac:dyDescent="0.2">
      <c r="O49" s="10" t="str">
        <f>name!D16</f>
        <v>42 Secretarial and related occupations</v>
      </c>
      <c r="P49" s="11">
        <f>'Occ T2'!H20</f>
        <v>-3.3390526317969869</v>
      </c>
      <c r="Q49" s="11">
        <f>'Occ T2'!J20</f>
        <v>2.7774859426221568</v>
      </c>
    </row>
    <row r="50" spans="15:17" x14ac:dyDescent="0.2">
      <c r="O50" s="10" t="str">
        <f>name!D17</f>
        <v>51 Skilled agricultural and related trades</v>
      </c>
      <c r="P50" s="11">
        <f>'Occ T2'!H21</f>
        <v>0.79673871171463428</v>
      </c>
      <c r="Q50" s="11">
        <f>'Occ T2'!J21</f>
        <v>4.8557504513776886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-0.73651300723704338</v>
      </c>
      <c r="Q51" s="11">
        <f>'Occ T2'!J22</f>
        <v>7.8117365657311133</v>
      </c>
    </row>
    <row r="52" spans="15:17" x14ac:dyDescent="0.2">
      <c r="O52" s="10" t="str">
        <f>name!D19</f>
        <v>53 Skilled construction and building trades</v>
      </c>
      <c r="P52" s="11">
        <f>'Occ T2'!H23</f>
        <v>1.1708147808743981</v>
      </c>
      <c r="Q52" s="11">
        <f>'Occ T2'!J23</f>
        <v>10.23879345409674</v>
      </c>
    </row>
    <row r="53" spans="15:17" x14ac:dyDescent="0.2">
      <c r="O53" s="10" t="str">
        <f>name!D20</f>
        <v>54 Textiles, printing and other skilled trades</v>
      </c>
      <c r="P53" s="11">
        <f>'Occ T2'!H24</f>
        <v>0.82544144471604497</v>
      </c>
      <c r="Q53" s="11">
        <f>'Occ T2'!J24</f>
        <v>6.188524289824997</v>
      </c>
    </row>
    <row r="54" spans="15:17" x14ac:dyDescent="0.2">
      <c r="O54" s="10" t="str">
        <f>name!D21</f>
        <v>61 Caring personal service occupations</v>
      </c>
      <c r="P54" s="11">
        <f>'Occ T2'!H25</f>
        <v>8.2850386556680249</v>
      </c>
      <c r="Q54" s="11">
        <f>'Occ T2'!J25</f>
        <v>39.054510550275602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1.3120435901084662</v>
      </c>
      <c r="Q55" s="11">
        <f>'Occ T2'!J26</f>
        <v>8.5150273105471079</v>
      </c>
    </row>
    <row r="56" spans="15:17" x14ac:dyDescent="0.2">
      <c r="O56" s="10" t="str">
        <f>name!D23</f>
        <v>63 Community and civil enforcement occupations</v>
      </c>
      <c r="P56" s="11">
        <f>'Occ T2'!H27</f>
        <v>-0.17024257521180053</v>
      </c>
      <c r="Q56" s="11">
        <f>'Occ T2'!J27</f>
        <v>9.088457358939972E-2</v>
      </c>
    </row>
    <row r="57" spans="15:17" x14ac:dyDescent="0.2">
      <c r="O57" s="10" t="str">
        <f>name!D24</f>
        <v>71 Sales occupations</v>
      </c>
      <c r="P57" s="11">
        <f>'Occ T2'!H28</f>
        <v>-1.6839158022252931</v>
      </c>
      <c r="Q57" s="11">
        <f>'Occ T2'!J28</f>
        <v>18.433437783443569</v>
      </c>
    </row>
    <row r="58" spans="15:17" x14ac:dyDescent="0.2">
      <c r="O58" s="10" t="str">
        <f>name!D25</f>
        <v>72 Customer service occupations</v>
      </c>
      <c r="P58" s="11">
        <f>'Occ T2'!H29</f>
        <v>2.6494450124556774</v>
      </c>
      <c r="Q58" s="11">
        <f>'Occ T2'!J29</f>
        <v>8.7441599906529923</v>
      </c>
    </row>
    <row r="59" spans="15:17" x14ac:dyDescent="0.2">
      <c r="O59" s="10" t="str">
        <f>name!D26</f>
        <v>81 Process, plant and machine operatives</v>
      </c>
      <c r="P59" s="11">
        <f>'Occ T2'!H30</f>
        <v>0.28305921242809973</v>
      </c>
      <c r="Q59" s="11">
        <f>'Occ T2'!J30</f>
        <v>5.388817120204676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0.77028655365191057</v>
      </c>
      <c r="Q60" s="11">
        <f>'Occ T2'!J31</f>
        <v>11.700581828421459</v>
      </c>
    </row>
    <row r="61" spans="15:17" x14ac:dyDescent="0.2">
      <c r="O61" s="10" t="str">
        <f>name!D28</f>
        <v>91 Elementary trades and related occupations</v>
      </c>
      <c r="P61" s="11">
        <f>'Occ T2'!H32</f>
        <v>11.394065377146859</v>
      </c>
      <c r="Q61" s="11">
        <f>'Occ T2'!J32</f>
        <v>19.331236466464539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-8.2066826318829982</v>
      </c>
      <c r="Q62" s="11">
        <f>'Occ T2'!J33</f>
        <v>16.062608908895097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72.933000000000561</v>
      </c>
      <c r="Q64" s="11">
        <f>'Occ T2'!J35</f>
        <v>429.57963168003243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West of England and North Somerset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698.91799999999955</v>
      </c>
      <c r="C8" s="305">
        <f>SUM(C9:C17)</f>
        <v>728.50399999999956</v>
      </c>
      <c r="D8" s="305">
        <f>SUM(D9:D17)</f>
        <v>771.85099999999989</v>
      </c>
      <c r="E8" s="304"/>
      <c r="F8" s="305">
        <f>SUM(F9:F17)</f>
        <v>11.935843778452538</v>
      </c>
      <c r="G8" s="305">
        <f>SUM(G9:G17)</f>
        <v>15.662590065821542</v>
      </c>
      <c r="H8" s="305">
        <f>SUM(H9:H17)</f>
        <v>23.118311519846539</v>
      </c>
      <c r="I8" s="304"/>
      <c r="J8" s="305">
        <f>SUM(J9:J17)</f>
        <v>84.495395305809183</v>
      </c>
      <c r="K8" s="305">
        <f>SUM(K9:K17)</f>
        <v>109.70019038270004</v>
      </c>
      <c r="L8" s="305">
        <f>SUM(L9:L17)</f>
        <v>161.8339615328162</v>
      </c>
      <c r="M8" s="304"/>
      <c r="N8" s="305">
        <f>SUM(N9:N17)</f>
        <v>142.67312520345729</v>
      </c>
      <c r="O8" s="305">
        <f>SUM(O9:O17)</f>
        <v>158.52461007896173</v>
      </c>
      <c r="P8" s="305">
        <f>SUM(P9:P17)</f>
        <v>177.58126335238944</v>
      </c>
      <c r="Q8" s="306"/>
      <c r="R8" s="305">
        <f>SUM(R9:R17)</f>
        <v>37.962662273148389</v>
      </c>
      <c r="S8" s="305">
        <f>SUM(S9:S17)</f>
        <v>39.774597301760025</v>
      </c>
      <c r="T8" s="305">
        <f>SUM(T9:T17)</f>
        <v>43.812043485508433</v>
      </c>
      <c r="U8" s="306"/>
      <c r="V8" s="305">
        <f>SUM(V9:V17)</f>
        <v>37.823262777871285</v>
      </c>
      <c r="W8" s="305">
        <f>SUM(W9:W17)</f>
        <v>41.289267253021023</v>
      </c>
      <c r="X8" s="305">
        <f>SUM(X9:X17)</f>
        <v>46.341645288364781</v>
      </c>
      <c r="Y8" s="306"/>
      <c r="Z8" s="305">
        <f>SUM(Z9:Z17)</f>
        <v>148.56814989721641</v>
      </c>
      <c r="AA8" s="305">
        <f>SUM(AA9:AA17)</f>
        <v>153.07568561645689</v>
      </c>
      <c r="AB8" s="305">
        <f>SUM(AB9:AB17)</f>
        <v>158.70601024675705</v>
      </c>
      <c r="AC8" s="306"/>
      <c r="AD8" s="305">
        <f>SUM(AD9:AD17)</f>
        <v>127.77309273004497</v>
      </c>
      <c r="AE8" s="305">
        <f>SUM(AE9:AE17)</f>
        <v>116.67160668122597</v>
      </c>
      <c r="AF8" s="305">
        <f>SUM(AF9:AF17)</f>
        <v>91.732472535989942</v>
      </c>
      <c r="AG8" s="306"/>
      <c r="AH8" s="305">
        <f>SUM(AH9:AH17)</f>
        <v>84.962380659334627</v>
      </c>
      <c r="AI8" s="305">
        <f>SUM(AI9:AI17)</f>
        <v>76.825981960115158</v>
      </c>
      <c r="AJ8" s="305">
        <f>SUM(AJ9:AJ17)</f>
        <v>56.032674363117003</v>
      </c>
      <c r="AK8" s="306"/>
      <c r="AL8" s="305">
        <f>SUM(AL9:AL17)</f>
        <v>22.724087374664929</v>
      </c>
      <c r="AM8" s="305">
        <f>SUM(AM9:AM17)</f>
        <v>16.979470659937157</v>
      </c>
      <c r="AN8" s="305">
        <f>SUM(AN9:AN17)</f>
        <v>12.69261767521065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80.234621885762778</v>
      </c>
      <c r="C9" s="304">
        <f t="shared" ref="B9:D17" si="0">SUM(C21,C33,C51,C63,C75,C93)</f>
        <v>77.163705393051188</v>
      </c>
      <c r="D9" s="304">
        <f t="shared" si="0"/>
        <v>85.125318712821553</v>
      </c>
      <c r="E9" s="304"/>
      <c r="F9" s="304">
        <f t="shared" ref="F9:H17" si="1">SUM(F21,F33,F51,F63,F75,F93)</f>
        <v>1.2670573421517701</v>
      </c>
      <c r="G9" s="304">
        <f t="shared" si="1"/>
        <v>1.6243377979619147</v>
      </c>
      <c r="H9" s="304">
        <f t="shared" si="1"/>
        <v>2.5404288258278029</v>
      </c>
      <c r="I9" s="304"/>
      <c r="J9" s="304">
        <f t="shared" ref="J9:L17" si="2">SUM(J21,J33,J51,J63,J75,J93)</f>
        <v>10.409008459719246</v>
      </c>
      <c r="K9" s="304">
        <f t="shared" si="2"/>
        <v>12.661618781016607</v>
      </c>
      <c r="L9" s="304">
        <f t="shared" si="2"/>
        <v>19.327104714066671</v>
      </c>
      <c r="M9" s="304"/>
      <c r="N9" s="304">
        <f t="shared" ref="N9:P17" si="3">SUM(N21,N33,N51,N63,N75,N93)</f>
        <v>21.087558437778092</v>
      </c>
      <c r="O9" s="304">
        <f t="shared" si="3"/>
        <v>21.486867274933115</v>
      </c>
      <c r="P9" s="304">
        <f t="shared" si="3"/>
        <v>24.182143260542873</v>
      </c>
      <c r="Q9" s="306"/>
      <c r="R9" s="304">
        <f t="shared" ref="R9:T9" si="4">SUM(R21,R33,R51,R63,R75,R93)</f>
        <v>4.5499927985570583</v>
      </c>
      <c r="S9" s="304">
        <f t="shared" si="4"/>
        <v>4.4288291041577432</v>
      </c>
      <c r="T9" s="304">
        <f t="shared" si="4"/>
        <v>4.9513368371790012</v>
      </c>
      <c r="U9" s="306"/>
      <c r="V9" s="304">
        <f t="shared" ref="V9:X9" si="5">SUM(V21,V33,V51,V63,V75,V93)</f>
        <v>5.6352613569506742</v>
      </c>
      <c r="W9" s="304">
        <f t="shared" si="5"/>
        <v>5.4823123578896364</v>
      </c>
      <c r="X9" s="304">
        <f t="shared" si="5"/>
        <v>5.8021324813750734</v>
      </c>
      <c r="Y9" s="306"/>
      <c r="Z9" s="304">
        <f t="shared" ref="Z9:AB9" si="6">SUM(Z21,Z33,Z51,Z63,Z75,Z93)</f>
        <v>15.032021921741327</v>
      </c>
      <c r="AA9" s="304">
        <f t="shared" si="6"/>
        <v>13.081219905017173</v>
      </c>
      <c r="AB9" s="304">
        <f t="shared" si="6"/>
        <v>13.368437347744226</v>
      </c>
      <c r="AC9" s="306"/>
      <c r="AD9" s="304">
        <f>SUM(AD21,AD33,AD51,AD63,AD75,AD93)</f>
        <v>11.945799967863275</v>
      </c>
      <c r="AE9" s="304">
        <f t="shared" ref="AE9:AF9" si="7">SUM(AE21,AE33,AE51,AE63,AE75,AE93)</f>
        <v>9.6055490398106418</v>
      </c>
      <c r="AF9" s="304">
        <f t="shared" si="7"/>
        <v>7.3731733909632311</v>
      </c>
      <c r="AG9" s="306"/>
      <c r="AH9" s="304">
        <f t="shared" ref="AH9:AJ9" si="8">SUM(AH21,AH33,AH51,AH63,AH75,AH93)</f>
        <v>8.5000865448311789</v>
      </c>
      <c r="AI9" s="304">
        <f t="shared" si="8"/>
        <v>7.3270954646415962</v>
      </c>
      <c r="AJ9" s="304">
        <f t="shared" si="8"/>
        <v>6.2604402720970791</v>
      </c>
      <c r="AK9" s="306"/>
      <c r="AL9" s="304">
        <f t="shared" ref="AL9:AN9" si="9">SUM(AL21,AL33,AL51,AL63,AL75,AL93)</f>
        <v>1.8078350561701524</v>
      </c>
      <c r="AM9" s="304">
        <f t="shared" si="9"/>
        <v>1.4658756676227582</v>
      </c>
      <c r="AN9" s="304">
        <f t="shared" si="9"/>
        <v>1.3201215830255995</v>
      </c>
    </row>
    <row r="10" spans="1:40" x14ac:dyDescent="0.2">
      <c r="A10" s="13" t="str">
        <f>name!E5</f>
        <v>Professional occupations</v>
      </c>
      <c r="B10" s="304">
        <f t="shared" si="0"/>
        <v>165.35821656274902</v>
      </c>
      <c r="C10" s="304">
        <f t="shared" si="0"/>
        <v>179.99667589983483</v>
      </c>
      <c r="D10" s="304">
        <f t="shared" si="0"/>
        <v>202.93956511395575</v>
      </c>
      <c r="E10" s="304"/>
      <c r="F10" s="304">
        <f t="shared" si="1"/>
        <v>8.5714058443838947</v>
      </c>
      <c r="G10" s="304">
        <f t="shared" si="1"/>
        <v>11.115665764955557</v>
      </c>
      <c r="H10" s="304">
        <f t="shared" si="1"/>
        <v>15.802757354505912</v>
      </c>
      <c r="I10" s="304"/>
      <c r="J10" s="304">
        <f t="shared" si="2"/>
        <v>46.871904340599365</v>
      </c>
      <c r="K10" s="304">
        <f t="shared" si="2"/>
        <v>59.014913716013311</v>
      </c>
      <c r="L10" s="304">
        <f t="shared" si="2"/>
        <v>81.848964948568749</v>
      </c>
      <c r="M10" s="304"/>
      <c r="N10" s="304">
        <f t="shared" si="3"/>
        <v>54.390153351300597</v>
      </c>
      <c r="O10" s="304">
        <f t="shared" si="3"/>
        <v>56.793110505089956</v>
      </c>
      <c r="P10" s="304">
        <f t="shared" si="3"/>
        <v>56.563237306253178</v>
      </c>
      <c r="Q10" s="306"/>
      <c r="R10" s="304">
        <f t="shared" ref="R10:T10" si="10">SUM(R22,R34,R52,R64,R76,R94)</f>
        <v>7.5097359604609988</v>
      </c>
      <c r="S10" s="304">
        <f t="shared" si="10"/>
        <v>5.8058660744899786</v>
      </c>
      <c r="T10" s="304">
        <f t="shared" si="10"/>
        <v>4.8407008895551993</v>
      </c>
      <c r="U10" s="306"/>
      <c r="V10" s="304">
        <f t="shared" ref="V10:X10" si="11">SUM(V22,V34,V52,V64,V76,V94)</f>
        <v>7.8538579799698134</v>
      </c>
      <c r="W10" s="304">
        <f t="shared" si="11"/>
        <v>8.32291220443018</v>
      </c>
      <c r="X10" s="304">
        <f t="shared" si="11"/>
        <v>8.4028418964384759</v>
      </c>
      <c r="Y10" s="306"/>
      <c r="Z10" s="304">
        <f t="shared" ref="Z10:AB10" si="12">SUM(Z22,Z34,Z52,Z64,Z76,Z94)</f>
        <v>18.524410725218505</v>
      </c>
      <c r="AA10" s="304">
        <f t="shared" si="12"/>
        <v>18.889852382319916</v>
      </c>
      <c r="AB10" s="304">
        <f t="shared" si="12"/>
        <v>19.722388698546023</v>
      </c>
      <c r="AC10" s="306"/>
      <c r="AD10" s="304">
        <f t="shared" ref="AD10:AF10" si="13">SUM(AD22,AD34,AD52,AD64,AD76,AD94)</f>
        <v>12.381483319881218</v>
      </c>
      <c r="AE10" s="304">
        <f t="shared" si="13"/>
        <v>11.274829024964728</v>
      </c>
      <c r="AF10" s="304">
        <f t="shared" si="13"/>
        <v>8.9242411571953539</v>
      </c>
      <c r="AG10" s="306"/>
      <c r="AH10" s="304">
        <f t="shared" ref="AH10:AJ10" si="14">SUM(AH22,AH34,AH52,AH64,AH76,AH94)</f>
        <v>7.8654334756885174</v>
      </c>
      <c r="AI10" s="304">
        <f t="shared" si="14"/>
        <v>7.3777976381758776</v>
      </c>
      <c r="AJ10" s="304">
        <f t="shared" si="14"/>
        <v>5.5480069382095012</v>
      </c>
      <c r="AK10" s="306"/>
      <c r="AL10" s="304">
        <f t="shared" ref="AL10:AN10" si="15">SUM(AL22,AL34,AL52,AL64,AL76,AL94)</f>
        <v>1.3898315652460664</v>
      </c>
      <c r="AM10" s="304">
        <f t="shared" si="15"/>
        <v>1.4017285893953275</v>
      </c>
      <c r="AN10" s="304">
        <f t="shared" si="15"/>
        <v>1.2864259246833547</v>
      </c>
    </row>
    <row r="11" spans="1:40" x14ac:dyDescent="0.2">
      <c r="A11" s="13" t="str">
        <f>name!E6</f>
        <v>Associate professional occupations</v>
      </c>
      <c r="B11" s="304">
        <f>SUM(B23,B35,B53,B65,B77,B95)</f>
        <v>96.731147852891922</v>
      </c>
      <c r="C11" s="304">
        <f t="shared" si="0"/>
        <v>103.57486424400375</v>
      </c>
      <c r="D11" s="304">
        <f>SUM(D23,D35,D53,D65,D77,D95)</f>
        <v>114.79548503228253</v>
      </c>
      <c r="E11" s="304"/>
      <c r="F11" s="304">
        <f t="shared" si="1"/>
        <v>1.2668443408765782</v>
      </c>
      <c r="G11" s="304">
        <f t="shared" si="1"/>
        <v>1.6843597072980219</v>
      </c>
      <c r="H11" s="304">
        <f t="shared" si="1"/>
        <v>2.6978120785471988</v>
      </c>
      <c r="I11" s="304"/>
      <c r="J11" s="304">
        <f t="shared" si="2"/>
        <v>14.041087569557392</v>
      </c>
      <c r="K11" s="304">
        <f t="shared" si="2"/>
        <v>18.752665619520052</v>
      </c>
      <c r="L11" s="304">
        <f t="shared" si="2"/>
        <v>28.695245459308225</v>
      </c>
      <c r="M11" s="304"/>
      <c r="N11" s="304">
        <f t="shared" si="3"/>
        <v>27.332393108947631</v>
      </c>
      <c r="O11" s="304">
        <f t="shared" si="3"/>
        <v>30.968680502912616</v>
      </c>
      <c r="P11" s="304">
        <f t="shared" si="3"/>
        <v>34.808195589793314</v>
      </c>
      <c r="Q11" s="306"/>
      <c r="R11" s="304">
        <f t="shared" ref="R11:T11" si="16">SUM(R23,R35,R53,R65,R77,R95)</f>
        <v>7.0597562427462446</v>
      </c>
      <c r="S11" s="304">
        <f t="shared" si="16"/>
        <v>7.6201318211855407</v>
      </c>
      <c r="T11" s="304">
        <f t="shared" si="16"/>
        <v>7.6307047249271704</v>
      </c>
      <c r="U11" s="306"/>
      <c r="V11" s="304">
        <f t="shared" ref="V11:X11" si="17">SUM(V23,V35,V53,V65,V77,V95)</f>
        <v>6.1174037383460211</v>
      </c>
      <c r="W11" s="304">
        <f t="shared" si="17"/>
        <v>6.2935065598002735</v>
      </c>
      <c r="X11" s="304">
        <f t="shared" si="17"/>
        <v>6.636871649650093</v>
      </c>
      <c r="Y11" s="306"/>
      <c r="Z11" s="304">
        <f t="shared" ref="Z11:AB11" si="18">SUM(Z23,Z35,Z53,Z65,Z77,Z95)</f>
        <v>18.205407590816229</v>
      </c>
      <c r="AA11" s="304">
        <f t="shared" si="18"/>
        <v>18.447060157430649</v>
      </c>
      <c r="AB11" s="304">
        <f t="shared" si="18"/>
        <v>18.807688897253193</v>
      </c>
      <c r="AC11" s="306"/>
      <c r="AD11" s="304">
        <f t="shared" ref="AD11:AF11" si="19">SUM(AD23,AD35,AD53,AD65,AD77,AD95)</f>
        <v>13.038436336468081</v>
      </c>
      <c r="AE11" s="304">
        <f t="shared" si="19"/>
        <v>11.505444772909909</v>
      </c>
      <c r="AF11" s="304">
        <f t="shared" si="19"/>
        <v>8.6974999507787949</v>
      </c>
      <c r="AG11" s="306"/>
      <c r="AH11" s="304">
        <f t="shared" ref="AH11:AJ11" si="20">SUM(AH23,AH35,AH53,AH65,AH77,AH95)</f>
        <v>8.3133597896817655</v>
      </c>
      <c r="AI11" s="304">
        <f t="shared" si="20"/>
        <v>7.1839601915152214</v>
      </c>
      <c r="AJ11" s="304">
        <f t="shared" si="20"/>
        <v>5.8127093143300907</v>
      </c>
      <c r="AK11" s="306"/>
      <c r="AL11" s="304">
        <f t="shared" ref="AL11:AN11" si="21">SUM(AL23,AL35,AL53,AL65,AL77,AL95)</f>
        <v>1.3564591354519795</v>
      </c>
      <c r="AM11" s="304">
        <f t="shared" si="21"/>
        <v>1.1190549114314763</v>
      </c>
      <c r="AN11" s="304">
        <f t="shared" si="21"/>
        <v>1.0087573676944337</v>
      </c>
    </row>
    <row r="12" spans="1:40" x14ac:dyDescent="0.2">
      <c r="A12" s="13" t="str">
        <f>name!E7</f>
        <v>Administrative and secretarial occupations</v>
      </c>
      <c r="B12" s="304">
        <f t="shared" si="0"/>
        <v>76.049958955748096</v>
      </c>
      <c r="C12" s="304">
        <f t="shared" si="0"/>
        <v>76.098259550660643</v>
      </c>
      <c r="D12" s="304">
        <f t="shared" si="0"/>
        <v>71.756997075885309</v>
      </c>
      <c r="E12" s="304"/>
      <c r="F12" s="304">
        <f t="shared" si="1"/>
        <v>0.38044563654165309</v>
      </c>
      <c r="G12" s="304">
        <f t="shared" si="1"/>
        <v>0.56021047760801568</v>
      </c>
      <c r="H12" s="304">
        <f t="shared" si="1"/>
        <v>0.97934946380368393</v>
      </c>
      <c r="I12" s="304"/>
      <c r="J12" s="304">
        <f t="shared" si="2"/>
        <v>5.1589456838105487</v>
      </c>
      <c r="K12" s="304">
        <f t="shared" si="2"/>
        <v>7.3723014303874024</v>
      </c>
      <c r="L12" s="304">
        <f t="shared" si="2"/>
        <v>11.761330113166482</v>
      </c>
      <c r="M12" s="304"/>
      <c r="N12" s="304">
        <f t="shared" si="3"/>
        <v>14.362185170061997</v>
      </c>
      <c r="O12" s="304">
        <f t="shared" si="3"/>
        <v>17.674663972921969</v>
      </c>
      <c r="P12" s="304">
        <f t="shared" si="3"/>
        <v>21.776876205919649</v>
      </c>
      <c r="Q12" s="306"/>
      <c r="R12" s="304">
        <f t="shared" ref="R12:T12" si="22">SUM(R24,R36,R54,R66,R78,R96)</f>
        <v>5.4734958085069909</v>
      </c>
      <c r="S12" s="304">
        <f t="shared" si="22"/>
        <v>6.3779547031507402</v>
      </c>
      <c r="T12" s="304">
        <f t="shared" si="22"/>
        <v>7.3419322691735935</v>
      </c>
      <c r="U12" s="306"/>
      <c r="V12" s="304">
        <f t="shared" ref="V12:X12" si="23">SUM(V24,V36,V54,V66,V78,V96)</f>
        <v>5.2696388068122193</v>
      </c>
      <c r="W12" s="304">
        <f t="shared" si="23"/>
        <v>5.8634307960146419</v>
      </c>
      <c r="X12" s="304">
        <f t="shared" si="23"/>
        <v>6.8541769441461717</v>
      </c>
      <c r="Y12" s="306"/>
      <c r="Z12" s="304">
        <f t="shared" ref="Z12:AA12" si="24">SUM(Z24,Z36,Z54,Z66,Z78,Z96)</f>
        <v>16.920820564324174</v>
      </c>
      <c r="AA12" s="304">
        <f t="shared" si="24"/>
        <v>16.938022264456727</v>
      </c>
      <c r="AB12" s="304">
        <f>SUM(AB24,AB36,AB54,AB66,AB78,AB96)</f>
        <v>13.494687983019766</v>
      </c>
      <c r="AC12" s="306"/>
      <c r="AD12" s="304">
        <f t="shared" ref="AD12:AE12" si="25">SUM(AD24,AD36,AD54,AD66,AD78,AD96)</f>
        <v>16.422850705881089</v>
      </c>
      <c r="AE12" s="304">
        <f t="shared" si="25"/>
        <v>13.29832609150762</v>
      </c>
      <c r="AF12" s="304">
        <f>SUM(AF24,AF36,AF54,AF66,AF78,AF96)</f>
        <v>6.9047054726164792</v>
      </c>
      <c r="AG12" s="306"/>
      <c r="AH12" s="304">
        <f t="shared" ref="AH12:AI12" si="26">SUM(AH24,AH36,AH54,AH66,AH78,AH96)</f>
        <v>10.366859825803829</v>
      </c>
      <c r="AI12" s="304">
        <f t="shared" si="26"/>
        <v>6.8190529698979532</v>
      </c>
      <c r="AJ12" s="304">
        <f>SUM(AJ24,AJ36,AJ54,AJ66,AJ78,AJ96)</f>
        <v>2.2067845938237221</v>
      </c>
      <c r="AK12" s="306"/>
      <c r="AL12" s="304">
        <f t="shared" ref="AL12:AM12" si="27">SUM(AL24,AL36,AL54,AL66,AL78,AL96)</f>
        <v>1.6947167540055932</v>
      </c>
      <c r="AM12" s="304">
        <f t="shared" si="27"/>
        <v>1.1942968447155682</v>
      </c>
      <c r="AN12" s="304">
        <f>SUM(AN24,AN36,AN54,AN66,AN78,AN96)</f>
        <v>0.43715403021576132</v>
      </c>
    </row>
    <row r="13" spans="1:40" x14ac:dyDescent="0.2">
      <c r="A13" s="13" t="str">
        <f>name!E8</f>
        <v>Skilled trades occupations</v>
      </c>
      <c r="B13" s="304">
        <f t="shared" si="0"/>
        <v>61.696322725250816</v>
      </c>
      <c r="C13" s="304">
        <f t="shared" si="0"/>
        <v>63.759905762056512</v>
      </c>
      <c r="D13" s="304">
        <f t="shared" si="0"/>
        <v>63.752804655318755</v>
      </c>
      <c r="E13" s="304"/>
      <c r="F13" s="304">
        <f t="shared" si="1"/>
        <v>0.10299374990632758</v>
      </c>
      <c r="G13" s="304">
        <f t="shared" si="1"/>
        <v>0.1598954293858306</v>
      </c>
      <c r="H13" s="304">
        <f t="shared" si="1"/>
        <v>0.25903799880304235</v>
      </c>
      <c r="I13" s="304"/>
      <c r="J13" s="304">
        <f t="shared" si="2"/>
        <v>1.2715765911813457</v>
      </c>
      <c r="K13" s="304">
        <f t="shared" si="2"/>
        <v>1.9936973437428502</v>
      </c>
      <c r="L13" s="304">
        <f t="shared" si="2"/>
        <v>3.3998284344197458</v>
      </c>
      <c r="M13" s="304"/>
      <c r="N13" s="304">
        <f t="shared" si="3"/>
        <v>3.8903471290757703</v>
      </c>
      <c r="O13" s="304">
        <f t="shared" si="3"/>
        <v>5.0026533081403768</v>
      </c>
      <c r="P13" s="304">
        <f t="shared" si="3"/>
        <v>6.341546366837238</v>
      </c>
      <c r="Q13" s="306"/>
      <c r="R13" s="304">
        <f t="shared" ref="R13:T13" si="28">SUM(R25,R37,R55,R67,R79,R97)</f>
        <v>1.7605549541400314</v>
      </c>
      <c r="S13" s="304">
        <f t="shared" si="28"/>
        <v>2.22462290874279</v>
      </c>
      <c r="T13" s="304">
        <f t="shared" si="28"/>
        <v>2.8766948054299735</v>
      </c>
      <c r="U13" s="306"/>
      <c r="V13" s="304">
        <f t="shared" ref="V13:X13" si="29">SUM(V25,V37,V55,V67,V79,V97)</f>
        <v>3.3902193915305165</v>
      </c>
      <c r="W13" s="304">
        <f t="shared" si="29"/>
        <v>4.0971921260863828</v>
      </c>
      <c r="X13" s="304">
        <f t="shared" si="29"/>
        <v>4.8947770972169007</v>
      </c>
      <c r="Y13" s="306"/>
      <c r="Z13" s="304">
        <f t="shared" ref="Z13:AB13" si="30">SUM(Z25,Z37,Z55,Z67,Z79,Z97)</f>
        <v>21.167909052851346</v>
      </c>
      <c r="AA13" s="304">
        <f t="shared" si="30"/>
        <v>22.209581571545105</v>
      </c>
      <c r="AB13" s="304">
        <f t="shared" si="30"/>
        <v>22.332969608305884</v>
      </c>
      <c r="AC13" s="306"/>
      <c r="AD13" s="304">
        <f t="shared" ref="AD13:AF13" si="31">SUM(AD25,AD37,AD55,AD67,AD79,AD97)</f>
        <v>16.228434385310319</v>
      </c>
      <c r="AE13" s="304">
        <f t="shared" si="31"/>
        <v>15.559886829083016</v>
      </c>
      <c r="AF13" s="304">
        <f t="shared" si="31"/>
        <v>13.861213736247544</v>
      </c>
      <c r="AG13" s="306"/>
      <c r="AH13" s="304">
        <f t="shared" ref="AH13:AJ13" si="32">SUM(AH25,AH37,AH55,AH67,AH79,AH97)</f>
        <v>9.6392478905925358</v>
      </c>
      <c r="AI13" s="304">
        <f t="shared" si="32"/>
        <v>9.6034906380646543</v>
      </c>
      <c r="AJ13" s="304">
        <f t="shared" si="32"/>
        <v>8.431250580998249</v>
      </c>
      <c r="AK13" s="306"/>
      <c r="AL13" s="304">
        <f t="shared" ref="AL13:AN13" si="33">SUM(AL25,AL37,AL55,AL67,AL79,AL97)</f>
        <v>4.2450395806626178</v>
      </c>
      <c r="AM13" s="304">
        <f t="shared" si="33"/>
        <v>2.9088856072655047</v>
      </c>
      <c r="AN13" s="304">
        <f t="shared" si="33"/>
        <v>1.3554860270601852</v>
      </c>
    </row>
    <row r="14" spans="1:40" x14ac:dyDescent="0.2">
      <c r="A14" s="13" t="str">
        <f>name!E9</f>
        <v>Caring, leisure and other service occupations</v>
      </c>
      <c r="B14" s="304">
        <f t="shared" si="0"/>
        <v>64.700933600169307</v>
      </c>
      <c r="C14" s="304">
        <f t="shared" si="0"/>
        <v>67.492522258975725</v>
      </c>
      <c r="D14" s="304">
        <f t="shared" si="0"/>
        <v>74.127773270734053</v>
      </c>
      <c r="E14" s="304"/>
      <c r="F14" s="304">
        <f t="shared" si="1"/>
        <v>6.3553490142730248E-2</v>
      </c>
      <c r="G14" s="304">
        <f t="shared" si="1"/>
        <v>8.9898565471634731E-2</v>
      </c>
      <c r="H14" s="304">
        <f t="shared" si="1"/>
        <v>0.14980969477120853</v>
      </c>
      <c r="I14" s="304"/>
      <c r="J14" s="304">
        <f t="shared" si="2"/>
        <v>2.5781180778761423</v>
      </c>
      <c r="K14" s="304">
        <f t="shared" si="2"/>
        <v>3.6105340269268589</v>
      </c>
      <c r="L14" s="304">
        <f t="shared" si="2"/>
        <v>6.0084119666104829</v>
      </c>
      <c r="M14" s="304"/>
      <c r="N14" s="304">
        <f t="shared" si="3"/>
        <v>7.850842263910879</v>
      </c>
      <c r="O14" s="304">
        <f t="shared" si="3"/>
        <v>9.4251099566828405</v>
      </c>
      <c r="P14" s="304">
        <f t="shared" si="3"/>
        <v>11.692216110739372</v>
      </c>
      <c r="Q14" s="306"/>
      <c r="R14" s="304">
        <f>SUM(R26,R38,R56,R68,R80,R98)</f>
        <v>6.0017732345909973</v>
      </c>
      <c r="S14" s="304">
        <f t="shared" ref="S14:T14" si="34">SUM(S26,S38,S56,S68,S80,S98)</f>
        <v>6.2863685302253405</v>
      </c>
      <c r="T14" s="304">
        <f t="shared" si="34"/>
        <v>6.9473996487075338</v>
      </c>
      <c r="U14" s="306"/>
      <c r="V14" s="304">
        <f t="shared" ref="V14:X14" si="35">SUM(V26,V38,V56,V68,V80,V98)</f>
        <v>4.0537494297220391</v>
      </c>
      <c r="W14" s="304">
        <f t="shared" si="35"/>
        <v>4.4041829145901872</v>
      </c>
      <c r="X14" s="304">
        <f t="shared" si="35"/>
        <v>5.2688738226145562</v>
      </c>
      <c r="Y14" s="306"/>
      <c r="Z14" s="304">
        <f t="shared" ref="Z14:AB14" si="36">SUM(Z26,Z38,Z56,Z68,Z80,Z98)</f>
        <v>23.02817517839943</v>
      </c>
      <c r="AA14" s="304">
        <f t="shared" si="36"/>
        <v>24.976390117847096</v>
      </c>
      <c r="AB14" s="304">
        <f t="shared" si="36"/>
        <v>28.98771422301796</v>
      </c>
      <c r="AC14" s="306"/>
      <c r="AD14" s="304">
        <f t="shared" ref="AD14:AF14" si="37">SUM(AD26,AD38,AD56,AD68,AD80,AD98)</f>
        <v>15.399584956691157</v>
      </c>
      <c r="AE14" s="304">
        <f t="shared" si="37"/>
        <v>13.901121507598466</v>
      </c>
      <c r="AF14" s="304">
        <f t="shared" si="37"/>
        <v>10.50047447935518</v>
      </c>
      <c r="AG14" s="306"/>
      <c r="AH14" s="304">
        <f t="shared" ref="AH14:AJ14" si="38">SUM(AH26,AH38,AH56,AH68,AH80,AH98)</f>
        <v>4.7302886119802228</v>
      </c>
      <c r="AI14" s="304">
        <f t="shared" si="38"/>
        <v>4.0491168483028055</v>
      </c>
      <c r="AJ14" s="304">
        <f t="shared" si="38"/>
        <v>3.9241922630128352</v>
      </c>
      <c r="AK14" s="306"/>
      <c r="AL14" s="304">
        <f t="shared" ref="AL14:AN14" si="39">SUM(AL26,AL38,AL56,AL68,AL80,AL98)</f>
        <v>0.99484835685570983</v>
      </c>
      <c r="AM14" s="304">
        <f t="shared" si="39"/>
        <v>0.74979979133048746</v>
      </c>
      <c r="AN14" s="304">
        <f t="shared" si="39"/>
        <v>0.64868106190493235</v>
      </c>
    </row>
    <row r="15" spans="1:40" x14ac:dyDescent="0.2">
      <c r="A15" s="13" t="str">
        <f>name!E10</f>
        <v>Sales and customer service occupations</v>
      </c>
      <c r="B15" s="304">
        <f t="shared" si="0"/>
        <v>55.588514766913534</v>
      </c>
      <c r="C15" s="304">
        <f t="shared" si="0"/>
        <v>56.632314311476058</v>
      </c>
      <c r="D15" s="304">
        <f t="shared" si="0"/>
        <v>56.554043977143884</v>
      </c>
      <c r="E15" s="304"/>
      <c r="F15" s="304">
        <f t="shared" si="1"/>
        <v>0.15400948549453039</v>
      </c>
      <c r="G15" s="304">
        <f t="shared" si="1"/>
        <v>0.22230467298168047</v>
      </c>
      <c r="H15" s="304">
        <f t="shared" si="1"/>
        <v>0.34438841231939188</v>
      </c>
      <c r="I15" s="304"/>
      <c r="J15" s="304">
        <f t="shared" si="2"/>
        <v>2.0532807590883473</v>
      </c>
      <c r="K15" s="304">
        <f t="shared" si="2"/>
        <v>2.9591917194997501</v>
      </c>
      <c r="L15" s="304">
        <f t="shared" si="2"/>
        <v>5.0966215794036795</v>
      </c>
      <c r="M15" s="304"/>
      <c r="N15" s="304">
        <f t="shared" si="3"/>
        <v>7.529142077736565</v>
      </c>
      <c r="O15" s="304">
        <f t="shared" si="3"/>
        <v>9.0058556628671749</v>
      </c>
      <c r="P15" s="304">
        <f t="shared" si="3"/>
        <v>11.453302626731833</v>
      </c>
      <c r="Q15" s="306"/>
      <c r="R15" s="304">
        <f t="shared" ref="R15:T15" si="40">SUM(R27,R39,R57,R69,R81,R99)</f>
        <v>2.5404228810177996</v>
      </c>
      <c r="S15" s="304">
        <f t="shared" si="40"/>
        <v>2.9342682515990002</v>
      </c>
      <c r="T15" s="304">
        <f t="shared" si="40"/>
        <v>3.7176893614676634</v>
      </c>
      <c r="U15" s="306"/>
      <c r="V15" s="304">
        <f t="shared" ref="V15:X15" si="41">SUM(V27,V39,V57,V69,V81,V99)</f>
        <v>2.1784415913912301</v>
      </c>
      <c r="W15" s="304">
        <f t="shared" si="41"/>
        <v>2.4663659368819801</v>
      </c>
      <c r="X15" s="304">
        <f t="shared" si="41"/>
        <v>2.9003572679569558</v>
      </c>
      <c r="Y15" s="306"/>
      <c r="Z15" s="304">
        <f t="shared" ref="Z15:AB15" si="42">SUM(Z27,Z39,Z57,Z69,Z81,Z99)</f>
        <v>15.349180504505956</v>
      </c>
      <c r="AA15" s="304">
        <f t="shared" si="42"/>
        <v>16.117057681358805</v>
      </c>
      <c r="AB15" s="304">
        <f t="shared" si="42"/>
        <v>17.515381956915292</v>
      </c>
      <c r="AC15" s="306"/>
      <c r="AD15" s="304">
        <f t="shared" ref="AD15:AF15" si="43">SUM(AD27,AD39,AD57,AD69,AD81,AD99)</f>
        <v>13.710112615174427</v>
      </c>
      <c r="AE15" s="304">
        <f t="shared" si="43"/>
        <v>12.843958563102648</v>
      </c>
      <c r="AF15" s="304">
        <f t="shared" si="43"/>
        <v>10.33189280850006</v>
      </c>
      <c r="AG15" s="306"/>
      <c r="AH15" s="304">
        <f t="shared" ref="AH15:AJ15" si="44">SUM(AH27,AH39,AH57,AH69,AH81,AH99)</f>
        <v>9.4465880363899668</v>
      </c>
      <c r="AI15" s="304">
        <f t="shared" si="44"/>
        <v>8.2440989053313398</v>
      </c>
      <c r="AJ15" s="304">
        <f t="shared" si="44"/>
        <v>3.7188277210093643</v>
      </c>
      <c r="AK15" s="306"/>
      <c r="AL15" s="304">
        <f t="shared" ref="AL15:AN15" si="45">SUM(AL27,AL39,AL57,AL69,AL81,AL99)</f>
        <v>2.6273368161147128</v>
      </c>
      <c r="AM15" s="304">
        <f t="shared" si="45"/>
        <v>1.8392129178536785</v>
      </c>
      <c r="AN15" s="304">
        <f t="shared" si="45"/>
        <v>1.4755822428396492</v>
      </c>
    </row>
    <row r="16" spans="1:40" x14ac:dyDescent="0.2">
      <c r="A16" s="13" t="str">
        <f>name!E11</f>
        <v>Process, plant and machine operatives</v>
      </c>
      <c r="B16" s="304">
        <f t="shared" si="0"/>
        <v>32.742358020133203</v>
      </c>
      <c r="C16" s="304">
        <f t="shared" si="0"/>
        <v>34.191165422429357</v>
      </c>
      <c r="D16" s="304">
        <f t="shared" si="0"/>
        <v>33.795703786213245</v>
      </c>
      <c r="E16" s="304"/>
      <c r="F16" s="304">
        <f t="shared" si="1"/>
        <v>8.3207524167169478E-2</v>
      </c>
      <c r="G16" s="304">
        <f t="shared" si="1"/>
        <v>0.13899178213496619</v>
      </c>
      <c r="H16" s="304">
        <f t="shared" si="1"/>
        <v>0.25263739951007091</v>
      </c>
      <c r="I16" s="304"/>
      <c r="J16" s="304">
        <f t="shared" si="2"/>
        <v>0.59840540519920149</v>
      </c>
      <c r="K16" s="304">
        <f t="shared" si="2"/>
        <v>0.95770338381253917</v>
      </c>
      <c r="L16" s="304">
        <f t="shared" si="2"/>
        <v>1.6124487846575852</v>
      </c>
      <c r="M16" s="304"/>
      <c r="N16" s="304">
        <f t="shared" si="3"/>
        <v>1.4884033415646667</v>
      </c>
      <c r="O16" s="304">
        <f t="shared" si="3"/>
        <v>2.0850103120259353</v>
      </c>
      <c r="P16" s="304">
        <f t="shared" si="3"/>
        <v>3.0557264097062613</v>
      </c>
      <c r="Q16" s="306"/>
      <c r="R16" s="304">
        <f t="shared" ref="R16:T16" si="46">SUM(R28,R40,R58,R70,R82,R100)</f>
        <v>0.66957382249964092</v>
      </c>
      <c r="S16" s="304">
        <f t="shared" si="46"/>
        <v>0.93375866130820384</v>
      </c>
      <c r="T16" s="304">
        <f t="shared" si="46"/>
        <v>1.3361507439749782</v>
      </c>
      <c r="U16" s="306"/>
      <c r="V16" s="304">
        <f t="shared" ref="V16:X16" si="47">SUM(V28,V40,V58,V70,V82,V100)</f>
        <v>1.1612597667010869</v>
      </c>
      <c r="W16" s="304">
        <f t="shared" si="47"/>
        <v>1.529403598438386</v>
      </c>
      <c r="X16" s="304">
        <f t="shared" si="47"/>
        <v>1.9307773009022735</v>
      </c>
      <c r="Y16" s="306"/>
      <c r="Z16" s="304">
        <f t="shared" ref="Z16:AB16" si="48">SUM(Z28,Z40,Z58,Z70,Z82,Z100)</f>
        <v>7.8777826432099154</v>
      </c>
      <c r="AA16" s="304">
        <f t="shared" si="48"/>
        <v>9.1934354439489407</v>
      </c>
      <c r="AB16" s="304">
        <f t="shared" si="48"/>
        <v>10.477857128811733</v>
      </c>
      <c r="AC16" s="306"/>
      <c r="AD16" s="304">
        <f t="shared" ref="AD16:AF16" si="49">SUM(AD28,AD40,AD58,AD70,AD82,AD100)</f>
        <v>9.7858428901628862</v>
      </c>
      <c r="AE16" s="304">
        <f t="shared" si="49"/>
        <v>9.8891232038466672</v>
      </c>
      <c r="AF16" s="304">
        <f t="shared" si="49"/>
        <v>9.0233949491867165</v>
      </c>
      <c r="AG16" s="306"/>
      <c r="AH16" s="304">
        <f t="shared" ref="AH16:AJ16" si="50">SUM(AH28,AH40,AH58,AH70,AH82,AH100)</f>
        <v>7.8104317247220409</v>
      </c>
      <c r="AI16" s="304">
        <f t="shared" si="50"/>
        <v>7.3510552869652894</v>
      </c>
      <c r="AJ16" s="304">
        <f t="shared" si="50"/>
        <v>4.8553174949051394</v>
      </c>
      <c r="AK16" s="306"/>
      <c r="AL16" s="304">
        <f t="shared" ref="AL16:AN16" si="51">SUM(AL28,AL40,AL58,AL70,AL82,AL100)</f>
        <v>3.2674509019065932</v>
      </c>
      <c r="AM16" s="304">
        <f t="shared" si="51"/>
        <v>2.1126837499484248</v>
      </c>
      <c r="AN16" s="304">
        <f t="shared" si="51"/>
        <v>1.251393574558485</v>
      </c>
    </row>
    <row r="17" spans="1:40" x14ac:dyDescent="0.2">
      <c r="A17" s="13" t="str">
        <f>name!E12</f>
        <v>Elementary occupations</v>
      </c>
      <c r="B17" s="304">
        <f t="shared" si="0"/>
        <v>65.815925630381031</v>
      </c>
      <c r="C17" s="304">
        <f t="shared" si="0"/>
        <v>69.594587157511484</v>
      </c>
      <c r="D17" s="304">
        <f t="shared" si="0"/>
        <v>69.00330837564492</v>
      </c>
      <c r="E17" s="304"/>
      <c r="F17" s="304">
        <f t="shared" si="1"/>
        <v>4.6326364787885932E-2</v>
      </c>
      <c r="G17" s="304">
        <f t="shared" si="1"/>
        <v>6.6925868023922044E-2</v>
      </c>
      <c r="H17" s="304">
        <f t="shared" si="1"/>
        <v>9.2090291758228471E-2</v>
      </c>
      <c r="I17" s="304"/>
      <c r="J17" s="304">
        <f t="shared" si="2"/>
        <v>1.5130684187775905</v>
      </c>
      <c r="K17" s="304">
        <f t="shared" si="2"/>
        <v>2.3775643617806557</v>
      </c>
      <c r="L17" s="304">
        <f t="shared" si="2"/>
        <v>4.0840055326145404</v>
      </c>
      <c r="M17" s="304"/>
      <c r="N17" s="304">
        <f t="shared" si="3"/>
        <v>4.7421003230811181</v>
      </c>
      <c r="O17" s="304">
        <f t="shared" si="3"/>
        <v>6.0826585833877598</v>
      </c>
      <c r="P17" s="304">
        <f t="shared" si="3"/>
        <v>7.7080194758657221</v>
      </c>
      <c r="Q17" s="306"/>
      <c r="R17" s="304">
        <f t="shared" ref="R17:T17" si="52">SUM(R29,R41,R59,R71,R83,R101)</f>
        <v>2.3973565706286282</v>
      </c>
      <c r="S17" s="304">
        <f t="shared" si="52"/>
        <v>3.1627972469006842</v>
      </c>
      <c r="T17" s="304">
        <f t="shared" si="52"/>
        <v>4.1694342050933226</v>
      </c>
      <c r="U17" s="306"/>
      <c r="V17" s="304">
        <f t="shared" ref="V17:X17" si="53">SUM(V29,V41,V59,V71,V83,V101)</f>
        <v>2.1634307164476896</v>
      </c>
      <c r="W17" s="304">
        <f t="shared" si="53"/>
        <v>2.8299607588893601</v>
      </c>
      <c r="X17" s="304">
        <f t="shared" si="53"/>
        <v>3.6508368280642807</v>
      </c>
      <c r="Y17" s="306"/>
      <c r="Z17" s="304">
        <f t="shared" ref="Z17:AB17" si="54">SUM(Z29,Z41,Z59,Z71,Z83,Z101)</f>
        <v>12.462441716149524</v>
      </c>
      <c r="AA17" s="304">
        <f t="shared" si="54"/>
        <v>13.223066092532477</v>
      </c>
      <c r="AB17" s="304">
        <f t="shared" si="54"/>
        <v>13.998884403142981</v>
      </c>
      <c r="AC17" s="306"/>
      <c r="AD17" s="304">
        <f t="shared" ref="AD17:AF17" si="55">SUM(AD29,AD41,AD59,AD71,AD83,AD101)</f>
        <v>18.860547552612513</v>
      </c>
      <c r="AE17" s="304">
        <f t="shared" si="55"/>
        <v>18.793367648402281</v>
      </c>
      <c r="AF17" s="304">
        <f t="shared" si="55"/>
        <v>16.115876591146574</v>
      </c>
      <c r="AG17" s="306"/>
      <c r="AH17" s="304">
        <f t="shared" ref="AH17:AJ17" si="56">SUM(AH29,AH41,AH59,AH71,AH83,AH101)</f>
        <v>18.290084759644571</v>
      </c>
      <c r="AI17" s="304">
        <f t="shared" si="56"/>
        <v>18.870314017220423</v>
      </c>
      <c r="AJ17" s="304">
        <f t="shared" si="56"/>
        <v>15.275145184731022</v>
      </c>
      <c r="AK17" s="306"/>
      <c r="AL17" s="304">
        <f t="shared" ref="AL17:AN17" si="57">SUM(AL29,AL41,AL59,AL71,AL83,AL101)</f>
        <v>5.3405692082515026</v>
      </c>
      <c r="AM17" s="304">
        <f t="shared" si="57"/>
        <v>4.1879325803739302</v>
      </c>
      <c r="AN17" s="304">
        <f t="shared" si="57"/>
        <v>3.9090158632282503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16.86600000000001</v>
      </c>
      <c r="C20" s="305">
        <f>SUM(C21:C29)</f>
        <v>17.393000000000001</v>
      </c>
      <c r="D20" s="305">
        <f>SUM(D21:D29)</f>
        <v>18.198000000000008</v>
      </c>
      <c r="E20" s="304"/>
      <c r="F20" s="305">
        <f>SUM(F21:F29)</f>
        <v>0.18943050136193174</v>
      </c>
      <c r="G20" s="305">
        <f>SUM(G21:G29)</f>
        <v>0.25799901808439119</v>
      </c>
      <c r="H20" s="305">
        <f>SUM(H21:H29)</f>
        <v>0.39518629797128807</v>
      </c>
      <c r="I20" s="304"/>
      <c r="J20" s="305">
        <f>SUM(J21:J29)</f>
        <v>0.99528849181108714</v>
      </c>
      <c r="K20" s="305">
        <f>SUM(K21:K29)</f>
        <v>1.3116845732277396</v>
      </c>
      <c r="L20" s="305">
        <f>SUM(L21:L29)</f>
        <v>1.9374516846768923</v>
      </c>
      <c r="M20" s="304"/>
      <c r="N20" s="305">
        <f>SUM(N21:N29)</f>
        <v>2.5464806831042885</v>
      </c>
      <c r="O20" s="305">
        <f>SUM(O21:O29)</f>
        <v>2.8863007313763704</v>
      </c>
      <c r="P20" s="305">
        <f>SUM(P21:P29)</f>
        <v>3.3780220546349873</v>
      </c>
      <c r="Q20" s="306"/>
      <c r="R20" s="305">
        <f>SUM(R21:R29)</f>
        <v>0.63187867419700583</v>
      </c>
      <c r="S20" s="305">
        <f>SUM(S21:S29)</f>
        <v>0.73006593130789255</v>
      </c>
      <c r="T20" s="305">
        <f>SUM(T21:T29)</f>
        <v>0.87995855438229209</v>
      </c>
      <c r="U20" s="306"/>
      <c r="V20" s="305">
        <f>SUM(V21:V29)</f>
        <v>1.4521051057843031</v>
      </c>
      <c r="W20" s="305">
        <f>SUM(W21:W29)</f>
        <v>1.6545811712729299</v>
      </c>
      <c r="X20" s="305">
        <f>SUM(X21:X29)</f>
        <v>1.963718021139544</v>
      </c>
      <c r="Y20" s="306"/>
      <c r="Z20" s="305">
        <f>SUM(Z21:Z29)</f>
        <v>3.4944114111578521</v>
      </c>
      <c r="AA20" s="305">
        <f>SUM(AA21:AA29)</f>
        <v>3.6438745032731501</v>
      </c>
      <c r="AB20" s="305">
        <f>SUM(AB21:AB29)</f>
        <v>3.8534288030566191</v>
      </c>
      <c r="AC20" s="306"/>
      <c r="AD20" s="305">
        <f>SUM(AD21:AD29)</f>
        <v>3.4598054291531755</v>
      </c>
      <c r="AE20" s="305">
        <f>SUM(AE21:AE29)</f>
        <v>3.2403183722528635</v>
      </c>
      <c r="AF20" s="305">
        <f>SUM(AF21:AF29)</f>
        <v>2.820797603298896</v>
      </c>
      <c r="AG20" s="306"/>
      <c r="AH20" s="305">
        <f>SUM(AH21:AH29)</f>
        <v>2.4766874542380317</v>
      </c>
      <c r="AI20" s="305">
        <f>SUM(AI21:AI29)</f>
        <v>2.2385468984305805</v>
      </c>
      <c r="AJ20" s="305">
        <f>SUM(AJ21:AJ29)</f>
        <v>1.9725871035400546</v>
      </c>
      <c r="AK20" s="306"/>
      <c r="AL20" s="305">
        <f>SUM(AL21:AL29)</f>
        <v>1.6199122491923352</v>
      </c>
      <c r="AM20" s="305">
        <f>SUM(AM21:AM29)</f>
        <v>1.4296288007740834</v>
      </c>
      <c r="AN20" s="305">
        <f>SUM(AN21:AN29)</f>
        <v>0.99684987729943098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1.4591102451784395</v>
      </c>
      <c r="C21" s="304">
        <f t="shared" ref="C21:D21" si="59">SUM(G21,K21,O21,S21,W21,AA21,AE21,AI21,AM21)</f>
        <v>1.4541988860315624</v>
      </c>
      <c r="D21" s="304">
        <f t="shared" si="59"/>
        <v>1.5843075359455854</v>
      </c>
      <c r="E21" s="304"/>
      <c r="F21" s="304">
        <v>5.628549996047566E-2</v>
      </c>
      <c r="G21" s="304">
        <v>7.6362997996607312E-2</v>
      </c>
      <c r="H21" s="304">
        <v>0.11022064444316645</v>
      </c>
      <c r="I21" s="304"/>
      <c r="J21" s="304">
        <v>0.23557513931575233</v>
      </c>
      <c r="K21" s="304">
        <v>0.28440112602233525</v>
      </c>
      <c r="L21" s="304">
        <v>0.38870681767166132</v>
      </c>
      <c r="M21" s="304"/>
      <c r="N21" s="304">
        <v>0.30560800835247981</v>
      </c>
      <c r="O21" s="304">
        <v>0.29815349923133888</v>
      </c>
      <c r="P21" s="304">
        <v>0.32547689008089625</v>
      </c>
      <c r="Q21" s="306"/>
      <c r="R21" s="304">
        <v>6.144616503224596E-2</v>
      </c>
      <c r="S21" s="304">
        <v>6.0829918850400851E-2</v>
      </c>
      <c r="T21" s="304">
        <v>6.3275123785524343E-2</v>
      </c>
      <c r="U21" s="306"/>
      <c r="V21" s="304">
        <v>8.2272664465719694E-2</v>
      </c>
      <c r="W21" s="304">
        <v>6.7667262910719422E-2</v>
      </c>
      <c r="X21" s="304">
        <v>6.2420979832617379E-2</v>
      </c>
      <c r="Y21" s="306"/>
      <c r="Z21" s="304">
        <v>0.23801325219042266</v>
      </c>
      <c r="AA21" s="304">
        <v>0.25596588400739556</v>
      </c>
      <c r="AB21" s="304">
        <v>0.30646492225338129</v>
      </c>
      <c r="AC21" s="306"/>
      <c r="AD21" s="304">
        <v>0.21380969646626041</v>
      </c>
      <c r="AE21" s="304">
        <v>0.18292640687730063</v>
      </c>
      <c r="AF21" s="304">
        <v>0.12706854583526739</v>
      </c>
      <c r="AG21" s="306"/>
      <c r="AH21" s="304">
        <v>0.15197504168661136</v>
      </c>
      <c r="AI21" s="304">
        <v>0.12608781903536811</v>
      </c>
      <c r="AJ21" s="304">
        <v>9.8914301779702729E-2</v>
      </c>
      <c r="AK21" s="306"/>
      <c r="AL21" s="304">
        <v>0.11412477770847158</v>
      </c>
      <c r="AM21" s="304">
        <v>0.10180397110009645</v>
      </c>
      <c r="AN21" s="304">
        <v>0.10175931026336829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1.8786857984212761</v>
      </c>
      <c r="C22" s="304">
        <f t="shared" ref="C22:C29" si="61">SUM(G22,K22,O22,S22,W22,AA22,AE22,AI22,AM22)</f>
        <v>2.1051300312096157</v>
      </c>
      <c r="D22" s="304">
        <f t="shared" ref="D22:D29" si="62">SUM(H22,L22,P22,T22,X22,AB22,AF22,AJ22,AN22)</f>
        <v>2.3650659010715396</v>
      </c>
      <c r="E22" s="304"/>
      <c r="F22" s="304">
        <v>7.3045464615638822E-2</v>
      </c>
      <c r="G22" s="304">
        <v>0.10356454891984565</v>
      </c>
      <c r="H22" s="304">
        <v>0.16269124605367408</v>
      </c>
      <c r="I22" s="304"/>
      <c r="J22" s="304">
        <v>0.3217618020433084</v>
      </c>
      <c r="K22" s="304">
        <v>0.43577913085187814</v>
      </c>
      <c r="L22" s="304">
        <v>0.63461061765875892</v>
      </c>
      <c r="M22" s="304"/>
      <c r="N22" s="304">
        <v>0.57012465005383739</v>
      </c>
      <c r="O22" s="304">
        <v>0.6170762583480518</v>
      </c>
      <c r="P22" s="304">
        <v>0.62451154019684385</v>
      </c>
      <c r="Q22" s="306"/>
      <c r="R22" s="304">
        <v>7.285141011363927E-2</v>
      </c>
      <c r="S22" s="304">
        <v>8.269188277316479E-2</v>
      </c>
      <c r="T22" s="304">
        <v>8.6899806146332845E-2</v>
      </c>
      <c r="U22" s="306"/>
      <c r="V22" s="304">
        <v>0.23734265591095866</v>
      </c>
      <c r="W22" s="304">
        <v>0.2685901891557182</v>
      </c>
      <c r="X22" s="304">
        <v>0.29450327088381328</v>
      </c>
      <c r="Y22" s="306"/>
      <c r="Z22" s="304">
        <v>0.19078089257934114</v>
      </c>
      <c r="AA22" s="304">
        <v>0.1742727787314067</v>
      </c>
      <c r="AB22" s="304">
        <v>0.13713066075966004</v>
      </c>
      <c r="AC22" s="306"/>
      <c r="AD22" s="304">
        <v>0.18190151674131844</v>
      </c>
      <c r="AE22" s="304">
        <v>0.17008024011815731</v>
      </c>
      <c r="AF22" s="304">
        <v>0.15836800365404452</v>
      </c>
      <c r="AG22" s="306"/>
      <c r="AH22" s="304">
        <v>0.15237754769218842</v>
      </c>
      <c r="AI22" s="304">
        <v>0.1609604092764102</v>
      </c>
      <c r="AJ22" s="304">
        <v>0.15966126890422355</v>
      </c>
      <c r="AK22" s="306"/>
      <c r="AL22" s="304">
        <v>7.8499858671045655E-2</v>
      </c>
      <c r="AM22" s="304">
        <v>9.2114593034982664E-2</v>
      </c>
      <c r="AN22" s="304">
        <v>0.10668948681418815</v>
      </c>
    </row>
    <row r="23" spans="1:40" x14ac:dyDescent="0.2">
      <c r="A23" s="13" t="str">
        <f t="shared" si="58"/>
        <v>Associate professional occupations</v>
      </c>
      <c r="B23" s="304">
        <f t="shared" si="60"/>
        <v>1.4438370817151045</v>
      </c>
      <c r="C23" s="304">
        <f t="shared" si="61"/>
        <v>1.3445004305009249</v>
      </c>
      <c r="D23" s="304">
        <f t="shared" si="62"/>
        <v>1.4341709941162391</v>
      </c>
      <c r="E23" s="304"/>
      <c r="F23" s="304">
        <v>2.7630116711222893E-2</v>
      </c>
      <c r="G23" s="304">
        <v>3.2549535581419278E-2</v>
      </c>
      <c r="H23" s="304">
        <v>4.8627532042807266E-2</v>
      </c>
      <c r="I23" s="304"/>
      <c r="J23" s="304">
        <v>0.13065456850251725</v>
      </c>
      <c r="K23" s="304">
        <v>0.14963016307930804</v>
      </c>
      <c r="L23" s="304">
        <v>0.20402696295764144</v>
      </c>
      <c r="M23" s="304"/>
      <c r="N23" s="304">
        <v>0.3515420869922582</v>
      </c>
      <c r="O23" s="304">
        <v>0.34511359174277917</v>
      </c>
      <c r="P23" s="304">
        <v>0.36933914647781813</v>
      </c>
      <c r="Q23" s="306"/>
      <c r="R23" s="304">
        <v>5.2011320461286661E-2</v>
      </c>
      <c r="S23" s="304">
        <v>5.2905286885989895E-2</v>
      </c>
      <c r="T23" s="304">
        <v>6.315600502948901E-2</v>
      </c>
      <c r="U23" s="306"/>
      <c r="V23" s="304">
        <v>0.21372181983644276</v>
      </c>
      <c r="W23" s="304">
        <v>0.21568439434984321</v>
      </c>
      <c r="X23" s="304">
        <v>0.25224506392185109</v>
      </c>
      <c r="Y23" s="306"/>
      <c r="Z23" s="304">
        <v>0.30230999678926979</v>
      </c>
      <c r="AA23" s="304">
        <v>0.24401529208500281</v>
      </c>
      <c r="AB23" s="304">
        <v>0.2027261337470673</v>
      </c>
      <c r="AC23" s="306"/>
      <c r="AD23" s="304">
        <v>0.14358815232068919</v>
      </c>
      <c r="AE23" s="304">
        <v>9.2117092776194523E-2</v>
      </c>
      <c r="AF23" s="304">
        <v>6.4742149358517367E-2</v>
      </c>
      <c r="AG23" s="306"/>
      <c r="AH23" s="304">
        <v>0.17141330631242033</v>
      </c>
      <c r="AI23" s="304">
        <v>0.16126667638614778</v>
      </c>
      <c r="AJ23" s="304">
        <v>0.1714806435929733</v>
      </c>
      <c r="AK23" s="306"/>
      <c r="AL23" s="304">
        <v>5.0965713788997384E-2</v>
      </c>
      <c r="AM23" s="304">
        <v>5.1218397614240345E-2</v>
      </c>
      <c r="AN23" s="304">
        <v>5.7827356988074126E-2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1.3407166606543088</v>
      </c>
      <c r="C24" s="304">
        <f t="shared" si="61"/>
        <v>1.2815716964652641</v>
      </c>
      <c r="D24" s="304">
        <f t="shared" si="62"/>
        <v>1.2399884332482221</v>
      </c>
      <c r="E24" s="304"/>
      <c r="F24" s="304">
        <v>4.3246019111347483E-3</v>
      </c>
      <c r="G24" s="304">
        <v>5.1474084429275922E-3</v>
      </c>
      <c r="H24" s="304">
        <v>1.1291537575756797E-2</v>
      </c>
      <c r="I24" s="304"/>
      <c r="J24" s="304">
        <v>8.1313517992478448E-2</v>
      </c>
      <c r="K24" s="304">
        <v>0.10784245714000718</v>
      </c>
      <c r="L24" s="304">
        <v>0.17713596916438171</v>
      </c>
      <c r="M24" s="304"/>
      <c r="N24" s="304">
        <v>0.25839901314047997</v>
      </c>
      <c r="O24" s="304">
        <v>0.2865598680194838</v>
      </c>
      <c r="P24" s="304">
        <v>0.32189102883203169</v>
      </c>
      <c r="Q24" s="306"/>
      <c r="R24" s="304">
        <v>3.846529607994887E-2</v>
      </c>
      <c r="S24" s="304">
        <v>3.0124125594038782E-2</v>
      </c>
      <c r="T24" s="304">
        <v>2.8963376831990045E-2</v>
      </c>
      <c r="U24" s="306"/>
      <c r="V24" s="304">
        <v>0.1178768370199689</v>
      </c>
      <c r="W24" s="304">
        <v>0.11882185847922805</v>
      </c>
      <c r="X24" s="304">
        <v>0.1157078627001188</v>
      </c>
      <c r="Y24" s="306"/>
      <c r="Z24" s="304">
        <v>0.28432337676852154</v>
      </c>
      <c r="AA24" s="304">
        <v>0.26507644909146533</v>
      </c>
      <c r="AB24" s="304">
        <v>0.23879856119496173</v>
      </c>
      <c r="AC24" s="306"/>
      <c r="AD24" s="304">
        <v>0.27927983870933726</v>
      </c>
      <c r="AE24" s="304">
        <v>0.20452112423861918</v>
      </c>
      <c r="AF24" s="304">
        <v>0.15207695295921639</v>
      </c>
      <c r="AG24" s="306"/>
      <c r="AH24" s="304">
        <v>0.1893468879542887</v>
      </c>
      <c r="AI24" s="304">
        <v>0.17475098911792858</v>
      </c>
      <c r="AJ24" s="304">
        <v>0.13860183443644578</v>
      </c>
      <c r="AK24" s="306"/>
      <c r="AL24" s="304">
        <v>8.7387291078150436E-2</v>
      </c>
      <c r="AM24" s="304">
        <v>8.8727416341565557E-2</v>
      </c>
      <c r="AN24" s="304">
        <v>5.5521309553319242E-2</v>
      </c>
    </row>
    <row r="25" spans="1:40" x14ac:dyDescent="0.2">
      <c r="A25" s="13" t="str">
        <f t="shared" si="58"/>
        <v>Skilled trades occupations</v>
      </c>
      <c r="B25" s="304">
        <f t="shared" si="60"/>
        <v>4.5091754135765383</v>
      </c>
      <c r="C25" s="304">
        <f t="shared" si="61"/>
        <v>4.2682079219158329</v>
      </c>
      <c r="D25" s="304">
        <f t="shared" si="62"/>
        <v>4.2435672027788636</v>
      </c>
      <c r="E25" s="304"/>
      <c r="F25" s="304">
        <v>1.8627532397475787E-2</v>
      </c>
      <c r="G25" s="304">
        <v>2.58104687355027E-2</v>
      </c>
      <c r="H25" s="304">
        <v>4.3301446302790779E-2</v>
      </c>
      <c r="I25" s="304"/>
      <c r="J25" s="304">
        <v>8.5849668215899358E-2</v>
      </c>
      <c r="K25" s="304">
        <v>0.12104429697638037</v>
      </c>
      <c r="L25" s="304">
        <v>0.21083048226647802</v>
      </c>
      <c r="M25" s="304"/>
      <c r="N25" s="304">
        <v>0.54831908244169214</v>
      </c>
      <c r="O25" s="304">
        <v>0.6588194551626404</v>
      </c>
      <c r="P25" s="304">
        <v>0.92339351541927728</v>
      </c>
      <c r="Q25" s="306"/>
      <c r="R25" s="304">
        <v>0.19364860798816977</v>
      </c>
      <c r="S25" s="304">
        <v>0.21662425998348428</v>
      </c>
      <c r="T25" s="304">
        <v>0.28775251715386341</v>
      </c>
      <c r="U25" s="306"/>
      <c r="V25" s="304">
        <v>0.45494693012194221</v>
      </c>
      <c r="W25" s="304">
        <v>0.51843590300998799</v>
      </c>
      <c r="X25" s="304">
        <v>0.67892579339838222</v>
      </c>
      <c r="Y25" s="306"/>
      <c r="Z25" s="304">
        <v>0.888755435790621</v>
      </c>
      <c r="AA25" s="304">
        <v>0.77014412037019253</v>
      </c>
      <c r="AB25" s="304">
        <v>0.67622458826030052</v>
      </c>
      <c r="AC25" s="306"/>
      <c r="AD25" s="304">
        <v>0.95440726005715903</v>
      </c>
      <c r="AE25" s="304">
        <v>0.85291924406991826</v>
      </c>
      <c r="AF25" s="304">
        <v>0.80280721701029101</v>
      </c>
      <c r="AG25" s="306"/>
      <c r="AH25" s="304">
        <v>0.74933605404971781</v>
      </c>
      <c r="AI25" s="304">
        <v>0.65352409480929541</v>
      </c>
      <c r="AJ25" s="304">
        <v>0.50637432257315129</v>
      </c>
      <c r="AK25" s="306"/>
      <c r="AL25" s="304">
        <v>0.61528484251386162</v>
      </c>
      <c r="AM25" s="304">
        <v>0.45088607879843101</v>
      </c>
      <c r="AN25" s="304">
        <v>0.11395732039432913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0.71001788987682102</v>
      </c>
      <c r="C26" s="304">
        <f t="shared" si="61"/>
        <v>0.59845968919621118</v>
      </c>
      <c r="D26" s="304">
        <f t="shared" si="62"/>
        <v>0.61888545014947383</v>
      </c>
      <c r="E26" s="304"/>
      <c r="F26" s="304">
        <v>2.9795665444217806E-3</v>
      </c>
      <c r="G26" s="304">
        <v>4.7067463780771056E-3</v>
      </c>
      <c r="H26" s="304">
        <v>3.9181571062683303E-3</v>
      </c>
      <c r="I26" s="304"/>
      <c r="J26" s="304">
        <v>2.3209348450578794E-2</v>
      </c>
      <c r="K26" s="304">
        <v>2.6285323873128874E-2</v>
      </c>
      <c r="L26" s="304">
        <v>3.422700483918642E-2</v>
      </c>
      <c r="M26" s="304"/>
      <c r="N26" s="304">
        <v>0.12518449469049375</v>
      </c>
      <c r="O26" s="304">
        <v>0.13635054321231593</v>
      </c>
      <c r="P26" s="304">
        <v>0.14156170309487098</v>
      </c>
      <c r="Q26" s="306"/>
      <c r="R26" s="304">
        <v>3.0775497992510403E-2</v>
      </c>
      <c r="S26" s="304">
        <v>3.6237002891380397E-2</v>
      </c>
      <c r="T26" s="304">
        <v>4.4446375605105407E-2</v>
      </c>
      <c r="U26" s="306"/>
      <c r="V26" s="304">
        <v>0.12457421638520122</v>
      </c>
      <c r="W26" s="304">
        <v>0.11883187562113139</v>
      </c>
      <c r="X26" s="304">
        <v>0.12755346685101304</v>
      </c>
      <c r="Y26" s="306"/>
      <c r="Z26" s="304">
        <v>0.13609384660670309</v>
      </c>
      <c r="AA26" s="304">
        <v>8.1523159519150748E-2</v>
      </c>
      <c r="AB26" s="304">
        <v>7.9009325710377221E-2</v>
      </c>
      <c r="AC26" s="306"/>
      <c r="AD26" s="304">
        <v>0.13251800219076124</v>
      </c>
      <c r="AE26" s="304">
        <v>6.2030151212761939E-2</v>
      </c>
      <c r="AF26" s="304">
        <v>4.4308359009812247E-2</v>
      </c>
      <c r="AG26" s="306"/>
      <c r="AH26" s="304">
        <v>9.1423812611517954E-2</v>
      </c>
      <c r="AI26" s="304">
        <v>8.6152227484064439E-2</v>
      </c>
      <c r="AJ26" s="304">
        <v>9.1013675194333593E-2</v>
      </c>
      <c r="AK26" s="306"/>
      <c r="AL26" s="304">
        <v>4.325910440463282E-2</v>
      </c>
      <c r="AM26" s="304">
        <v>4.6342659004200336E-2</v>
      </c>
      <c r="AN26" s="304">
        <v>5.2847382738506657E-2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0.93861933829917277</v>
      </c>
      <c r="C27" s="304">
        <f t="shared" si="61"/>
        <v>0.95872911100861169</v>
      </c>
      <c r="D27" s="304">
        <f t="shared" si="62"/>
        <v>1.055231053948734</v>
      </c>
      <c r="E27" s="304"/>
      <c r="F27" s="304">
        <v>6.2821234212878056E-3</v>
      </c>
      <c r="G27" s="304">
        <v>9.4245554119104357E-3</v>
      </c>
      <c r="H27" s="304">
        <v>1.4330651888726349E-2</v>
      </c>
      <c r="I27" s="304"/>
      <c r="J27" s="304">
        <v>3.5992075808196036E-2</v>
      </c>
      <c r="K27" s="304">
        <v>4.9382168559579491E-2</v>
      </c>
      <c r="L27" s="304">
        <v>7.1619969465286509E-2</v>
      </c>
      <c r="M27" s="304"/>
      <c r="N27" s="304">
        <v>0.11862699994508905</v>
      </c>
      <c r="O27" s="304">
        <v>0.13150541225572032</v>
      </c>
      <c r="P27" s="304">
        <v>0.15977312086381285</v>
      </c>
      <c r="Q27" s="306"/>
      <c r="R27" s="304">
        <v>7.8169045549801516E-2</v>
      </c>
      <c r="S27" s="304">
        <v>8.2690689786178898E-2</v>
      </c>
      <c r="T27" s="304">
        <v>0.10429489074892447</v>
      </c>
      <c r="U27" s="306"/>
      <c r="V27" s="304">
        <v>4.3880844161185317E-2</v>
      </c>
      <c r="W27" s="304">
        <v>4.5408930346932816E-2</v>
      </c>
      <c r="X27" s="304">
        <v>5.1283192140982307E-2</v>
      </c>
      <c r="Y27" s="306"/>
      <c r="Z27" s="304">
        <v>0.24165697352371651</v>
      </c>
      <c r="AA27" s="304">
        <v>0.25621714366482495</v>
      </c>
      <c r="AB27" s="304">
        <v>0.29414043292754094</v>
      </c>
      <c r="AC27" s="306"/>
      <c r="AD27" s="304">
        <v>0.16553769152045841</v>
      </c>
      <c r="AE27" s="304">
        <v>0.15540828240367802</v>
      </c>
      <c r="AF27" s="304">
        <v>0.14664926572103837</v>
      </c>
      <c r="AG27" s="306"/>
      <c r="AH27" s="304">
        <v>0.19791098210797006</v>
      </c>
      <c r="AI27" s="304">
        <v>0.18481242444758084</v>
      </c>
      <c r="AJ27" s="304">
        <v>0.17263865118168553</v>
      </c>
      <c r="AK27" s="306"/>
      <c r="AL27" s="304">
        <v>5.0562602261468137E-2</v>
      </c>
      <c r="AM27" s="304">
        <v>4.3879504132205843E-2</v>
      </c>
      <c r="AN27" s="304">
        <v>4.050087901073654E-2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2.1170586512848186</v>
      </c>
      <c r="C28" s="304">
        <f t="shared" si="61"/>
        <v>2.2091346695619691</v>
      </c>
      <c r="D28" s="304">
        <f t="shared" si="62"/>
        <v>2.3725729318006366</v>
      </c>
      <c r="E28" s="304"/>
      <c r="F28" s="304">
        <v>2.0409699274036953E-4</v>
      </c>
      <c r="G28" s="304">
        <v>3.6358551903406137E-4</v>
      </c>
      <c r="H28" s="304">
        <v>7.0182989145552404E-4</v>
      </c>
      <c r="I28" s="304"/>
      <c r="J28" s="304">
        <v>2.789797177224123E-2</v>
      </c>
      <c r="K28" s="304">
        <v>4.3933505032124572E-2</v>
      </c>
      <c r="L28" s="304">
        <v>6.8020352801099762E-2</v>
      </c>
      <c r="M28" s="304"/>
      <c r="N28" s="304">
        <v>7.5846046950554094E-2</v>
      </c>
      <c r="O28" s="304">
        <v>9.9472272189859975E-2</v>
      </c>
      <c r="P28" s="304">
        <v>0.13482674835203515</v>
      </c>
      <c r="Q28" s="306"/>
      <c r="R28" s="304">
        <v>3.3118319702799125E-2</v>
      </c>
      <c r="S28" s="304">
        <v>4.2037961443976105E-2</v>
      </c>
      <c r="T28" s="304">
        <v>5.7599995430953496E-2</v>
      </c>
      <c r="U28" s="306"/>
      <c r="V28" s="304">
        <v>6.3446606744222811E-2</v>
      </c>
      <c r="W28" s="304">
        <v>8.2820033995054623E-2</v>
      </c>
      <c r="X28" s="304">
        <v>0.12445311556236897</v>
      </c>
      <c r="Y28" s="306"/>
      <c r="Z28" s="304">
        <v>0.67543185365077463</v>
      </c>
      <c r="AA28" s="304">
        <v>0.81561578746832497</v>
      </c>
      <c r="AB28" s="304">
        <v>1.0650557677200772</v>
      </c>
      <c r="AC28" s="306"/>
      <c r="AD28" s="304">
        <v>0.68340095577360105</v>
      </c>
      <c r="AE28" s="304">
        <v>0.67298646270250362</v>
      </c>
      <c r="AF28" s="304">
        <v>0.63099974783064594</v>
      </c>
      <c r="AG28" s="306"/>
      <c r="AH28" s="304">
        <v>0.23200705039666447</v>
      </c>
      <c r="AI28" s="304">
        <v>0.16553955216902005</v>
      </c>
      <c r="AJ28" s="304">
        <v>0.11270593192678635</v>
      </c>
      <c r="AK28" s="306"/>
      <c r="AL28" s="304">
        <v>0.32570574930122076</v>
      </c>
      <c r="AM28" s="304">
        <v>0.28636550904207114</v>
      </c>
      <c r="AN28" s="304">
        <v>0.17820944228521413</v>
      </c>
    </row>
    <row r="29" spans="1:40" x14ac:dyDescent="0.2">
      <c r="A29" s="13" t="str">
        <f t="shared" si="58"/>
        <v>Elementary occupations</v>
      </c>
      <c r="B29" s="304">
        <f t="shared" si="60"/>
        <v>2.4687789209935307</v>
      </c>
      <c r="C29" s="304">
        <f t="shared" si="61"/>
        <v>3.173067564110009</v>
      </c>
      <c r="D29" s="304">
        <f t="shared" si="62"/>
        <v>3.2842104969407107</v>
      </c>
      <c r="E29" s="304"/>
      <c r="F29" s="304">
        <v>5.1498807533855886E-5</v>
      </c>
      <c r="G29" s="304">
        <v>6.9171099067044301E-5</v>
      </c>
      <c r="H29" s="304">
        <v>1.0325266664259862E-4</v>
      </c>
      <c r="I29" s="304"/>
      <c r="J29" s="304">
        <v>5.3034399710115386E-2</v>
      </c>
      <c r="K29" s="304">
        <v>9.3386401692997792E-2</v>
      </c>
      <c r="L29" s="304">
        <v>0.14827350785239821</v>
      </c>
      <c r="M29" s="304"/>
      <c r="N29" s="304">
        <v>0.19283030053740413</v>
      </c>
      <c r="O29" s="304">
        <v>0.31324983121418021</v>
      </c>
      <c r="P29" s="304">
        <v>0.3772483613174008</v>
      </c>
      <c r="Q29" s="306"/>
      <c r="R29" s="304">
        <v>7.1393011276604329E-2</v>
      </c>
      <c r="S29" s="304">
        <v>0.1259248030992785</v>
      </c>
      <c r="T29" s="304">
        <v>0.14357046365010889</v>
      </c>
      <c r="U29" s="306"/>
      <c r="V29" s="304">
        <v>0.11404253113866158</v>
      </c>
      <c r="W29" s="304">
        <v>0.21832072340431433</v>
      </c>
      <c r="X29" s="304">
        <v>0.25662527584839712</v>
      </c>
      <c r="Y29" s="306"/>
      <c r="Z29" s="304">
        <v>0.5370457832584814</v>
      </c>
      <c r="AA29" s="304">
        <v>0.7810438883353864</v>
      </c>
      <c r="AB29" s="304">
        <v>0.85387841048325275</v>
      </c>
      <c r="AC29" s="306"/>
      <c r="AD29" s="304">
        <v>0.70536231537359051</v>
      </c>
      <c r="AE29" s="304">
        <v>0.84732936785372992</v>
      </c>
      <c r="AF29" s="304">
        <v>0.69377736192006279</v>
      </c>
      <c r="AG29" s="306"/>
      <c r="AH29" s="304">
        <v>0.5408967714266526</v>
      </c>
      <c r="AI29" s="304">
        <v>0.52545270570476488</v>
      </c>
      <c r="AJ29" s="304">
        <v>0.52119647395075275</v>
      </c>
      <c r="AK29" s="306"/>
      <c r="AL29" s="304">
        <v>0.25412230946448688</v>
      </c>
      <c r="AM29" s="304">
        <v>0.26829067170629012</v>
      </c>
      <c r="AN29" s="304">
        <v>0.28953738925169487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41.340999999999966</v>
      </c>
      <c r="C32" s="305">
        <f>SUM(C33:C41)</f>
        <v>39.306000000000012</v>
      </c>
      <c r="D32" s="305">
        <f>SUM(D33:D41)</f>
        <v>36.017999999999958</v>
      </c>
      <c r="E32" s="304"/>
      <c r="F32" s="305">
        <f>SUM(F33:F41)</f>
        <v>0.50759470810546192</v>
      </c>
      <c r="G32" s="305">
        <f>SUM(G33:G41)</f>
        <v>0.63913307736176672</v>
      </c>
      <c r="H32" s="305">
        <f>SUM(H33:H41)</f>
        <v>0.88727306924371896</v>
      </c>
      <c r="I32" s="304"/>
      <c r="J32" s="305">
        <f>SUM(J33:J41)</f>
        <v>2.8665713223527591</v>
      </c>
      <c r="K32" s="305">
        <f>SUM(K33:K41)</f>
        <v>3.6405873398451112</v>
      </c>
      <c r="L32" s="305">
        <f>SUM(L33:L41)</f>
        <v>5.0566311704006246</v>
      </c>
      <c r="M32" s="304"/>
      <c r="N32" s="305">
        <f>SUM(N33:N41)</f>
        <v>6.2704215160455181</v>
      </c>
      <c r="O32" s="305">
        <f>SUM(O33:O41)</f>
        <v>6.565794595196472</v>
      </c>
      <c r="P32" s="305">
        <f>SUM(P33:P41)</f>
        <v>6.6532258813660512</v>
      </c>
      <c r="Q32" s="306"/>
      <c r="R32" s="305">
        <f>SUM(R33:R41)</f>
        <v>1.5697451990640094</v>
      </c>
      <c r="S32" s="305">
        <f>SUM(S33:S41)</f>
        <v>1.6546776824370535</v>
      </c>
      <c r="T32" s="305">
        <f>SUM(T33:T41)</f>
        <v>1.687817568218116</v>
      </c>
      <c r="U32" s="306"/>
      <c r="V32" s="305">
        <f>SUM(V33:V41)</f>
        <v>3.3095716953120151</v>
      </c>
      <c r="W32" s="305">
        <f>SUM(W33:W41)</f>
        <v>3.413266311589823</v>
      </c>
      <c r="X32" s="305">
        <f>SUM(X33:X41)</f>
        <v>3.3564703635555189</v>
      </c>
      <c r="Y32" s="306"/>
      <c r="Z32" s="305">
        <f>SUM(Z33:Z41)</f>
        <v>10.755935652649018</v>
      </c>
      <c r="AA32" s="305">
        <f>SUM(AA33:AA41)</f>
        <v>10.369739112491937</v>
      </c>
      <c r="AB32" s="305">
        <f>SUM(AB33:AB41)</f>
        <v>9.6288832825414463</v>
      </c>
      <c r="AC32" s="306"/>
      <c r="AD32" s="305">
        <f>SUM(AD33:AD41)</f>
        <v>8.5558048742376975</v>
      </c>
      <c r="AE32" s="305">
        <f>SUM(AE33:AE41)</f>
        <v>7.2667709379660526</v>
      </c>
      <c r="AF32" s="305">
        <f>SUM(AF33:AF41)</f>
        <v>5.1890069231651399</v>
      </c>
      <c r="AG32" s="306"/>
      <c r="AH32" s="305">
        <f>SUM(AH33:AH41)</f>
        <v>5.8791651064789052</v>
      </c>
      <c r="AI32" s="305">
        <f>SUM(AI33:AI41)</f>
        <v>4.8477118438337339</v>
      </c>
      <c r="AJ32" s="305">
        <f>SUM(AJ33:AJ41)</f>
        <v>2.9020925040268417</v>
      </c>
      <c r="AK32" s="306"/>
      <c r="AL32" s="305">
        <f>SUM(AL33:AL41)</f>
        <v>1.6261899257545807</v>
      </c>
      <c r="AM32" s="305">
        <f>SUM(AM33:AM41)</f>
        <v>0.90831909927807009</v>
      </c>
      <c r="AN32" s="305">
        <f>SUM(AN33:AN41)</f>
        <v>0.65659923748250937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5.6402774100090722</v>
      </c>
      <c r="C33" s="304">
        <f t="shared" ref="C33:C41" si="64">SUM(G33,K33,O33,S33,W33,AA33,AE33,AI33,AM33)</f>
        <v>4.8442511165837461</v>
      </c>
      <c r="D33" s="304">
        <f t="shared" ref="D33:D40" si="65">SUM(H33,L33,P33,T33,X33,AB33,AF33,AJ33,AN33)</f>
        <v>4.635943152602696</v>
      </c>
      <c r="E33" s="304"/>
      <c r="F33" s="304">
        <v>7.9320321568139493E-2</v>
      </c>
      <c r="G33" s="304">
        <v>7.8661247097496556E-2</v>
      </c>
      <c r="H33" s="304">
        <v>9.6326280957203955E-2</v>
      </c>
      <c r="I33" s="304"/>
      <c r="J33" s="304">
        <v>0.58853289910982964</v>
      </c>
      <c r="K33" s="304">
        <v>0.64521538051654437</v>
      </c>
      <c r="L33" s="304">
        <v>0.84461905001196025</v>
      </c>
      <c r="M33" s="304"/>
      <c r="N33" s="304">
        <v>1.4562454358535921</v>
      </c>
      <c r="O33" s="304">
        <v>1.3413943281817784</v>
      </c>
      <c r="P33" s="304">
        <v>1.3164617321006442</v>
      </c>
      <c r="Q33" s="306"/>
      <c r="R33" s="304">
        <v>0.33360888348798956</v>
      </c>
      <c r="S33" s="304">
        <v>0.30288640657141519</v>
      </c>
      <c r="T33" s="304">
        <v>0.29713731927225523</v>
      </c>
      <c r="U33" s="306"/>
      <c r="V33" s="304">
        <v>0.69598222023671319</v>
      </c>
      <c r="W33" s="304">
        <v>0.62727852622397329</v>
      </c>
      <c r="X33" s="304">
        <v>0.61823841439068727</v>
      </c>
      <c r="Y33" s="306"/>
      <c r="Z33" s="304">
        <v>1.0968201571658651</v>
      </c>
      <c r="AA33" s="304">
        <v>0.8650963714241493</v>
      </c>
      <c r="AB33" s="304">
        <v>0.76296370229756083</v>
      </c>
      <c r="AC33" s="306"/>
      <c r="AD33" s="304">
        <v>0.80967869162906403</v>
      </c>
      <c r="AE33" s="304">
        <v>0.55775567545500826</v>
      </c>
      <c r="AF33" s="304">
        <v>0.39096357358006906</v>
      </c>
      <c r="AG33" s="306"/>
      <c r="AH33" s="304">
        <v>0.47218907411926886</v>
      </c>
      <c r="AI33" s="304">
        <v>0.32573171174542809</v>
      </c>
      <c r="AJ33" s="304">
        <v>0.21026882565661473</v>
      </c>
      <c r="AK33" s="306"/>
      <c r="AL33" s="304">
        <v>0.10789972683860981</v>
      </c>
      <c r="AM33" s="304">
        <v>0.10023146936795252</v>
      </c>
      <c r="AN33" s="304">
        <v>9.8964254335700608E-2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7.327078041807316</v>
      </c>
      <c r="C34" s="304">
        <f t="shared" si="64"/>
        <v>7.8550715463999046</v>
      </c>
      <c r="D34" s="304">
        <f t="shared" si="65"/>
        <v>8.0500877101522708</v>
      </c>
      <c r="E34" s="304"/>
      <c r="F34" s="304">
        <v>0.31256643173638832</v>
      </c>
      <c r="G34" s="304">
        <v>0.41905302027448255</v>
      </c>
      <c r="H34" s="304">
        <v>0.59317662246597358</v>
      </c>
      <c r="I34" s="304"/>
      <c r="J34" s="304">
        <v>1.1379010051245946</v>
      </c>
      <c r="K34" s="304">
        <v>1.5251505797059792</v>
      </c>
      <c r="L34" s="304">
        <v>2.1366845622291804</v>
      </c>
      <c r="M34" s="304"/>
      <c r="N34" s="304">
        <v>1.9478357414161469</v>
      </c>
      <c r="O34" s="304">
        <v>2.0601562013814494</v>
      </c>
      <c r="P34" s="304">
        <v>1.9669029135626881</v>
      </c>
      <c r="Q34" s="306"/>
      <c r="R34" s="304">
        <v>0.24145585207262507</v>
      </c>
      <c r="S34" s="304">
        <v>0.25985946563521284</v>
      </c>
      <c r="T34" s="304">
        <v>0.25419035451901328</v>
      </c>
      <c r="U34" s="306"/>
      <c r="V34" s="304">
        <v>0.86202175050813201</v>
      </c>
      <c r="W34" s="304">
        <v>0.93876632615509559</v>
      </c>
      <c r="X34" s="304">
        <v>0.91266879923826083</v>
      </c>
      <c r="Y34" s="306"/>
      <c r="Z34" s="304">
        <v>1.4757248447789653</v>
      </c>
      <c r="AA34" s="304">
        <v>1.4412524489009424</v>
      </c>
      <c r="AB34" s="304">
        <v>1.2285843521410469</v>
      </c>
      <c r="AC34" s="306"/>
      <c r="AD34" s="304">
        <v>0.75368981706735416</v>
      </c>
      <c r="AE34" s="304">
        <v>0.6447138325875803</v>
      </c>
      <c r="AF34" s="304">
        <v>0.43358589552619631</v>
      </c>
      <c r="AG34" s="306"/>
      <c r="AH34" s="304">
        <v>0.51239917093214771</v>
      </c>
      <c r="AI34" s="304">
        <v>0.48117455307385559</v>
      </c>
      <c r="AJ34" s="304">
        <v>0.44370337259991521</v>
      </c>
      <c r="AK34" s="306"/>
      <c r="AL34" s="304">
        <v>8.3483428170961813E-2</v>
      </c>
      <c r="AM34" s="304">
        <v>8.4945118685307339E-2</v>
      </c>
      <c r="AN34" s="304">
        <v>8.0590837869996837E-2</v>
      </c>
    </row>
    <row r="35" spans="1:40" x14ac:dyDescent="0.2">
      <c r="A35" s="13" t="str">
        <f t="shared" si="63"/>
        <v>Associate professional occupations</v>
      </c>
      <c r="B35" s="304">
        <f t="shared" si="66"/>
        <v>5.0883900499863293</v>
      </c>
      <c r="C35" s="304">
        <f t="shared" si="64"/>
        <v>4.6562875351084383</v>
      </c>
      <c r="D35" s="304">
        <f t="shared" si="65"/>
        <v>4.4017907206441178</v>
      </c>
      <c r="E35" s="304"/>
      <c r="F35" s="304">
        <v>6.0572788096299783E-2</v>
      </c>
      <c r="G35" s="304">
        <v>7.1245885736633735E-2</v>
      </c>
      <c r="H35" s="304">
        <v>9.2466964828044951E-2</v>
      </c>
      <c r="I35" s="304"/>
      <c r="J35" s="304">
        <v>0.52305943846999803</v>
      </c>
      <c r="K35" s="304">
        <v>0.59316356045475993</v>
      </c>
      <c r="L35" s="304">
        <v>0.75328984251588993</v>
      </c>
      <c r="M35" s="304"/>
      <c r="N35" s="304">
        <v>1.1740858040332396</v>
      </c>
      <c r="O35" s="304">
        <v>1.1601161226132102</v>
      </c>
      <c r="P35" s="304">
        <v>1.1005738025234069</v>
      </c>
      <c r="Q35" s="306"/>
      <c r="R35" s="304">
        <v>0.34023785022998304</v>
      </c>
      <c r="S35" s="304">
        <v>0.34842186105501116</v>
      </c>
      <c r="T35" s="304">
        <v>0.35769248921647095</v>
      </c>
      <c r="U35" s="306"/>
      <c r="V35" s="304">
        <v>0.46831813278194012</v>
      </c>
      <c r="W35" s="304">
        <v>0.43380073034430977</v>
      </c>
      <c r="X35" s="304">
        <v>0.40597610141883805</v>
      </c>
      <c r="Y35" s="306"/>
      <c r="Z35" s="304">
        <v>1.2396437053071043</v>
      </c>
      <c r="AA35" s="304">
        <v>1.0989755938709669</v>
      </c>
      <c r="AB35" s="304">
        <v>0.99371691205005319</v>
      </c>
      <c r="AC35" s="306"/>
      <c r="AD35" s="304">
        <v>0.80312093622161207</v>
      </c>
      <c r="AE35" s="304">
        <v>0.60509052802974184</v>
      </c>
      <c r="AF35" s="304">
        <v>0.43629958179585276</v>
      </c>
      <c r="AG35" s="306"/>
      <c r="AH35" s="304">
        <v>0.42487607488466256</v>
      </c>
      <c r="AI35" s="304">
        <v>0.29078503568176461</v>
      </c>
      <c r="AJ35" s="304">
        <v>0.21310524208286785</v>
      </c>
      <c r="AK35" s="306"/>
      <c r="AL35" s="304">
        <v>5.4475319961490166E-2</v>
      </c>
      <c r="AM35" s="304">
        <v>5.4688217322039941E-2</v>
      </c>
      <c r="AN35" s="304">
        <v>4.8669784212693017E-2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3.7040297393835431</v>
      </c>
      <c r="C36" s="304">
        <f t="shared" si="64"/>
        <v>3.5235052581716761</v>
      </c>
      <c r="D36" s="304">
        <f t="shared" si="65"/>
        <v>3.243141714816848</v>
      </c>
      <c r="E36" s="304"/>
      <c r="F36" s="304">
        <v>1.296360233960339E-2</v>
      </c>
      <c r="G36" s="304">
        <v>1.7841032187533291E-2</v>
      </c>
      <c r="H36" s="304">
        <v>2.9474524160545055E-2</v>
      </c>
      <c r="I36" s="304"/>
      <c r="J36" s="304">
        <v>0.16966483512608327</v>
      </c>
      <c r="K36" s="304">
        <v>0.22912567236078035</v>
      </c>
      <c r="L36" s="304">
        <v>0.32870194975723038</v>
      </c>
      <c r="M36" s="304"/>
      <c r="N36" s="304">
        <v>0.60792033119778277</v>
      </c>
      <c r="O36" s="304">
        <v>0.70285049965780055</v>
      </c>
      <c r="P36" s="304">
        <v>0.78672839266068795</v>
      </c>
      <c r="Q36" s="306"/>
      <c r="R36" s="304">
        <v>0.19759589451465343</v>
      </c>
      <c r="S36" s="304">
        <v>0.21817621423618022</v>
      </c>
      <c r="T36" s="304">
        <v>0.23015306436136512</v>
      </c>
      <c r="U36" s="306"/>
      <c r="V36" s="304">
        <v>0.28579731565484245</v>
      </c>
      <c r="W36" s="304">
        <v>0.30688012667875331</v>
      </c>
      <c r="X36" s="304">
        <v>0.30772670387232681</v>
      </c>
      <c r="Y36" s="306"/>
      <c r="Z36" s="304">
        <v>0.91687241037475409</v>
      </c>
      <c r="AA36" s="304">
        <v>0.92994502976576665</v>
      </c>
      <c r="AB36" s="304">
        <v>0.89904838744580917</v>
      </c>
      <c r="AC36" s="306"/>
      <c r="AD36" s="304">
        <v>1.0252477623200928</v>
      </c>
      <c r="AE36" s="304">
        <v>0.84511439595959947</v>
      </c>
      <c r="AF36" s="304">
        <v>0.58972024812269974</v>
      </c>
      <c r="AG36" s="306"/>
      <c r="AH36" s="304">
        <v>0.44175138794753488</v>
      </c>
      <c r="AI36" s="304">
        <v>0.23893516600076986</v>
      </c>
      <c r="AJ36" s="304">
        <v>5.5188708577229351E-2</v>
      </c>
      <c r="AK36" s="306"/>
      <c r="AL36" s="304">
        <v>4.6216199908195789E-2</v>
      </c>
      <c r="AM36" s="304">
        <v>3.4637121324492724E-2</v>
      </c>
      <c r="AN36" s="304">
        <v>1.6399735858954902E-2</v>
      </c>
    </row>
    <row r="37" spans="1:40" x14ac:dyDescent="0.2">
      <c r="A37" s="13" t="str">
        <f t="shared" si="63"/>
        <v>Skilled trades occupations</v>
      </c>
      <c r="B37" s="304">
        <f t="shared" si="66"/>
        <v>9.3639780055895958</v>
      </c>
      <c r="C37" s="304">
        <f t="shared" si="64"/>
        <v>8.4446716350545685</v>
      </c>
      <c r="D37" s="304">
        <f t="shared" si="65"/>
        <v>7.18066544989333</v>
      </c>
      <c r="E37" s="304"/>
      <c r="F37" s="304">
        <v>1.1890197319128666E-2</v>
      </c>
      <c r="G37" s="304">
        <v>1.7667637414820206E-2</v>
      </c>
      <c r="H37" s="304">
        <v>2.7203022484054058E-2</v>
      </c>
      <c r="I37" s="304"/>
      <c r="J37" s="304">
        <v>0.22828004368259086</v>
      </c>
      <c r="K37" s="304">
        <v>0.33511525866180197</v>
      </c>
      <c r="L37" s="304">
        <v>0.54646797512379519</v>
      </c>
      <c r="M37" s="304"/>
      <c r="N37" s="304">
        <v>0.46758975182218615</v>
      </c>
      <c r="O37" s="304">
        <v>0.54378486815898397</v>
      </c>
      <c r="P37" s="304">
        <v>0.63369535099340923</v>
      </c>
      <c r="Q37" s="306"/>
      <c r="R37" s="304">
        <v>0.18199606820957762</v>
      </c>
      <c r="S37" s="304">
        <v>0.19953932983852984</v>
      </c>
      <c r="T37" s="304">
        <v>0.19201577640760081</v>
      </c>
      <c r="U37" s="306"/>
      <c r="V37" s="304">
        <v>0.61830355311558849</v>
      </c>
      <c r="W37" s="304">
        <v>0.63547123119596094</v>
      </c>
      <c r="X37" s="304">
        <v>0.61796666135217859</v>
      </c>
      <c r="Y37" s="306"/>
      <c r="Z37" s="304">
        <v>3.7663316029812348</v>
      </c>
      <c r="AA37" s="304">
        <v>3.6071021691848975</v>
      </c>
      <c r="AB37" s="304">
        <v>3.3776858566879611</v>
      </c>
      <c r="AC37" s="306"/>
      <c r="AD37" s="304">
        <v>2.2432215811403196</v>
      </c>
      <c r="AE37" s="304">
        <v>1.806055398800936</v>
      </c>
      <c r="AF37" s="304">
        <v>1.1365137620108341</v>
      </c>
      <c r="AG37" s="306"/>
      <c r="AH37" s="304">
        <v>1.4112657828450577</v>
      </c>
      <c r="AI37" s="304">
        <v>1.1249198102878397</v>
      </c>
      <c r="AJ37" s="304">
        <v>0.55536938677712788</v>
      </c>
      <c r="AK37" s="306"/>
      <c r="AL37" s="304">
        <v>0.43509942447391076</v>
      </c>
      <c r="AM37" s="304">
        <v>0.1750159315107998</v>
      </c>
      <c r="AN37" s="304">
        <v>9.3747658056370198E-2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0.55215664520821106</v>
      </c>
      <c r="C38" s="304">
        <f t="shared" si="64"/>
        <v>0.53683470035691427</v>
      </c>
      <c r="D38" s="304">
        <f t="shared" si="65"/>
        <v>0.51325813916240093</v>
      </c>
      <c r="E38" s="304"/>
      <c r="F38" s="304">
        <v>1.5333043667657635E-2</v>
      </c>
      <c r="G38" s="304">
        <v>1.8363663235449291E-2</v>
      </c>
      <c r="H38" s="304">
        <v>2.7571274030151246E-2</v>
      </c>
      <c r="I38" s="304"/>
      <c r="J38" s="304">
        <v>7.310393707271272E-3</v>
      </c>
      <c r="K38" s="304">
        <v>7.840152035764476E-3</v>
      </c>
      <c r="L38" s="304">
        <v>8.5916730640578486E-3</v>
      </c>
      <c r="M38" s="304"/>
      <c r="N38" s="304">
        <v>6.8413425720175253E-2</v>
      </c>
      <c r="O38" s="304">
        <v>6.782867536704848E-2</v>
      </c>
      <c r="P38" s="304">
        <v>6.2825238734685832E-2</v>
      </c>
      <c r="Q38" s="306"/>
      <c r="R38" s="304">
        <v>1.5250811346640383E-2</v>
      </c>
      <c r="S38" s="304">
        <v>1.3669784703036703E-2</v>
      </c>
      <c r="T38" s="304">
        <v>1.2350246771869324E-2</v>
      </c>
      <c r="U38" s="306"/>
      <c r="V38" s="304">
        <v>3.5632531610983544E-2</v>
      </c>
      <c r="W38" s="304">
        <v>3.6537210024474805E-2</v>
      </c>
      <c r="X38" s="304">
        <v>3.730748675373266E-2</v>
      </c>
      <c r="Y38" s="306"/>
      <c r="Z38" s="304">
        <v>8.346054363335062E-2</v>
      </c>
      <c r="AA38" s="304">
        <v>6.3552502014498483E-2</v>
      </c>
      <c r="AB38" s="304">
        <v>5.3638418796802437E-2</v>
      </c>
      <c r="AC38" s="306"/>
      <c r="AD38" s="304">
        <v>0.11433506493296076</v>
      </c>
      <c r="AE38" s="304">
        <v>8.963440220424064E-2</v>
      </c>
      <c r="AF38" s="304">
        <v>6.5301930509367223E-2</v>
      </c>
      <c r="AG38" s="306"/>
      <c r="AH38" s="304">
        <v>0.17892296926079732</v>
      </c>
      <c r="AI38" s="304">
        <v>0.1870214108726935</v>
      </c>
      <c r="AJ38" s="304">
        <v>0.18665433168950368</v>
      </c>
      <c r="AK38" s="306"/>
      <c r="AL38" s="304">
        <v>3.3497861328374338E-2</v>
      </c>
      <c r="AM38" s="304">
        <v>5.2386899899707878E-2</v>
      </c>
      <c r="AN38" s="304">
        <v>5.9017538812230652E-2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1.5101585882973734</v>
      </c>
      <c r="C39" s="304">
        <f t="shared" si="64"/>
        <v>1.4330782359171155</v>
      </c>
      <c r="D39" s="304">
        <f t="shared" si="65"/>
        <v>1.3263777815235864</v>
      </c>
      <c r="E39" s="304"/>
      <c r="F39" s="304">
        <v>8.6773888227007871E-3</v>
      </c>
      <c r="G39" s="304">
        <v>9.2529069170165946E-3</v>
      </c>
      <c r="H39" s="304">
        <v>1.1059768325035975E-2</v>
      </c>
      <c r="I39" s="304"/>
      <c r="J39" s="304">
        <v>9.3856666852132481E-2</v>
      </c>
      <c r="K39" s="304">
        <v>0.12234688079610286</v>
      </c>
      <c r="L39" s="304">
        <v>0.15490874421261239</v>
      </c>
      <c r="M39" s="304"/>
      <c r="N39" s="304">
        <v>0.25613333425043344</v>
      </c>
      <c r="O39" s="304">
        <v>0.28463930775143853</v>
      </c>
      <c r="P39" s="304">
        <v>0.30799104397724719</v>
      </c>
      <c r="Q39" s="306"/>
      <c r="R39" s="304">
        <v>8.3696520834985313E-2</v>
      </c>
      <c r="S39" s="304">
        <v>9.1603421774878263E-2</v>
      </c>
      <c r="T39" s="304">
        <v>9.8589130874545863E-2</v>
      </c>
      <c r="U39" s="306"/>
      <c r="V39" s="304">
        <v>9.5143686017236065E-2</v>
      </c>
      <c r="W39" s="304">
        <v>0.10200672357336131</v>
      </c>
      <c r="X39" s="304">
        <v>0.1035659923699425</v>
      </c>
      <c r="Y39" s="306"/>
      <c r="Z39" s="304">
        <v>0.34893324125457731</v>
      </c>
      <c r="AA39" s="304">
        <v>0.30259212595606738</v>
      </c>
      <c r="AB39" s="304">
        <v>0.24773924227827923</v>
      </c>
      <c r="AC39" s="306"/>
      <c r="AD39" s="304">
        <v>0.37185036225351503</v>
      </c>
      <c r="AE39" s="304">
        <v>0.33547943998507407</v>
      </c>
      <c r="AF39" s="304">
        <v>0.28678950084329552</v>
      </c>
      <c r="AG39" s="306"/>
      <c r="AH39" s="304">
        <v>0.17261829969824052</v>
      </c>
      <c r="AI39" s="304">
        <v>0.11867752865070054</v>
      </c>
      <c r="AJ39" s="304">
        <v>5.6990320507821358E-2</v>
      </c>
      <c r="AK39" s="306"/>
      <c r="AL39" s="304">
        <v>7.9249088313552291E-2</v>
      </c>
      <c r="AM39" s="304">
        <v>6.6479900512476084E-2</v>
      </c>
      <c r="AN39" s="304">
        <v>5.874403813480656E-2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5.7957108048533135</v>
      </c>
      <c r="C40" s="304">
        <f t="shared" si="64"/>
        <v>5.3355081876943959</v>
      </c>
      <c r="D40" s="304">
        <f t="shared" si="65"/>
        <v>4.3379230944997031</v>
      </c>
      <c r="E40" s="304"/>
      <c r="F40" s="304">
        <v>1.4080423871129062E-3</v>
      </c>
      <c r="G40" s="304">
        <v>1.7955888748186423E-3</v>
      </c>
      <c r="H40" s="304">
        <v>2.341536473571998E-3</v>
      </c>
      <c r="I40" s="304"/>
      <c r="J40" s="304">
        <v>8.9559715275661395E-2</v>
      </c>
      <c r="K40" s="304">
        <v>0.14043117048762627</v>
      </c>
      <c r="L40" s="304">
        <v>0.22573749918367228</v>
      </c>
      <c r="M40" s="304"/>
      <c r="N40" s="304">
        <v>0.19758004493323758</v>
      </c>
      <c r="O40" s="304">
        <v>0.24313761425323735</v>
      </c>
      <c r="P40" s="304">
        <v>0.29254005451115006</v>
      </c>
      <c r="Q40" s="306"/>
      <c r="R40" s="305">
        <v>0.11237248254540688</v>
      </c>
      <c r="S40" s="305">
        <v>0.12999895945920389</v>
      </c>
      <c r="T40" s="305">
        <v>0.14590227821189483</v>
      </c>
      <c r="U40" s="306"/>
      <c r="V40" s="305">
        <v>0.19775994290340174</v>
      </c>
      <c r="W40" s="305">
        <v>0.24864677170646826</v>
      </c>
      <c r="X40" s="305">
        <v>0.26259105824288059</v>
      </c>
      <c r="Y40" s="306"/>
      <c r="Z40" s="305">
        <v>1.4773206324526476</v>
      </c>
      <c r="AA40" s="305">
        <v>1.6223012336368596</v>
      </c>
      <c r="AB40" s="305">
        <v>1.6490375960893926</v>
      </c>
      <c r="AC40" s="306"/>
      <c r="AD40" s="305">
        <v>1.8306015141354082</v>
      </c>
      <c r="AE40" s="305">
        <v>1.6869762970293487</v>
      </c>
      <c r="AF40" s="305">
        <v>1.3324172457424273</v>
      </c>
      <c r="AG40" s="306"/>
      <c r="AH40" s="305">
        <v>1.3693839802512089</v>
      </c>
      <c r="AI40" s="305">
        <v>1.0818786192724188</v>
      </c>
      <c r="AJ40" s="305">
        <v>0.30352698270870149</v>
      </c>
      <c r="AK40" s="306"/>
      <c r="AL40" s="305">
        <v>0.51972444996922806</v>
      </c>
      <c r="AM40" s="305">
        <v>0.18034193297441439</v>
      </c>
      <c r="AN40" s="305">
        <v>0.1238288433360126</v>
      </c>
    </row>
    <row r="41" spans="1:40" x14ac:dyDescent="0.2">
      <c r="A41" s="39" t="str">
        <f t="shared" si="63"/>
        <v>Elementary occupations</v>
      </c>
      <c r="B41" s="307">
        <f t="shared" si="66"/>
        <v>2.3592207148652129</v>
      </c>
      <c r="C41" s="307">
        <f t="shared" si="64"/>
        <v>2.6767917847132585</v>
      </c>
      <c r="D41" s="307">
        <f>SUM(H41,L41,P41,T41,X41,AB41,AF41,AJ41,AN41)</f>
        <v>2.3288122367050117</v>
      </c>
      <c r="E41" s="307"/>
      <c r="F41" s="307">
        <v>4.8628921684309764E-3</v>
      </c>
      <c r="G41" s="307">
        <v>5.252095623515792E-3</v>
      </c>
      <c r="H41" s="307">
        <v>7.6530755191381028E-3</v>
      </c>
      <c r="I41" s="307"/>
      <c r="J41" s="307">
        <v>2.8406325004597794E-2</v>
      </c>
      <c r="K41" s="307">
        <v>4.2198684825752168E-2</v>
      </c>
      <c r="L41" s="307">
        <v>5.7629874302225659E-2</v>
      </c>
      <c r="M41" s="307"/>
      <c r="N41" s="307">
        <v>9.4617646818723394E-2</v>
      </c>
      <c r="O41" s="307">
        <v>0.16188697783152536</v>
      </c>
      <c r="P41" s="307">
        <v>0.18550735230213222</v>
      </c>
      <c r="Q41" s="308"/>
      <c r="R41" s="307">
        <v>6.3530835822148343E-2</v>
      </c>
      <c r="S41" s="307">
        <v>9.0522239163585302E-2</v>
      </c>
      <c r="T41" s="307">
        <v>9.97869085831007E-2</v>
      </c>
      <c r="U41" s="308"/>
      <c r="V41" s="307">
        <v>5.0612562483177768E-2</v>
      </c>
      <c r="W41" s="307">
        <v>8.3878665687425538E-2</v>
      </c>
      <c r="X41" s="307">
        <v>9.0429145916671533E-2</v>
      </c>
      <c r="Y41" s="308"/>
      <c r="Z41" s="307">
        <v>0.35082851470051851</v>
      </c>
      <c r="AA41" s="307">
        <v>0.43892163773778803</v>
      </c>
      <c r="AB41" s="307">
        <v>0.41646881475454167</v>
      </c>
      <c r="AC41" s="308"/>
      <c r="AD41" s="307">
        <v>0.60405914453737042</v>
      </c>
      <c r="AE41" s="307">
        <v>0.69595096791452316</v>
      </c>
      <c r="AF41" s="307">
        <v>0.51741518503439787</v>
      </c>
      <c r="AG41" s="308"/>
      <c r="AH41" s="307">
        <v>0.89575836653998786</v>
      </c>
      <c r="AI41" s="307">
        <v>0.99858800824826355</v>
      </c>
      <c r="AJ41" s="307">
        <v>0.87728533342706028</v>
      </c>
      <c r="AK41" s="308"/>
      <c r="AL41" s="307">
        <v>0.26654442679025775</v>
      </c>
      <c r="AM41" s="307">
        <v>0.15959250768087935</v>
      </c>
      <c r="AN41" s="307">
        <v>7.6636546865744073E-2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West of England and North Somerset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48.387999999999955</v>
      </c>
      <c r="C50" s="305">
        <f>SUM(C51:C59)</f>
        <v>53.020999999999923</v>
      </c>
      <c r="D50" s="305">
        <f>SUM(D51:D59)</f>
        <v>59.454000000000043</v>
      </c>
      <c r="E50" s="304"/>
      <c r="F50" s="305">
        <f>SUM(F51:F59)</f>
        <v>0.15325148433543032</v>
      </c>
      <c r="G50" s="305">
        <f>SUM(G51:G59)</f>
        <v>0.2354297105118893</v>
      </c>
      <c r="H50" s="305">
        <f>SUM(H51:H59)</f>
        <v>0.4111417033261115</v>
      </c>
      <c r="I50" s="304"/>
      <c r="J50" s="305">
        <f>SUM(J51:J59)</f>
        <v>2.4232491755630265</v>
      </c>
      <c r="K50" s="305">
        <f>SUM(K51:K59)</f>
        <v>3.7010733383886714</v>
      </c>
      <c r="L50" s="305">
        <f>SUM(L51:L59)</f>
        <v>6.31382175295699</v>
      </c>
      <c r="M50" s="304"/>
      <c r="N50" s="305">
        <f>SUM(N51:N59)</f>
        <v>4.2846702172359707</v>
      </c>
      <c r="O50" s="305">
        <f>SUM(O51:O59)</f>
        <v>5.1805790968229273</v>
      </c>
      <c r="P50" s="305">
        <f>SUM(P51:P59)</f>
        <v>6.3946743901937504</v>
      </c>
      <c r="Q50" s="304"/>
      <c r="R50" s="305">
        <f>SUM(R51:R59)</f>
        <v>1.4251442260626457</v>
      </c>
      <c r="S50" s="305">
        <f>SUM(S51:S59)</f>
        <v>1.7291488553778678</v>
      </c>
      <c r="T50" s="305">
        <f>SUM(T51:T59)</f>
        <v>2.2332548364006009</v>
      </c>
      <c r="U50" s="304"/>
      <c r="V50" s="305">
        <f>SUM(V51:V59)</f>
        <v>3.0287441910221049</v>
      </c>
      <c r="W50" s="305">
        <f>SUM(W51:W59)</f>
        <v>3.5760131245745841</v>
      </c>
      <c r="X50" s="305">
        <f>SUM(X51:X59)</f>
        <v>4.3361926966199169</v>
      </c>
      <c r="Y50" s="304"/>
      <c r="Z50" s="305">
        <f>SUM(Z51:Z59)</f>
        <v>15.470993705228633</v>
      </c>
      <c r="AA50" s="305">
        <f>SUM(AA51:AA59)</f>
        <v>17.312630262847112</v>
      </c>
      <c r="AB50" s="305">
        <f>SUM(AB51:AB59)</f>
        <v>19.841425165888651</v>
      </c>
      <c r="AC50" s="304"/>
      <c r="AD50" s="305">
        <f>SUM(AD51:AD59)</f>
        <v>11.86637145217513</v>
      </c>
      <c r="AE50" s="305">
        <f>SUM(AE51:AE59)</f>
        <v>12.115172390896809</v>
      </c>
      <c r="AF50" s="305">
        <f>SUM(AF51:AF59)</f>
        <v>12.004805087715546</v>
      </c>
      <c r="AG50" s="304"/>
      <c r="AH50" s="305">
        <f>SUM(AH51:AH59)</f>
        <v>7.3383894685498667</v>
      </c>
      <c r="AI50" s="305">
        <f>SUM(AI51:AI59)</f>
        <v>7.6630263281786331</v>
      </c>
      <c r="AJ50" s="305">
        <f>SUM(AJ51:AJ59)</f>
        <v>7.3224370520192164</v>
      </c>
      <c r="AK50" s="304"/>
      <c r="AL50" s="305">
        <f>SUM(AL51:AL59)</f>
        <v>2.3971860798271543</v>
      </c>
      <c r="AM50" s="305">
        <f>SUM(AM51:AM59)</f>
        <v>1.5079268924014311</v>
      </c>
      <c r="AN50" s="305">
        <f>SUM(AN51:AN59)</f>
        <v>0.5962473148792542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5.7509593772724461</v>
      </c>
      <c r="C51" s="304">
        <f t="shared" ref="C51:D51" si="68">SUM(G51,K51,O51,S51,W51,AA51,AE51,AI51,AM51)</f>
        <v>5.6062379660798838</v>
      </c>
      <c r="D51" s="304">
        <f t="shared" si="68"/>
        <v>6.7636574905283462</v>
      </c>
      <c r="E51" s="304"/>
      <c r="F51" s="304">
        <v>2.6316876894308883E-2</v>
      </c>
      <c r="G51" s="304">
        <v>3.984502811181545E-2</v>
      </c>
      <c r="H51" s="304">
        <v>7.1135739343660714E-2</v>
      </c>
      <c r="I51" s="304"/>
      <c r="J51" s="304">
        <v>0.57368092355105671</v>
      </c>
      <c r="K51" s="304">
        <v>0.75502389145871895</v>
      </c>
      <c r="L51" s="304">
        <v>1.3457869260152167</v>
      </c>
      <c r="M51" s="304"/>
      <c r="N51" s="304">
        <v>1.0452023914590645</v>
      </c>
      <c r="O51" s="304">
        <v>1.1180594641756596</v>
      </c>
      <c r="P51" s="304">
        <v>1.3566500278222966</v>
      </c>
      <c r="Q51" s="304"/>
      <c r="R51" s="304">
        <v>0.25276337118490994</v>
      </c>
      <c r="S51" s="304">
        <v>0.24031765774254968</v>
      </c>
      <c r="T51" s="304">
        <v>0.24910768197233862</v>
      </c>
      <c r="U51" s="304"/>
      <c r="V51" s="304">
        <v>0.56872144594495833</v>
      </c>
      <c r="W51" s="304">
        <v>0.56464850527972288</v>
      </c>
      <c r="X51" s="304">
        <v>0.67183330604691471</v>
      </c>
      <c r="Y51" s="304"/>
      <c r="Z51" s="304">
        <v>1.5635382375646509</v>
      </c>
      <c r="AA51" s="304">
        <v>1.4402046550612471</v>
      </c>
      <c r="AB51" s="304">
        <v>1.7422799207365858</v>
      </c>
      <c r="AC51" s="304"/>
      <c r="AD51" s="304">
        <v>0.94801512052586467</v>
      </c>
      <c r="AE51" s="304">
        <v>0.76216424900414392</v>
      </c>
      <c r="AF51" s="304">
        <v>0.6950922444811577</v>
      </c>
      <c r="AG51" s="304"/>
      <c r="AH51" s="304">
        <v>0.59603989544575853</v>
      </c>
      <c r="AI51" s="304">
        <v>0.52091496494343892</v>
      </c>
      <c r="AJ51" s="304">
        <v>0.49287028119049819</v>
      </c>
      <c r="AK51" s="304"/>
      <c r="AL51" s="304">
        <v>0.17668111470187331</v>
      </c>
      <c r="AM51" s="304">
        <v>0.16505955030258651</v>
      </c>
      <c r="AN51" s="304">
        <v>0.13890136291967681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6.9432399734219139</v>
      </c>
      <c r="C52" s="304">
        <f t="shared" ref="C52:C59" si="70">SUM(G52,K52,O52,S52,W52,AA52,AE52,AI52,AM52)</f>
        <v>8.5193595780030602</v>
      </c>
      <c r="D52" s="304">
        <f t="shared" ref="D52:D59" si="71">SUM(H52,L52,P52,T52,X52,AB52,AF52,AJ52,AN52)</f>
        <v>10.792642382154915</v>
      </c>
      <c r="E52" s="304"/>
      <c r="F52" s="304">
        <v>7.2385501010252734E-2</v>
      </c>
      <c r="G52" s="304">
        <v>0.11173877827561543</v>
      </c>
      <c r="H52" s="304">
        <v>0.17956972427758564</v>
      </c>
      <c r="I52" s="304"/>
      <c r="J52" s="304">
        <v>1.0982074322243083</v>
      </c>
      <c r="K52" s="304">
        <v>1.7451320147027145</v>
      </c>
      <c r="L52" s="304">
        <v>2.9386294376678164</v>
      </c>
      <c r="M52" s="304"/>
      <c r="N52" s="304">
        <v>1.38925734437341</v>
      </c>
      <c r="O52" s="304">
        <v>1.6201427734090295</v>
      </c>
      <c r="P52" s="304">
        <v>1.7956622541390967</v>
      </c>
      <c r="Q52" s="304"/>
      <c r="R52" s="304">
        <v>0.16673030360906382</v>
      </c>
      <c r="S52" s="304">
        <v>0.15135877365803191</v>
      </c>
      <c r="T52" s="304">
        <v>0.18079938419522856</v>
      </c>
      <c r="U52" s="304"/>
      <c r="V52" s="304">
        <v>0.52826198589023443</v>
      </c>
      <c r="W52" s="304">
        <v>0.53170913983497603</v>
      </c>
      <c r="X52" s="304">
        <v>0.3973982254145586</v>
      </c>
      <c r="Y52" s="304"/>
      <c r="Z52" s="304">
        <v>2.0050360360393622</v>
      </c>
      <c r="AA52" s="304">
        <v>2.5385815509448943</v>
      </c>
      <c r="AB52" s="304">
        <v>3.4577354437198986</v>
      </c>
      <c r="AC52" s="304"/>
      <c r="AD52" s="304">
        <v>1.0785056779859323</v>
      </c>
      <c r="AE52" s="304">
        <v>1.2067710282719271</v>
      </c>
      <c r="AF52" s="304">
        <v>1.3227582019409911</v>
      </c>
      <c r="AG52" s="304"/>
      <c r="AH52" s="304">
        <v>0.45813212546345539</v>
      </c>
      <c r="AI52" s="304">
        <v>0.47277764666785538</v>
      </c>
      <c r="AJ52" s="304">
        <v>0.42266134127774613</v>
      </c>
      <c r="AK52" s="304"/>
      <c r="AL52" s="304">
        <v>0.1467235668258941</v>
      </c>
      <c r="AM52" s="304">
        <v>0.14114787223801489</v>
      </c>
      <c r="AN52" s="304">
        <v>9.7428369521993172E-2</v>
      </c>
    </row>
    <row r="53" spans="1:40" x14ac:dyDescent="0.2">
      <c r="A53" s="13" t="str">
        <f t="shared" si="67"/>
        <v>Associate professional occupations</v>
      </c>
      <c r="B53" s="304">
        <f t="shared" si="69"/>
        <v>3.6404808224275662</v>
      </c>
      <c r="C53" s="304">
        <f t="shared" si="70"/>
        <v>3.851236236967011</v>
      </c>
      <c r="D53" s="304">
        <f t="shared" si="71"/>
        <v>4.6376615116526594</v>
      </c>
      <c r="E53" s="304"/>
      <c r="F53" s="304">
        <v>6.9462820798995486E-3</v>
      </c>
      <c r="G53" s="304">
        <v>1.0328055462542816E-2</v>
      </c>
      <c r="H53" s="304">
        <v>1.9647933136505213E-2</v>
      </c>
      <c r="I53" s="304"/>
      <c r="J53" s="304">
        <v>0.31111470987023898</v>
      </c>
      <c r="K53" s="304">
        <v>0.47311321814744839</v>
      </c>
      <c r="L53" s="304">
        <v>0.82631814923018487</v>
      </c>
      <c r="M53" s="304"/>
      <c r="N53" s="304">
        <v>0.55450591780353198</v>
      </c>
      <c r="O53" s="304">
        <v>0.63685622706116429</v>
      </c>
      <c r="P53" s="304">
        <v>0.76181116668032178</v>
      </c>
      <c r="Q53" s="304"/>
      <c r="R53" s="304">
        <v>0.24339525400177103</v>
      </c>
      <c r="S53" s="304">
        <v>0.29996608585659784</v>
      </c>
      <c r="T53" s="304">
        <v>0.3974261911831049</v>
      </c>
      <c r="U53" s="304"/>
      <c r="V53" s="304">
        <v>0.46131502073885688</v>
      </c>
      <c r="W53" s="304">
        <v>0.48353675532402957</v>
      </c>
      <c r="X53" s="304">
        <v>0.55710145868611882</v>
      </c>
      <c r="Y53" s="304"/>
      <c r="Z53" s="304">
        <v>0.80014114073232212</v>
      </c>
      <c r="AA53" s="304">
        <v>0.72684717952271716</v>
      </c>
      <c r="AB53" s="304">
        <v>0.74939384072892934</v>
      </c>
      <c r="AC53" s="304"/>
      <c r="AD53" s="304">
        <v>0.6951904575555018</v>
      </c>
      <c r="AE53" s="304">
        <v>0.65201052732896536</v>
      </c>
      <c r="AF53" s="304">
        <v>0.69469253192378844</v>
      </c>
      <c r="AG53" s="304"/>
      <c r="AH53" s="304">
        <v>0.50201742691479878</v>
      </c>
      <c r="AI53" s="304">
        <v>0.52443125570528948</v>
      </c>
      <c r="AJ53" s="304">
        <v>0.58653592674056876</v>
      </c>
      <c r="AK53" s="304"/>
      <c r="AL53" s="304">
        <v>6.5854612730644788E-2</v>
      </c>
      <c r="AM53" s="304">
        <v>4.4146932558256302E-2</v>
      </c>
      <c r="AN53" s="304">
        <v>4.4734313343138238E-2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3.6339858685831818</v>
      </c>
      <c r="C54" s="304">
        <f t="shared" si="70"/>
        <v>3.7766362925679067</v>
      </c>
      <c r="D54" s="304">
        <f t="shared" si="71"/>
        <v>3.6939429155280492</v>
      </c>
      <c r="E54" s="304"/>
      <c r="F54" s="304">
        <v>3.0859570874912323E-2</v>
      </c>
      <c r="G54" s="304">
        <v>4.4310332424145372E-2</v>
      </c>
      <c r="H54" s="304">
        <v>8.847529381991405E-2</v>
      </c>
      <c r="I54" s="304"/>
      <c r="J54" s="304">
        <v>0.16247054659380847</v>
      </c>
      <c r="K54" s="304">
        <v>0.25602734378443331</v>
      </c>
      <c r="L54" s="304">
        <v>0.40660842638008249</v>
      </c>
      <c r="M54" s="304"/>
      <c r="N54" s="304">
        <v>0.47301265086074007</v>
      </c>
      <c r="O54" s="304">
        <v>0.63105972392220844</v>
      </c>
      <c r="P54" s="304">
        <v>0.8688919923012226</v>
      </c>
      <c r="Q54" s="304"/>
      <c r="R54" s="304">
        <v>0.29125617787584118</v>
      </c>
      <c r="S54" s="304">
        <v>0.34413572487981636</v>
      </c>
      <c r="T54" s="304">
        <v>0.44108901285407687</v>
      </c>
      <c r="U54" s="304"/>
      <c r="V54" s="304">
        <v>0.2419549623693415</v>
      </c>
      <c r="W54" s="304">
        <v>0.28371050424960759</v>
      </c>
      <c r="X54" s="304">
        <v>0.40426788378949663</v>
      </c>
      <c r="Y54" s="304"/>
      <c r="Z54" s="304">
        <v>0.71423991840365775</v>
      </c>
      <c r="AA54" s="304">
        <v>0.69211784913710739</v>
      </c>
      <c r="AB54" s="304">
        <v>0.5304992224317534</v>
      </c>
      <c r="AC54" s="304"/>
      <c r="AD54" s="304">
        <v>0.62353829894716928</v>
      </c>
      <c r="AE54" s="304">
        <v>0.45964714042356869</v>
      </c>
      <c r="AF54" s="304">
        <v>0.14662646729463857</v>
      </c>
      <c r="AG54" s="304"/>
      <c r="AH54" s="304">
        <v>0.93151596207802934</v>
      </c>
      <c r="AI54" s="304">
        <v>1.007076836563078</v>
      </c>
      <c r="AJ54" s="304">
        <v>0.80242961023852932</v>
      </c>
      <c r="AK54" s="304"/>
      <c r="AL54" s="304">
        <v>0.16513778057968176</v>
      </c>
      <c r="AM54" s="304">
        <v>5.8550837183941433E-2</v>
      </c>
      <c r="AN54" s="304">
        <v>5.0550064183352734E-3</v>
      </c>
    </row>
    <row r="55" spans="1:40" x14ac:dyDescent="0.2">
      <c r="A55" s="13" t="str">
        <f t="shared" si="67"/>
        <v>Skilled trades occupations</v>
      </c>
      <c r="B55" s="304">
        <f t="shared" si="69"/>
        <v>21.11255576540055</v>
      </c>
      <c r="C55" s="304">
        <f t="shared" si="70"/>
        <v>22.96906034818948</v>
      </c>
      <c r="D55" s="304">
        <f t="shared" si="71"/>
        <v>24.446901538624807</v>
      </c>
      <c r="E55" s="304"/>
      <c r="F55" s="304">
        <v>3.1089043428809086E-3</v>
      </c>
      <c r="G55" s="304">
        <v>5.2636289658621561E-3</v>
      </c>
      <c r="H55" s="304">
        <v>8.4060470478652602E-3</v>
      </c>
      <c r="I55" s="304"/>
      <c r="J55" s="304">
        <v>0.15773939273271639</v>
      </c>
      <c r="K55" s="304">
        <v>0.28047008158486597</v>
      </c>
      <c r="L55" s="304">
        <v>0.46527317354418984</v>
      </c>
      <c r="M55" s="304"/>
      <c r="N55" s="304">
        <v>0.55863889756728224</v>
      </c>
      <c r="O55" s="304">
        <v>0.80595933258127628</v>
      </c>
      <c r="P55" s="304">
        <v>1.1047681934802798</v>
      </c>
      <c r="Q55" s="304"/>
      <c r="R55" s="304">
        <v>0.35815389626985811</v>
      </c>
      <c r="S55" s="304">
        <v>0.52679500522435074</v>
      </c>
      <c r="T55" s="304">
        <v>0.72215446937587957</v>
      </c>
      <c r="U55" s="304"/>
      <c r="V55" s="304">
        <v>0.93713847395715566</v>
      </c>
      <c r="W55" s="304">
        <v>1.2940034443310537</v>
      </c>
      <c r="X55" s="304">
        <v>1.7527470655119335</v>
      </c>
      <c r="Y55" s="304"/>
      <c r="Z55" s="304">
        <v>8.2413915752906952</v>
      </c>
      <c r="AA55" s="304">
        <v>9.1166141428424563</v>
      </c>
      <c r="AB55" s="304">
        <v>9.5636435501881074</v>
      </c>
      <c r="AC55" s="304"/>
      <c r="AD55" s="304">
        <v>6.423149706712338</v>
      </c>
      <c r="AE55" s="304">
        <v>6.736185091757747</v>
      </c>
      <c r="AF55" s="304">
        <v>6.8101309482498884</v>
      </c>
      <c r="AG55" s="304"/>
      <c r="AH55" s="304">
        <v>3.1199826858011281</v>
      </c>
      <c r="AI55" s="304">
        <v>3.4113754171167527</v>
      </c>
      <c r="AJ55" s="304">
        <v>3.8901085822974317</v>
      </c>
      <c r="AK55" s="304"/>
      <c r="AL55" s="304">
        <v>1.3132522327264968</v>
      </c>
      <c r="AM55" s="304">
        <v>0.79239420378511594</v>
      </c>
      <c r="AN55" s="304">
        <v>0.12966950892923054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0.13197904677662115</v>
      </c>
      <c r="C56" s="304">
        <f t="shared" si="70"/>
        <v>0.13323878916381116</v>
      </c>
      <c r="D56" s="304">
        <f t="shared" si="71"/>
        <v>0.16014461666360791</v>
      </c>
      <c r="E56" s="304"/>
      <c r="F56" s="304">
        <v>9.2299033072423494E-5</v>
      </c>
      <c r="G56" s="304">
        <v>1.0516540460913725E-4</v>
      </c>
      <c r="H56" s="304">
        <v>1.4836654055097975E-4</v>
      </c>
      <c r="I56" s="304"/>
      <c r="J56" s="304">
        <v>4.8623403595506971E-3</v>
      </c>
      <c r="K56" s="304">
        <v>5.8100479933946474E-3</v>
      </c>
      <c r="L56" s="304">
        <v>8.1193272149718276E-3</v>
      </c>
      <c r="M56" s="304"/>
      <c r="N56" s="304">
        <v>6.3371269884020922E-3</v>
      </c>
      <c r="O56" s="304">
        <v>6.9906381020240545E-3</v>
      </c>
      <c r="P56" s="304">
        <v>8.8974844623471803E-3</v>
      </c>
      <c r="Q56" s="304"/>
      <c r="R56" s="304">
        <v>1.1347952496350048E-3</v>
      </c>
      <c r="S56" s="304">
        <v>1.1722402924055355E-3</v>
      </c>
      <c r="T56" s="304">
        <v>1.3337668111407098E-3</v>
      </c>
      <c r="U56" s="304"/>
      <c r="V56" s="304">
        <v>3.2283230141803621E-3</v>
      </c>
      <c r="W56" s="304">
        <v>3.363032784347483E-3</v>
      </c>
      <c r="X56" s="304">
        <v>3.8567148022899708E-3</v>
      </c>
      <c r="Y56" s="304"/>
      <c r="Z56" s="304">
        <v>4.6824816607157219E-2</v>
      </c>
      <c r="AA56" s="304">
        <v>5.8336670636097959E-2</v>
      </c>
      <c r="AB56" s="304">
        <v>8.1977148156987339E-2</v>
      </c>
      <c r="AC56" s="304"/>
      <c r="AD56" s="304">
        <v>1.115509756592844E-2</v>
      </c>
      <c r="AE56" s="304">
        <v>1.0948616995941279E-2</v>
      </c>
      <c r="AF56" s="304">
        <v>1.2116489107348288E-2</v>
      </c>
      <c r="AG56" s="304"/>
      <c r="AH56" s="304">
        <v>3.374257492424209E-2</v>
      </c>
      <c r="AI56" s="304">
        <v>2.8244874732652313E-2</v>
      </c>
      <c r="AJ56" s="304">
        <v>2.8942479410570963E-2</v>
      </c>
      <c r="AK56" s="304"/>
      <c r="AL56" s="304">
        <v>2.460167303445282E-2</v>
      </c>
      <c r="AM56" s="304">
        <v>1.826750222233876E-2</v>
      </c>
      <c r="AN56" s="304">
        <v>1.4752840157400646E-2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0.94810320626575473</v>
      </c>
      <c r="C57" s="304">
        <f t="shared" si="70"/>
        <v>1.0576540643013128</v>
      </c>
      <c r="D57" s="304">
        <f t="shared" si="71"/>
        <v>1.2000383854874146</v>
      </c>
      <c r="E57" s="304"/>
      <c r="F57" s="304">
        <v>2.1953246490602507E-3</v>
      </c>
      <c r="G57" s="304">
        <v>3.4297457350177122E-3</v>
      </c>
      <c r="H57" s="304">
        <v>6.6440275447415794E-3</v>
      </c>
      <c r="I57" s="304"/>
      <c r="J57" s="304">
        <v>5.8936038617806601E-2</v>
      </c>
      <c r="K57" s="304">
        <v>7.8394149969726823E-2</v>
      </c>
      <c r="L57" s="304">
        <v>0.11124728462397043</v>
      </c>
      <c r="M57" s="304"/>
      <c r="N57" s="304">
        <v>0.15198652279449965</v>
      </c>
      <c r="O57" s="304">
        <v>0.19261484185692462</v>
      </c>
      <c r="P57" s="304">
        <v>0.25114144705750102</v>
      </c>
      <c r="Q57" s="304"/>
      <c r="R57" s="304">
        <v>4.553410615484816E-2</v>
      </c>
      <c r="S57" s="304">
        <v>6.0330993878606083E-2</v>
      </c>
      <c r="T57" s="304">
        <v>7.9083779351017194E-2</v>
      </c>
      <c r="U57" s="304"/>
      <c r="V57" s="304">
        <v>4.2500678156085735E-2</v>
      </c>
      <c r="W57" s="304">
        <v>5.2189621508844146E-2</v>
      </c>
      <c r="X57" s="304">
        <v>6.2648082331559468E-2</v>
      </c>
      <c r="Y57" s="304"/>
      <c r="Z57" s="304">
        <v>0.38470265343082277</v>
      </c>
      <c r="AA57" s="304">
        <v>0.44287350222064698</v>
      </c>
      <c r="AB57" s="304">
        <v>0.56484016307750751</v>
      </c>
      <c r="AC57" s="304"/>
      <c r="AD57" s="304">
        <v>6.8128948155195435E-2</v>
      </c>
      <c r="AE57" s="304">
        <v>5.0611788900524562E-2</v>
      </c>
      <c r="AF57" s="304">
        <v>1.5821175062125655E-2</v>
      </c>
      <c r="AG57" s="304"/>
      <c r="AH57" s="304">
        <v>9.9666569722012155E-2</v>
      </c>
      <c r="AI57" s="304">
        <v>9.0005897174881999E-2</v>
      </c>
      <c r="AJ57" s="304">
        <v>2.4281436226293897E-2</v>
      </c>
      <c r="AK57" s="304"/>
      <c r="AL57" s="304">
        <v>9.4452364585424067E-2</v>
      </c>
      <c r="AM57" s="304">
        <v>8.7203523056139931E-2</v>
      </c>
      <c r="AN57" s="304">
        <v>8.4330990212697868E-2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3.808996696863868</v>
      </c>
      <c r="C58" s="304">
        <f t="shared" si="70"/>
        <v>4.2024926473931394</v>
      </c>
      <c r="D58" s="304">
        <f t="shared" si="71"/>
        <v>4.4305992457555199</v>
      </c>
      <c r="E58" s="304"/>
      <c r="F58" s="304">
        <v>1.1111824251480027E-2</v>
      </c>
      <c r="G58" s="304">
        <v>2.0106797457977589E-2</v>
      </c>
      <c r="H58" s="304">
        <v>3.6628141003989471E-2</v>
      </c>
      <c r="I58" s="304"/>
      <c r="J58" s="304">
        <v>3.5086211289303802E-2</v>
      </c>
      <c r="K58" s="304">
        <v>6.6117222537379353E-2</v>
      </c>
      <c r="L58" s="304">
        <v>0.13396946906978377</v>
      </c>
      <c r="M58" s="304"/>
      <c r="N58" s="304">
        <v>5.0217033136113629E-2</v>
      </c>
      <c r="O58" s="304">
        <v>7.6562391827247459E-2</v>
      </c>
      <c r="P58" s="304">
        <v>0.12793391045517161</v>
      </c>
      <c r="Q58" s="304"/>
      <c r="R58" s="304">
        <v>5.3632588779793482E-2</v>
      </c>
      <c r="S58" s="304">
        <v>8.6260163687608499E-2</v>
      </c>
      <c r="T58" s="304">
        <v>0.14029231996764577</v>
      </c>
      <c r="U58" s="304"/>
      <c r="V58" s="304">
        <v>0.15190703178304676</v>
      </c>
      <c r="W58" s="304">
        <v>0.21103155470330615</v>
      </c>
      <c r="X58" s="304">
        <v>0.2790905520566771</v>
      </c>
      <c r="Y58" s="304"/>
      <c r="Z58" s="304">
        <v>1.087259348277235</v>
      </c>
      <c r="AA58" s="304">
        <v>1.3709077260011397</v>
      </c>
      <c r="AB58" s="304">
        <v>1.7574499190737654</v>
      </c>
      <c r="AC58" s="304"/>
      <c r="AD58" s="304">
        <v>1.3251448243070441</v>
      </c>
      <c r="AE58" s="304">
        <v>1.437510004194205</v>
      </c>
      <c r="AF58" s="304">
        <v>1.461447308721193</v>
      </c>
      <c r="AG58" s="304"/>
      <c r="AH58" s="304">
        <v>0.89039934204050675</v>
      </c>
      <c r="AI58" s="304">
        <v>0.82447076974191758</v>
      </c>
      <c r="AJ58" s="304">
        <v>0.47337449329884301</v>
      </c>
      <c r="AK58" s="304"/>
      <c r="AL58" s="304">
        <v>0.20423849299934516</v>
      </c>
      <c r="AM58" s="304">
        <v>0.10952601724235798</v>
      </c>
      <c r="AN58" s="304">
        <v>2.0413132108450707E-2</v>
      </c>
    </row>
    <row r="59" spans="1:40" x14ac:dyDescent="0.2">
      <c r="A59" s="13" t="str">
        <f t="shared" si="67"/>
        <v>Elementary occupations</v>
      </c>
      <c r="B59" s="304">
        <f t="shared" si="69"/>
        <v>2.4176992429880584</v>
      </c>
      <c r="C59" s="304">
        <f t="shared" si="70"/>
        <v>2.9050840773343185</v>
      </c>
      <c r="D59" s="304">
        <f t="shared" si="71"/>
        <v>3.328411913604719</v>
      </c>
      <c r="E59" s="304"/>
      <c r="F59" s="304">
        <v>2.3490119956322294E-4</v>
      </c>
      <c r="G59" s="304">
        <v>3.0217867430361897E-4</v>
      </c>
      <c r="H59" s="304">
        <v>4.8643061129860168E-4</v>
      </c>
      <c r="I59" s="304"/>
      <c r="J59" s="304">
        <v>2.1151580324236217E-2</v>
      </c>
      <c r="K59" s="304">
        <v>4.0985368209989562E-2</v>
      </c>
      <c r="L59" s="304">
        <v>7.7869559210773223E-2</v>
      </c>
      <c r="M59" s="304"/>
      <c r="N59" s="304">
        <v>5.5512332252926073E-2</v>
      </c>
      <c r="O59" s="304">
        <v>9.2333703887394245E-2</v>
      </c>
      <c r="P59" s="304">
        <v>0.11891791379551389</v>
      </c>
      <c r="Q59" s="304"/>
      <c r="R59" s="304">
        <v>1.2543732936924994E-2</v>
      </c>
      <c r="S59" s="304">
        <v>1.8812210157901129E-2</v>
      </c>
      <c r="T59" s="304">
        <v>2.1968230690168539E-2</v>
      </c>
      <c r="U59" s="304"/>
      <c r="V59" s="304">
        <v>9.3716269168244964E-2</v>
      </c>
      <c r="W59" s="304">
        <v>0.15182056655869683</v>
      </c>
      <c r="X59" s="304">
        <v>0.20724940798036767</v>
      </c>
      <c r="Y59" s="304"/>
      <c r="Z59" s="304">
        <v>0.62785997888272915</v>
      </c>
      <c r="AA59" s="304">
        <v>0.92614698648080307</v>
      </c>
      <c r="AB59" s="304">
        <v>1.3936059577751159</v>
      </c>
      <c r="AC59" s="304"/>
      <c r="AD59" s="304">
        <v>0.69354332042015565</v>
      </c>
      <c r="AE59" s="304">
        <v>0.79932394401978368</v>
      </c>
      <c r="AF59" s="304">
        <v>0.84611972093441568</v>
      </c>
      <c r="AG59" s="304"/>
      <c r="AH59" s="304">
        <v>0.70689288615993651</v>
      </c>
      <c r="AI59" s="304">
        <v>0.78372866553276699</v>
      </c>
      <c r="AJ59" s="304">
        <v>0.60123290133873464</v>
      </c>
      <c r="AK59" s="304"/>
      <c r="AL59" s="304">
        <v>0.20624424164334151</v>
      </c>
      <c r="AM59" s="304">
        <v>9.1630453812679369E-2</v>
      </c>
      <c r="AN59" s="304">
        <v>6.0961791268330894E-2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168.72899999999981</v>
      </c>
      <c r="C62" s="305">
        <f>SUM(C63:C71)</f>
        <v>173.65999999999988</v>
      </c>
      <c r="D62" s="305">
        <f>SUM(D63:D71)</f>
        <v>182.00599999999986</v>
      </c>
      <c r="E62" s="304"/>
      <c r="F62" s="305">
        <f>SUM(F63:F71)</f>
        <v>0.55112464458582355</v>
      </c>
      <c r="G62" s="305">
        <f>SUM(G63:G71)</f>
        <v>0.84568527711382058</v>
      </c>
      <c r="H62" s="305">
        <f>SUM(H63:H71)</f>
        <v>1.5131524148768987</v>
      </c>
      <c r="I62" s="304"/>
      <c r="J62" s="305">
        <f>SUM(J63:J71)</f>
        <v>6.5061708088034687</v>
      </c>
      <c r="K62" s="305">
        <f>SUM(K63:K71)</f>
        <v>9.4899122574566537</v>
      </c>
      <c r="L62" s="305">
        <f>SUM(L63:L71)</f>
        <v>16.989945425202333</v>
      </c>
      <c r="M62" s="304"/>
      <c r="N62" s="305">
        <f>SUM(N63:N71)</f>
        <v>22.10775649147752</v>
      </c>
      <c r="O62" s="305">
        <f>SUM(O63:O71)</f>
        <v>27.039012095759514</v>
      </c>
      <c r="P62" s="305">
        <f>SUM(P63:P71)</f>
        <v>36.219040888463894</v>
      </c>
      <c r="Q62" s="304"/>
      <c r="R62" s="305">
        <f>SUM(R63:R71)</f>
        <v>6.893846085238418</v>
      </c>
      <c r="S62" s="305">
        <f>SUM(S63:S71)</f>
        <v>8.1660981549575187</v>
      </c>
      <c r="T62" s="305">
        <f>SUM(T63:T71)</f>
        <v>10.89305432167067</v>
      </c>
      <c r="U62" s="304"/>
      <c r="V62" s="305">
        <f>SUM(V63:V71)</f>
        <v>7.7307221840273179</v>
      </c>
      <c r="W62" s="305">
        <f>SUM(W63:W71)</f>
        <v>8.9950864676206823</v>
      </c>
      <c r="X62" s="305">
        <f>SUM(X63:X71)</f>
        <v>11.435754365198987</v>
      </c>
      <c r="Y62" s="304"/>
      <c r="Z62" s="305">
        <f>SUM(Z63:Z71)</f>
        <v>42.36641051500807</v>
      </c>
      <c r="AA62" s="305">
        <f>SUM(AA63:AA71)</f>
        <v>44.382306504256476</v>
      </c>
      <c r="AB62" s="305">
        <f>SUM(AB63:AB71)</f>
        <v>48.866104545093762</v>
      </c>
      <c r="AC62" s="304"/>
      <c r="AD62" s="305">
        <f>SUM(AD63:AD71)</f>
        <v>42.455193462493099</v>
      </c>
      <c r="AE62" s="305">
        <f>SUM(AE63:AE71)</f>
        <v>39.702902407694239</v>
      </c>
      <c r="AF62" s="305">
        <f>SUM(AF63:AF71)</f>
        <v>33.13445422152224</v>
      </c>
      <c r="AG62" s="304"/>
      <c r="AH62" s="305">
        <f>SUM(AH63:AH71)</f>
        <v>30.994299949373357</v>
      </c>
      <c r="AI62" s="305">
        <f>SUM(AI63:AI71)</f>
        <v>28.247732884930876</v>
      </c>
      <c r="AJ62" s="305">
        <f>SUM(AJ63:AJ71)</f>
        <v>17.095419993204423</v>
      </c>
      <c r="AK62" s="304"/>
      <c r="AL62" s="305">
        <f>SUM(AL63:AL71)</f>
        <v>9.1234758589927445</v>
      </c>
      <c r="AM62" s="305">
        <f>SUM(AM63:AM71)</f>
        <v>6.7912639502101033</v>
      </c>
      <c r="AN62" s="305">
        <f>SUM(AN63:AN71)</f>
        <v>5.859073824766651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24.701332252293842</v>
      </c>
      <c r="C63" s="304">
        <f t="shared" ref="C63:C71" si="73">SUM(G63,K63,O63,S63,W63,AA63,AE63,AI63,AM63)</f>
        <v>24.151697683260839</v>
      </c>
      <c r="D63" s="304">
        <f t="shared" ref="D63:D71" si="74">SUM(H63,L63,P63,T63,X63,AB63,AF63,AJ63,AN63)</f>
        <v>26.934342890029537</v>
      </c>
      <c r="E63" s="304"/>
      <c r="F63" s="304">
        <v>0.13157488745851942</v>
      </c>
      <c r="G63" s="304">
        <v>0.1990943080920298</v>
      </c>
      <c r="H63" s="304">
        <v>0.36817407569827126</v>
      </c>
      <c r="I63" s="304"/>
      <c r="J63" s="304">
        <v>1.6236806149567138</v>
      </c>
      <c r="K63" s="304">
        <v>2.2062221029902358</v>
      </c>
      <c r="L63" s="304">
        <v>3.9332182993027507</v>
      </c>
      <c r="M63" s="304"/>
      <c r="N63" s="304">
        <v>5.2549595033555301</v>
      </c>
      <c r="O63" s="304">
        <v>5.9332967547797564</v>
      </c>
      <c r="P63" s="304">
        <v>7.444997075327727</v>
      </c>
      <c r="Q63" s="304"/>
      <c r="R63" s="304">
        <v>1.1468706479481288</v>
      </c>
      <c r="S63" s="304">
        <v>1.1876196565249371</v>
      </c>
      <c r="T63" s="304">
        <v>1.516014565501373</v>
      </c>
      <c r="U63" s="304"/>
      <c r="V63" s="304">
        <v>1.4914292203352679</v>
      </c>
      <c r="W63" s="304">
        <v>1.5440523117330798</v>
      </c>
      <c r="X63" s="304">
        <v>1.6030414715352592</v>
      </c>
      <c r="Y63" s="304"/>
      <c r="Z63" s="304">
        <v>5.1002703372818869</v>
      </c>
      <c r="AA63" s="304">
        <v>4.6881930910688734</v>
      </c>
      <c r="AB63" s="304">
        <v>5.3175788764803382</v>
      </c>
      <c r="AC63" s="304"/>
      <c r="AD63" s="304">
        <v>5.1882105537051553</v>
      </c>
      <c r="AE63" s="304">
        <v>4.3265470880360999</v>
      </c>
      <c r="AF63" s="304">
        <v>3.3473542340927871</v>
      </c>
      <c r="AG63" s="304"/>
      <c r="AH63" s="304">
        <v>4.1794580113380793</v>
      </c>
      <c r="AI63" s="304">
        <v>3.6173873853896321</v>
      </c>
      <c r="AJ63" s="304">
        <v>2.9705249622834611</v>
      </c>
      <c r="AK63" s="304"/>
      <c r="AL63" s="304">
        <v>0.58487847591456099</v>
      </c>
      <c r="AM63" s="304">
        <v>0.44928498464619609</v>
      </c>
      <c r="AN63" s="304">
        <v>0.43343932980757161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13.143094990995504</v>
      </c>
      <c r="C64" s="304">
        <f t="shared" si="73"/>
        <v>14.656996330886599</v>
      </c>
      <c r="D64" s="304">
        <f t="shared" si="74"/>
        <v>16.925317416708637</v>
      </c>
      <c r="E64" s="304"/>
      <c r="F64" s="304">
        <v>0.20304838100862033</v>
      </c>
      <c r="G64" s="304">
        <v>0.31236631025886002</v>
      </c>
      <c r="H64" s="304">
        <v>0.54742042039605721</v>
      </c>
      <c r="I64" s="304"/>
      <c r="J64" s="304">
        <v>1.3954781588801917</v>
      </c>
      <c r="K64" s="304">
        <v>2.0291183322730246</v>
      </c>
      <c r="L64" s="304">
        <v>3.4046638009113082</v>
      </c>
      <c r="M64" s="304"/>
      <c r="N64" s="304">
        <v>3.0353198706028657</v>
      </c>
      <c r="O64" s="304">
        <v>3.7002739663853341</v>
      </c>
      <c r="P64" s="304">
        <v>4.5849251539138587</v>
      </c>
      <c r="Q64" s="304"/>
      <c r="R64" s="304">
        <v>0.50684656948743767</v>
      </c>
      <c r="S64" s="304">
        <v>0.53378191967833966</v>
      </c>
      <c r="T64" s="304">
        <v>0.57918606956658292</v>
      </c>
      <c r="U64" s="304"/>
      <c r="V64" s="304">
        <v>0.78275964574580803</v>
      </c>
      <c r="W64" s="304">
        <v>0.91288662654388597</v>
      </c>
      <c r="X64" s="304">
        <v>1.0630991350649999</v>
      </c>
      <c r="Y64" s="304"/>
      <c r="Z64" s="304">
        <v>3.1588858140848957</v>
      </c>
      <c r="AA64" s="304">
        <v>3.4751980702909315</v>
      </c>
      <c r="AB64" s="304">
        <v>3.9797836232205746</v>
      </c>
      <c r="AC64" s="304"/>
      <c r="AD64" s="304">
        <v>2.2619795345316782</v>
      </c>
      <c r="AE64" s="304">
        <v>2.031924862009403</v>
      </c>
      <c r="AF64" s="304">
        <v>1.5494048194978398</v>
      </c>
      <c r="AG64" s="304"/>
      <c r="AH64" s="304">
        <v>1.5405340952130091</v>
      </c>
      <c r="AI64" s="304">
        <v>1.4503221663502373</v>
      </c>
      <c r="AJ64" s="304">
        <v>0.99639765691594007</v>
      </c>
      <c r="AK64" s="304"/>
      <c r="AL64" s="304">
        <v>0.25824292144099498</v>
      </c>
      <c r="AM64" s="304">
        <v>0.21112407709658551</v>
      </c>
      <c r="AN64" s="304">
        <v>0.22043673722147669</v>
      </c>
    </row>
    <row r="65" spans="1:40" x14ac:dyDescent="0.2">
      <c r="A65" s="13" t="str">
        <f t="shared" si="72"/>
        <v>Associate professional occupations</v>
      </c>
      <c r="B65" s="304">
        <f t="shared" si="75"/>
        <v>12.454086479240241</v>
      </c>
      <c r="C65" s="304">
        <f t="shared" si="73"/>
        <v>12.786402644669343</v>
      </c>
      <c r="D65" s="304">
        <f t="shared" si="74"/>
        <v>14.15640613438811</v>
      </c>
      <c r="E65" s="304"/>
      <c r="F65" s="304">
        <v>7.8784793859105223E-2</v>
      </c>
      <c r="G65" s="304">
        <v>0.11605508958254358</v>
      </c>
      <c r="H65" s="304">
        <v>0.19719763784847733</v>
      </c>
      <c r="I65" s="304"/>
      <c r="J65" s="304">
        <v>0.66850706092776224</v>
      </c>
      <c r="K65" s="304">
        <v>0.91393910744954221</v>
      </c>
      <c r="L65" s="304">
        <v>1.499263249827399</v>
      </c>
      <c r="M65" s="304"/>
      <c r="N65" s="304">
        <v>2.3464733265365734</v>
      </c>
      <c r="O65" s="304">
        <v>2.6951637210174226</v>
      </c>
      <c r="P65" s="304">
        <v>3.338821804445022</v>
      </c>
      <c r="Q65" s="304"/>
      <c r="R65" s="304">
        <v>0.55266244813474652</v>
      </c>
      <c r="S65" s="304">
        <v>0.6187154400900382</v>
      </c>
      <c r="T65" s="304">
        <v>0.78448143645534774</v>
      </c>
      <c r="U65" s="304"/>
      <c r="V65" s="304">
        <v>0.70168566583917746</v>
      </c>
      <c r="W65" s="304">
        <v>0.80238878497551835</v>
      </c>
      <c r="X65" s="304">
        <v>0.97048185739256854</v>
      </c>
      <c r="Y65" s="304"/>
      <c r="Z65" s="304">
        <v>3.251837304001532</v>
      </c>
      <c r="AA65" s="304">
        <v>3.3666461954596718</v>
      </c>
      <c r="AB65" s="304">
        <v>3.8495142300178991</v>
      </c>
      <c r="AC65" s="304"/>
      <c r="AD65" s="304">
        <v>2.7292190362404898</v>
      </c>
      <c r="AE65" s="304">
        <v>2.5477089306427416</v>
      </c>
      <c r="AF65" s="304">
        <v>2.354725763691786</v>
      </c>
      <c r="AG65" s="304"/>
      <c r="AH65" s="304">
        <v>1.7245928391975125</v>
      </c>
      <c r="AI65" s="304">
        <v>1.4656974907835933</v>
      </c>
      <c r="AJ65" s="304">
        <v>0.89761206596947463</v>
      </c>
      <c r="AK65" s="304"/>
      <c r="AL65" s="304">
        <v>0.40032400450334171</v>
      </c>
      <c r="AM65" s="304">
        <v>0.26008788466827204</v>
      </c>
      <c r="AN65" s="304">
        <v>0.26430808874013723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15.18481766584441</v>
      </c>
      <c r="C66" s="304">
        <f t="shared" si="73"/>
        <v>16.666926697476018</v>
      </c>
      <c r="D66" s="304">
        <f t="shared" si="74"/>
        <v>19.211777697952868</v>
      </c>
      <c r="E66" s="304"/>
      <c r="F66" s="304">
        <v>3.5477534789582821E-2</v>
      </c>
      <c r="G66" s="304">
        <v>5.6163784441854422E-2</v>
      </c>
      <c r="H66" s="304">
        <v>0.10907610775004804</v>
      </c>
      <c r="I66" s="304"/>
      <c r="J66" s="304">
        <v>0.57850518276369312</v>
      </c>
      <c r="K66" s="304">
        <v>0.90065463411042024</v>
      </c>
      <c r="L66" s="304">
        <v>1.7004332806836377</v>
      </c>
      <c r="M66" s="304"/>
      <c r="N66" s="304">
        <v>2.2813247502371223</v>
      </c>
      <c r="O66" s="304">
        <v>3.1079655452359169</v>
      </c>
      <c r="P66" s="304">
        <v>5.030812502842406</v>
      </c>
      <c r="Q66" s="304"/>
      <c r="R66" s="304">
        <v>0.79369187864885038</v>
      </c>
      <c r="S66" s="304">
        <v>1.0052252856294543</v>
      </c>
      <c r="T66" s="304">
        <v>1.3330872695002876</v>
      </c>
      <c r="U66" s="304"/>
      <c r="V66" s="304">
        <v>0.67944741612940196</v>
      </c>
      <c r="W66" s="304">
        <v>0.79692340081578183</v>
      </c>
      <c r="X66" s="304">
        <v>1.428899342912092</v>
      </c>
      <c r="Y66" s="304"/>
      <c r="Z66" s="304">
        <v>4.0065929155250926</v>
      </c>
      <c r="AA66" s="304">
        <v>4.6667545036416467</v>
      </c>
      <c r="AB66" s="304">
        <v>5.3098093455364026</v>
      </c>
      <c r="AC66" s="304"/>
      <c r="AD66" s="304">
        <v>4.3083614976447642</v>
      </c>
      <c r="AE66" s="304">
        <v>4.3636061608420125</v>
      </c>
      <c r="AF66" s="304">
        <v>3.6153534995903494</v>
      </c>
      <c r="AG66" s="304"/>
      <c r="AH66" s="304">
        <v>2.1479136880351106</v>
      </c>
      <c r="AI66" s="304">
        <v>1.5334620102435568</v>
      </c>
      <c r="AJ66" s="304">
        <v>0.51784865457449836</v>
      </c>
      <c r="AK66" s="304"/>
      <c r="AL66" s="304">
        <v>0.35350280207079265</v>
      </c>
      <c r="AM66" s="304">
        <v>0.2361713725153744</v>
      </c>
      <c r="AN66" s="304">
        <v>0.16645769456314791</v>
      </c>
    </row>
    <row r="67" spans="1:40" x14ac:dyDescent="0.2">
      <c r="A67" s="13" t="str">
        <f t="shared" si="72"/>
        <v>Skilled trades occupations</v>
      </c>
      <c r="B67" s="304">
        <f t="shared" si="75"/>
        <v>15.236618545285529</v>
      </c>
      <c r="C67" s="304">
        <f t="shared" si="73"/>
        <v>15.759916045994231</v>
      </c>
      <c r="D67" s="304">
        <f t="shared" si="74"/>
        <v>15.439610528097717</v>
      </c>
      <c r="E67" s="304"/>
      <c r="F67" s="304">
        <v>8.8888562932577971E-3</v>
      </c>
      <c r="G67" s="304">
        <v>1.4965386472637569E-2</v>
      </c>
      <c r="H67" s="304">
        <v>2.8711895994117255E-2</v>
      </c>
      <c r="I67" s="304"/>
      <c r="J67" s="304">
        <v>0.25523261252262847</v>
      </c>
      <c r="K67" s="304">
        <v>0.42504655117793949</v>
      </c>
      <c r="L67" s="304">
        <v>0.82226057063826852</v>
      </c>
      <c r="M67" s="304"/>
      <c r="N67" s="304">
        <v>0.82525789801494942</v>
      </c>
      <c r="O67" s="304">
        <v>1.1220457875185676</v>
      </c>
      <c r="P67" s="304">
        <v>1.4483020426405093</v>
      </c>
      <c r="Q67" s="304"/>
      <c r="R67" s="304">
        <v>0.47377113985943159</v>
      </c>
      <c r="S67" s="304">
        <v>0.58290389511154383</v>
      </c>
      <c r="T67" s="304">
        <v>0.78371779270363962</v>
      </c>
      <c r="U67" s="304"/>
      <c r="V67" s="304">
        <v>0.71241507327812281</v>
      </c>
      <c r="W67" s="304">
        <v>0.87041839980678792</v>
      </c>
      <c r="X67" s="304">
        <v>0.9588445801626595</v>
      </c>
      <c r="Y67" s="304"/>
      <c r="Z67" s="304">
        <v>5.2719235197694223</v>
      </c>
      <c r="AA67" s="304">
        <v>5.6708133600755026</v>
      </c>
      <c r="AB67" s="304">
        <v>5.9222342325693527</v>
      </c>
      <c r="AC67" s="304"/>
      <c r="AD67" s="304">
        <v>3.8510432519794611</v>
      </c>
      <c r="AE67" s="304">
        <v>3.5673520413345523</v>
      </c>
      <c r="AF67" s="304">
        <v>3.0926469091353912</v>
      </c>
      <c r="AG67" s="304"/>
      <c r="AH67" s="304">
        <v>2.7278249160612633</v>
      </c>
      <c r="AI67" s="304">
        <v>2.783726187992773</v>
      </c>
      <c r="AJ67" s="304">
        <v>1.9763571923785404</v>
      </c>
      <c r="AK67" s="304"/>
      <c r="AL67" s="304">
        <v>1.1102612775069916</v>
      </c>
      <c r="AM67" s="304">
        <v>0.72264443650392696</v>
      </c>
      <c r="AN67" s="304">
        <v>0.40653531187524045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4.5721278232486018</v>
      </c>
      <c r="C68" s="304">
        <f t="shared" si="73"/>
        <v>4.5617978671790089</v>
      </c>
      <c r="D68" s="304">
        <f t="shared" si="74"/>
        <v>5.3298081369966672</v>
      </c>
      <c r="E68" s="304"/>
      <c r="F68" s="304">
        <v>7.3087831576826206E-3</v>
      </c>
      <c r="G68" s="304">
        <v>1.1983394052282395E-2</v>
      </c>
      <c r="H68" s="304">
        <v>2.2307628798520961E-2</v>
      </c>
      <c r="I68" s="304"/>
      <c r="J68" s="304">
        <v>0.10500859539356695</v>
      </c>
      <c r="K68" s="304">
        <v>0.14625157427317256</v>
      </c>
      <c r="L68" s="304">
        <v>0.29814419419747179</v>
      </c>
      <c r="M68" s="304"/>
      <c r="N68" s="304">
        <v>0.51669141664389462</v>
      </c>
      <c r="O68" s="304">
        <v>0.60372040797842097</v>
      </c>
      <c r="P68" s="304">
        <v>0.78479299321985785</v>
      </c>
      <c r="Q68" s="304"/>
      <c r="R68" s="304">
        <v>0.39613685516449015</v>
      </c>
      <c r="S68" s="304">
        <v>0.45769344116590288</v>
      </c>
      <c r="T68" s="304">
        <v>0.67849088408095948</v>
      </c>
      <c r="U68" s="304"/>
      <c r="V68" s="304">
        <v>0.40536440550175251</v>
      </c>
      <c r="W68" s="304">
        <v>0.44957905042555124</v>
      </c>
      <c r="X68" s="304">
        <v>0.65844609345569816</v>
      </c>
      <c r="Y68" s="304"/>
      <c r="Z68" s="304">
        <v>0.92368478454026648</v>
      </c>
      <c r="AA68" s="304">
        <v>0.90871022986466543</v>
      </c>
      <c r="AB68" s="304">
        <v>1.0397851627968597</v>
      </c>
      <c r="AC68" s="304"/>
      <c r="AD68" s="304">
        <v>1.2201601564171112</v>
      </c>
      <c r="AE68" s="304">
        <v>1.1269319300625613</v>
      </c>
      <c r="AF68" s="304">
        <v>1.1144171979897981</v>
      </c>
      <c r="AG68" s="304"/>
      <c r="AH68" s="304">
        <v>0.750935573822886</v>
      </c>
      <c r="AI68" s="304">
        <v>0.72279241225783242</v>
      </c>
      <c r="AJ68" s="304">
        <v>0.64757881045576715</v>
      </c>
      <c r="AK68" s="304"/>
      <c r="AL68" s="304">
        <v>0.24683725260695122</v>
      </c>
      <c r="AM68" s="304">
        <v>0.13413542709862017</v>
      </c>
      <c r="AN68" s="304">
        <v>8.5845172001733652E-2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38.642361202963329</v>
      </c>
      <c r="C69" s="304">
        <f t="shared" si="73"/>
        <v>38.73024035664659</v>
      </c>
      <c r="D69" s="304">
        <f t="shared" si="74"/>
        <v>38.183996803438696</v>
      </c>
      <c r="E69" s="304"/>
      <c r="F69" s="304">
        <v>4.223181049998509E-2</v>
      </c>
      <c r="G69" s="304">
        <v>6.3095384492580828E-2</v>
      </c>
      <c r="H69" s="304">
        <v>9.9138961765000366E-2</v>
      </c>
      <c r="I69" s="304"/>
      <c r="J69" s="304">
        <v>0.9307355587010222</v>
      </c>
      <c r="K69" s="304">
        <v>1.4062722294469634</v>
      </c>
      <c r="L69" s="304">
        <v>2.6943317577628032</v>
      </c>
      <c r="M69" s="304"/>
      <c r="N69" s="304">
        <v>4.3472375238625531</v>
      </c>
      <c r="O69" s="304">
        <v>5.329686642923618</v>
      </c>
      <c r="P69" s="304">
        <v>7.2828023594615923</v>
      </c>
      <c r="Q69" s="304"/>
      <c r="R69" s="304">
        <v>1.4670193594477883</v>
      </c>
      <c r="S69" s="304">
        <v>1.7027065719355339</v>
      </c>
      <c r="T69" s="304">
        <v>2.2748227430737868</v>
      </c>
      <c r="U69" s="304"/>
      <c r="V69" s="304">
        <v>1.1539870582218006</v>
      </c>
      <c r="W69" s="304">
        <v>1.2508212471825924</v>
      </c>
      <c r="X69" s="304">
        <v>1.5376907537105431</v>
      </c>
      <c r="Y69" s="304"/>
      <c r="Z69" s="304">
        <v>11.226845468992378</v>
      </c>
      <c r="AA69" s="304">
        <v>11.873737810671345</v>
      </c>
      <c r="AB69" s="304">
        <v>13.366740849894626</v>
      </c>
      <c r="AC69" s="304"/>
      <c r="AD69" s="304">
        <v>10.048556477955968</v>
      </c>
      <c r="AE69" s="304">
        <v>9.385580252488154</v>
      </c>
      <c r="AF69" s="304">
        <v>7.673910928397504</v>
      </c>
      <c r="AG69" s="304"/>
      <c r="AH69" s="304">
        <v>7.4227071722139346</v>
      </c>
      <c r="AI69" s="304">
        <v>6.4692961983484301</v>
      </c>
      <c r="AJ69" s="304">
        <v>2.3005065733424983</v>
      </c>
      <c r="AK69" s="304"/>
      <c r="AL69" s="304">
        <v>2.003040773067899</v>
      </c>
      <c r="AM69" s="304">
        <v>1.2490440191573731</v>
      </c>
      <c r="AN69" s="304">
        <v>0.95405187603035058</v>
      </c>
    </row>
    <row r="70" spans="1:40" x14ac:dyDescent="0.2">
      <c r="A70" s="13" t="str">
        <f t="shared" si="72"/>
        <v>Process, plant and machine operatives</v>
      </c>
      <c r="B70" s="304">
        <f t="shared" si="75"/>
        <v>14.275524691858831</v>
      </c>
      <c r="C70" s="304">
        <f t="shared" si="73"/>
        <v>14.932603793034668</v>
      </c>
      <c r="D70" s="304">
        <f t="shared" si="74"/>
        <v>15.167400418908667</v>
      </c>
      <c r="E70" s="304"/>
      <c r="F70" s="304">
        <v>3.6681194119819897E-2</v>
      </c>
      <c r="G70" s="304">
        <v>6.1828805684025538E-2</v>
      </c>
      <c r="H70" s="304">
        <v>0.12618887357632971</v>
      </c>
      <c r="I70" s="304"/>
      <c r="J70" s="304">
        <v>0.18666222659999909</v>
      </c>
      <c r="K70" s="304">
        <v>0.30945312923274049</v>
      </c>
      <c r="L70" s="304">
        <v>0.56319239430857559</v>
      </c>
      <c r="M70" s="304"/>
      <c r="N70" s="304">
        <v>0.69119064933385954</v>
      </c>
      <c r="O70" s="304">
        <v>1.038562822918353</v>
      </c>
      <c r="P70" s="304">
        <v>1.7431374263500896</v>
      </c>
      <c r="Q70" s="304"/>
      <c r="R70" s="304">
        <v>0.29344412315626711</v>
      </c>
      <c r="S70" s="304">
        <v>0.42432068432737391</v>
      </c>
      <c r="T70" s="304">
        <v>0.65046415055215157</v>
      </c>
      <c r="U70" s="304"/>
      <c r="V70" s="304">
        <v>0.45111720872266481</v>
      </c>
      <c r="W70" s="304">
        <v>0.59974974300067974</v>
      </c>
      <c r="X70" s="304">
        <v>0.80462456769094171</v>
      </c>
      <c r="Y70" s="304"/>
      <c r="Z70" s="304">
        <v>2.8637189036598456</v>
      </c>
      <c r="AA70" s="304">
        <v>3.3057282010712497</v>
      </c>
      <c r="AB70" s="304">
        <v>3.6232654490898661</v>
      </c>
      <c r="AC70" s="304"/>
      <c r="AD70" s="304">
        <v>4.4111836151001098</v>
      </c>
      <c r="AE70" s="304">
        <v>4.4942276830834675</v>
      </c>
      <c r="AF70" s="304">
        <v>4.2018828821063474</v>
      </c>
      <c r="AG70" s="304"/>
      <c r="AH70" s="304">
        <v>3.8623405404711746</v>
      </c>
      <c r="AI70" s="304">
        <v>3.7743456976262579</v>
      </c>
      <c r="AJ70" s="304">
        <v>2.8621678266695199</v>
      </c>
      <c r="AK70" s="304"/>
      <c r="AL70" s="304">
        <v>1.4791862306950898</v>
      </c>
      <c r="AM70" s="304">
        <v>0.92438702609052037</v>
      </c>
      <c r="AN70" s="304">
        <v>0.59247684856484584</v>
      </c>
    </row>
    <row r="71" spans="1:40" x14ac:dyDescent="0.2">
      <c r="A71" s="13" t="str">
        <f t="shared" si="72"/>
        <v>Elementary occupations</v>
      </c>
      <c r="B71" s="304">
        <f t="shared" si="75"/>
        <v>30.519036348269527</v>
      </c>
      <c r="C71" s="304">
        <f t="shared" si="73"/>
        <v>31.413418580852575</v>
      </c>
      <c r="D71" s="304">
        <f t="shared" si="74"/>
        <v>30.657339973478955</v>
      </c>
      <c r="E71" s="304"/>
      <c r="F71" s="304">
        <v>7.12840339925035E-3</v>
      </c>
      <c r="G71" s="304">
        <v>1.0132814037006381E-2</v>
      </c>
      <c r="H71" s="304">
        <v>1.4936813050076632E-2</v>
      </c>
      <c r="I71" s="304"/>
      <c r="J71" s="304">
        <v>0.76236079805788981</v>
      </c>
      <c r="K71" s="304">
        <v>1.1529545965026156</v>
      </c>
      <c r="L71" s="304">
        <v>2.0744378775701144</v>
      </c>
      <c r="M71" s="304"/>
      <c r="N71" s="304">
        <v>2.8093015528901768</v>
      </c>
      <c r="O71" s="304">
        <v>3.508296447002119</v>
      </c>
      <c r="P71" s="304">
        <v>4.5604495302628401</v>
      </c>
      <c r="Q71" s="304"/>
      <c r="R71" s="304">
        <v>1.2634030633912772</v>
      </c>
      <c r="S71" s="304">
        <v>1.6531312604943957</v>
      </c>
      <c r="T71" s="304">
        <v>2.2927894102365403</v>
      </c>
      <c r="U71" s="304"/>
      <c r="V71" s="304">
        <v>1.3525164902533209</v>
      </c>
      <c r="W71" s="304">
        <v>1.7682669031368059</v>
      </c>
      <c r="X71" s="304">
        <v>2.4106265632742243</v>
      </c>
      <c r="Y71" s="304"/>
      <c r="Z71" s="304">
        <v>6.5626514671527465</v>
      </c>
      <c r="AA71" s="304">
        <v>6.4265250421125879</v>
      </c>
      <c r="AB71" s="304">
        <v>6.4573927754878486</v>
      </c>
      <c r="AC71" s="304"/>
      <c r="AD71" s="304">
        <v>8.4364793389183568</v>
      </c>
      <c r="AE71" s="304">
        <v>7.8590234591952495</v>
      </c>
      <c r="AF71" s="304">
        <v>6.184757987020439</v>
      </c>
      <c r="AG71" s="304"/>
      <c r="AH71" s="304">
        <v>6.6379931130203857</v>
      </c>
      <c r="AI71" s="304">
        <v>6.4307033359385608</v>
      </c>
      <c r="AJ71" s="304">
        <v>3.9264262506147203</v>
      </c>
      <c r="AK71" s="304"/>
      <c r="AL71" s="304">
        <v>2.687202121186123</v>
      </c>
      <c r="AM71" s="304">
        <v>2.6043847224332346</v>
      </c>
      <c r="AN71" s="304">
        <v>2.7355227659621471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230.52200000000002</v>
      </c>
      <c r="C74" s="305">
        <f>SUM(C75:C83)</f>
        <v>241.85099999999989</v>
      </c>
      <c r="D74" s="305">
        <f>SUM(D75:D83)</f>
        <v>255.74</v>
      </c>
      <c r="E74" s="304"/>
      <c r="F74" s="305">
        <f>SUM(F75:F83)</f>
        <v>4.2054383904731303</v>
      </c>
      <c r="G74" s="305">
        <f>SUM(G75:G83)</f>
        <v>5.5882617003499071</v>
      </c>
      <c r="H74" s="305">
        <f>SUM(H75:H83)</f>
        <v>8.246056385239239</v>
      </c>
      <c r="I74" s="304"/>
      <c r="J74" s="305">
        <f>SUM(J75:J83)</f>
        <v>34.600129864320508</v>
      </c>
      <c r="K74" s="305">
        <f>SUM(K75:K83)</f>
        <v>45.710218506794938</v>
      </c>
      <c r="L74" s="305">
        <f>SUM(L75:L83)</f>
        <v>67.934797711163313</v>
      </c>
      <c r="M74" s="304"/>
      <c r="N74" s="305">
        <f>SUM(N75:N83)</f>
        <v>61.242914956587299</v>
      </c>
      <c r="O74" s="305">
        <f>SUM(O75:O83)</f>
        <v>66.299721794220687</v>
      </c>
      <c r="P74" s="305">
        <f>SUM(P75:P83)</f>
        <v>69.850657008188762</v>
      </c>
      <c r="Q74" s="304"/>
      <c r="R74" s="305">
        <f>SUM(R75:R83)</f>
        <v>10.933857994446907</v>
      </c>
      <c r="S74" s="305">
        <f>SUM(S75:S83)</f>
        <v>12.29526168058657</v>
      </c>
      <c r="T74" s="305">
        <f>SUM(T75:T83)</f>
        <v>14.061937959602758</v>
      </c>
      <c r="U74" s="304"/>
      <c r="V74" s="305">
        <f>SUM(V75:V83)</f>
        <v>13.614282993522952</v>
      </c>
      <c r="W74" s="305">
        <f>SUM(W75:W83)</f>
        <v>14.529120176436127</v>
      </c>
      <c r="X74" s="305">
        <f>SUM(X75:X83)</f>
        <v>15.580280811799639</v>
      </c>
      <c r="Y74" s="304"/>
      <c r="Z74" s="305">
        <f>SUM(Z75:Z83)</f>
        <v>37.438629335589368</v>
      </c>
      <c r="AA74" s="305">
        <f>SUM(AA75:AA83)</f>
        <v>35.657456431960384</v>
      </c>
      <c r="AB74" s="305">
        <f>SUM(AB75:AB83)</f>
        <v>32.387426902210208</v>
      </c>
      <c r="AC74" s="304"/>
      <c r="AD74" s="305">
        <f>SUM(AD75:AD83)</f>
        <v>35.054387330448122</v>
      </c>
      <c r="AE74" s="305">
        <f>SUM(AE75:AE83)</f>
        <v>31.3861848638265</v>
      </c>
      <c r="AF74" s="305">
        <f>SUM(AF75:AF83)</f>
        <v>23.208675174057728</v>
      </c>
      <c r="AG74" s="304"/>
      <c r="AH74" s="305">
        <f>SUM(AH75:AH83)</f>
        <v>27.122086117226729</v>
      </c>
      <c r="AI74" s="305">
        <f>SUM(AI75:AI83)</f>
        <v>25.36301518792267</v>
      </c>
      <c r="AJ74" s="305">
        <f>SUM(AJ75:AJ83)</f>
        <v>20.991736800397987</v>
      </c>
      <c r="AK74" s="304"/>
      <c r="AL74" s="305">
        <f>SUM(AL75:AL83)</f>
        <v>6.3102730173849961</v>
      </c>
      <c r="AM74" s="305">
        <f>SUM(AM75:AM83)</f>
        <v>5.0217596579020931</v>
      </c>
      <c r="AN74" s="305">
        <f>SUM(AN75:AN83)</f>
        <v>3.4784312473403962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32.007261796438961</v>
      </c>
      <c r="C75" s="305">
        <f t="shared" ref="C75:C83" si="77">SUM(G75,K75,O75,S75,W75,AA75,AE75,AI75,AM75)</f>
        <v>30.559044602076153</v>
      </c>
      <c r="D75" s="305">
        <f t="shared" ref="D75:D83" si="78">SUM(H75,L75,P75,T75,X75,AB75,AF75,AJ75,AN75)</f>
        <v>33.274356829466605</v>
      </c>
      <c r="E75" s="304"/>
      <c r="F75" s="304">
        <v>0.75492909240559414</v>
      </c>
      <c r="G75" s="304">
        <v>0.94850670360223777</v>
      </c>
      <c r="H75" s="304">
        <v>1.4348906280429841</v>
      </c>
      <c r="I75" s="304"/>
      <c r="J75" s="304">
        <v>5.1525806400988206</v>
      </c>
      <c r="K75" s="304">
        <v>6.1438704123499202</v>
      </c>
      <c r="L75" s="304">
        <v>9.0994180272637077</v>
      </c>
      <c r="M75" s="304"/>
      <c r="N75" s="304">
        <v>9.9911900291479654</v>
      </c>
      <c r="O75" s="304">
        <v>9.7681615677527365</v>
      </c>
      <c r="P75" s="304">
        <v>10.42766539640512</v>
      </c>
      <c r="Q75" s="304"/>
      <c r="R75" s="304">
        <v>1.1585501461366152</v>
      </c>
      <c r="S75" s="304">
        <v>1.0745115720285818</v>
      </c>
      <c r="T75" s="304">
        <v>1.1023690837187383</v>
      </c>
      <c r="U75" s="304"/>
      <c r="V75" s="304">
        <v>2.3201807784857129</v>
      </c>
      <c r="W75" s="304">
        <v>2.2514469511425377</v>
      </c>
      <c r="X75" s="304">
        <v>2.4216724381708956</v>
      </c>
      <c r="Y75" s="304"/>
      <c r="Z75" s="304">
        <v>5.2372750412896876</v>
      </c>
      <c r="AA75" s="304">
        <v>4.2406569814311021</v>
      </c>
      <c r="AB75" s="304">
        <v>3.7218299830615162</v>
      </c>
      <c r="AC75" s="304"/>
      <c r="AD75" s="304">
        <v>3.956375845297373</v>
      </c>
      <c r="AE75" s="304">
        <v>3.1330798587277049</v>
      </c>
      <c r="AF75" s="304">
        <v>2.3187919199900926</v>
      </c>
      <c r="AG75" s="304"/>
      <c r="AH75" s="304">
        <v>2.7718416106265824</v>
      </c>
      <c r="AI75" s="304">
        <v>2.4974125140308772</v>
      </c>
      <c r="AJ75" s="304">
        <v>2.3346833065357839</v>
      </c>
      <c r="AK75" s="304"/>
      <c r="AL75" s="304">
        <v>0.66433861295060814</v>
      </c>
      <c r="AM75" s="304">
        <v>0.50139804101045782</v>
      </c>
      <c r="AN75" s="304">
        <v>0.41303604627776447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60.701755106050932</v>
      </c>
      <c r="C76" s="305">
        <f t="shared" si="77"/>
        <v>67.577277868829711</v>
      </c>
      <c r="D76" s="305">
        <f>SUM(H76,L76,P76,T76,X76,AB76,AF76,AJ76,AN76)</f>
        <v>74.633659747687048</v>
      </c>
      <c r="E76" s="304"/>
      <c r="F76" s="304">
        <v>2.3260848794927589</v>
      </c>
      <c r="G76" s="304">
        <v>3.1194876783542882</v>
      </c>
      <c r="H76" s="304">
        <v>4.4019016046181427</v>
      </c>
      <c r="I76" s="304"/>
      <c r="J76" s="304">
        <v>15.740005357968323</v>
      </c>
      <c r="K76" s="304">
        <v>21.061333850034909</v>
      </c>
      <c r="L76" s="304">
        <v>30.076160789275409</v>
      </c>
      <c r="M76" s="304"/>
      <c r="N76" s="304">
        <v>22.389869681513545</v>
      </c>
      <c r="O76" s="304">
        <v>23.865385095358963</v>
      </c>
      <c r="P76" s="304">
        <v>22.840526151065202</v>
      </c>
      <c r="Q76" s="304"/>
      <c r="R76" s="304">
        <v>1.9813481352866107</v>
      </c>
      <c r="S76" s="304">
        <v>2.1882008110368227</v>
      </c>
      <c r="T76" s="304">
        <v>2.3517265874607611</v>
      </c>
      <c r="U76" s="304"/>
      <c r="V76" s="304">
        <v>3.6180239792138074</v>
      </c>
      <c r="W76" s="304">
        <v>3.7575609066162583</v>
      </c>
      <c r="X76" s="304">
        <v>3.7764286191255922</v>
      </c>
      <c r="Y76" s="304"/>
      <c r="Z76" s="304">
        <v>6.2778102759813379</v>
      </c>
      <c r="AA76" s="304">
        <v>5.8252934039451985</v>
      </c>
      <c r="AB76" s="304">
        <v>5.1827883619679787</v>
      </c>
      <c r="AC76" s="304"/>
      <c r="AD76" s="304">
        <v>4.7926731606478885</v>
      </c>
      <c r="AE76" s="304">
        <v>4.3506007010809951</v>
      </c>
      <c r="AF76" s="304">
        <v>3.4661661055845938</v>
      </c>
      <c r="AG76" s="304"/>
      <c r="AH76" s="304">
        <v>2.9946348631522368</v>
      </c>
      <c r="AI76" s="304">
        <v>2.7717236882339136</v>
      </c>
      <c r="AJ76" s="304">
        <v>1.92486423188414</v>
      </c>
      <c r="AK76" s="304"/>
      <c r="AL76" s="304">
        <v>0.58130477279442572</v>
      </c>
      <c r="AM76" s="304">
        <v>0.63769173416836078</v>
      </c>
      <c r="AN76" s="304">
        <v>0.61309729670523527</v>
      </c>
    </row>
    <row r="77" spans="1:40" x14ac:dyDescent="0.2">
      <c r="A77" s="13" t="str">
        <f t="shared" si="76"/>
        <v>Associate professional occupations</v>
      </c>
      <c r="B77" s="305">
        <f t="shared" si="79"/>
        <v>44.205461745083916</v>
      </c>
      <c r="C77" s="305">
        <f t="shared" si="77"/>
        <v>44.923016674247378</v>
      </c>
      <c r="D77" s="305">
        <f t="shared" si="78"/>
        <v>48.853521510048523</v>
      </c>
      <c r="E77" s="304"/>
      <c r="F77" s="304">
        <v>0.78411035514840799</v>
      </c>
      <c r="G77" s="304">
        <v>1.0071788761306004</v>
      </c>
      <c r="H77" s="304">
        <v>1.562547624820992</v>
      </c>
      <c r="I77" s="304"/>
      <c r="J77" s="304">
        <v>8.2713039968356163</v>
      </c>
      <c r="K77" s="304">
        <v>10.5689805711428</v>
      </c>
      <c r="L77" s="304">
        <v>15.771719746591558</v>
      </c>
      <c r="M77" s="304"/>
      <c r="N77" s="304">
        <v>14.768655543036278</v>
      </c>
      <c r="O77" s="304">
        <v>15.307262259311896</v>
      </c>
      <c r="P77" s="304">
        <v>15.821738805273471</v>
      </c>
      <c r="Q77" s="304"/>
      <c r="R77" s="304">
        <v>2.4844545982549362</v>
      </c>
      <c r="S77" s="304">
        <v>2.6725953388056367</v>
      </c>
      <c r="T77" s="304">
        <v>3.0684529398450193</v>
      </c>
      <c r="U77" s="304"/>
      <c r="V77" s="304">
        <v>2.6628510334916542</v>
      </c>
      <c r="W77" s="304">
        <v>2.6468863504757647</v>
      </c>
      <c r="X77" s="304">
        <v>2.5714967881793687</v>
      </c>
      <c r="Y77" s="304"/>
      <c r="Z77" s="304">
        <v>6.4846801687836617</v>
      </c>
      <c r="AA77" s="304">
        <v>5.6393157378061396</v>
      </c>
      <c r="AB77" s="304">
        <v>4.8277114975168356</v>
      </c>
      <c r="AC77" s="304"/>
      <c r="AD77" s="304">
        <v>4.6348843660711037</v>
      </c>
      <c r="AE77" s="304">
        <v>3.6039143627174388</v>
      </c>
      <c r="AF77" s="304">
        <v>2.3445725957981596</v>
      </c>
      <c r="AG77" s="304"/>
      <c r="AH77" s="304">
        <v>3.5039090683659557</v>
      </c>
      <c r="AI77" s="304">
        <v>2.9081782527232201</v>
      </c>
      <c r="AJ77" s="304">
        <v>2.3964679200315717</v>
      </c>
      <c r="AK77" s="304"/>
      <c r="AL77" s="304">
        <v>0.61061261509629916</v>
      </c>
      <c r="AM77" s="304">
        <v>0.56870492513387993</v>
      </c>
      <c r="AN77" s="304">
        <v>0.48881359199154917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32.34543064015002</v>
      </c>
      <c r="C78" s="305">
        <f t="shared" si="77"/>
        <v>32.165700990715997</v>
      </c>
      <c r="D78" s="305">
        <f t="shared" si="78"/>
        <v>29.573597157436954</v>
      </c>
      <c r="E78" s="304"/>
      <c r="F78" s="304">
        <v>0.1618931272677947</v>
      </c>
      <c r="G78" s="304">
        <v>0.24211532038072814</v>
      </c>
      <c r="H78" s="304">
        <v>0.4260364936738123</v>
      </c>
      <c r="I78" s="304"/>
      <c r="J78" s="304">
        <v>2.7252545871688652</v>
      </c>
      <c r="K78" s="304">
        <v>3.8891130830462814</v>
      </c>
      <c r="L78" s="304">
        <v>6.4427960483224647</v>
      </c>
      <c r="M78" s="304"/>
      <c r="N78" s="304">
        <v>7.0133789109140565</v>
      </c>
      <c r="O78" s="304">
        <v>8.5461891338063722</v>
      </c>
      <c r="P78" s="304">
        <v>10.066718007789131</v>
      </c>
      <c r="Q78" s="304"/>
      <c r="R78" s="304">
        <v>2.0654745865559563</v>
      </c>
      <c r="S78" s="304">
        <v>2.3619971699482343</v>
      </c>
      <c r="T78" s="304">
        <v>2.7229277182781852</v>
      </c>
      <c r="U78" s="304"/>
      <c r="V78" s="304">
        <v>2.5043792811461056</v>
      </c>
      <c r="W78" s="304">
        <v>2.8592927023450305</v>
      </c>
      <c r="X78" s="304">
        <v>3.210601461412312</v>
      </c>
      <c r="Y78" s="304"/>
      <c r="Z78" s="304">
        <v>6.3077700040610738</v>
      </c>
      <c r="AA78" s="304">
        <v>5.7385020549696604</v>
      </c>
      <c r="AB78" s="304">
        <v>3.8236650858054251</v>
      </c>
      <c r="AC78" s="304"/>
      <c r="AD78" s="304">
        <v>6.5311928590202486</v>
      </c>
      <c r="AE78" s="304">
        <v>5.1544841507828769</v>
      </c>
      <c r="AF78" s="304">
        <v>2.0646263651572827</v>
      </c>
      <c r="AG78" s="304"/>
      <c r="AH78" s="304">
        <v>4.1743122397011083</v>
      </c>
      <c r="AI78" s="304">
        <v>2.6503266512739923</v>
      </c>
      <c r="AJ78" s="304">
        <v>0.64953050359567666</v>
      </c>
      <c r="AK78" s="304"/>
      <c r="AL78" s="304">
        <v>0.86177504431481278</v>
      </c>
      <c r="AM78" s="304">
        <v>0.72368072416281803</v>
      </c>
      <c r="AN78" s="304">
        <v>0.16669547340266594</v>
      </c>
    </row>
    <row r="79" spans="1:40" x14ac:dyDescent="0.2">
      <c r="A79" s="13" t="str">
        <f t="shared" si="76"/>
        <v>Skilled trades occupations</v>
      </c>
      <c r="B79" s="305">
        <f t="shared" si="79"/>
        <v>9.0993429326947854</v>
      </c>
      <c r="C79" s="305">
        <f t="shared" si="77"/>
        <v>9.9207382768853005</v>
      </c>
      <c r="D79" s="305">
        <f t="shared" si="78"/>
        <v>10.175368957002391</v>
      </c>
      <c r="E79" s="304"/>
      <c r="F79" s="304">
        <v>4.4952807263756903E-2</v>
      </c>
      <c r="G79" s="304">
        <v>7.3151940510007313E-2</v>
      </c>
      <c r="H79" s="304">
        <v>0.11316217085092099</v>
      </c>
      <c r="I79" s="304"/>
      <c r="J79" s="304">
        <v>0.47247529652492626</v>
      </c>
      <c r="K79" s="304">
        <v>0.71893992301450327</v>
      </c>
      <c r="L79" s="304">
        <v>1.1633149515948351</v>
      </c>
      <c r="M79" s="304"/>
      <c r="N79" s="304">
        <v>1.1563797609515578</v>
      </c>
      <c r="O79" s="304">
        <v>1.4523416420042186</v>
      </c>
      <c r="P79" s="304">
        <v>1.746066815790583</v>
      </c>
      <c r="Q79" s="304"/>
      <c r="R79" s="304">
        <v>0.44314586752384999</v>
      </c>
      <c r="S79" s="304">
        <v>0.56989645338083039</v>
      </c>
      <c r="T79" s="304">
        <v>0.73476348847774564</v>
      </c>
      <c r="U79" s="304"/>
      <c r="V79" s="304">
        <v>0.54875083452094842</v>
      </c>
      <c r="W79" s="304">
        <v>0.64265092848537253</v>
      </c>
      <c r="X79" s="304">
        <v>0.7312753357057894</v>
      </c>
      <c r="Y79" s="304"/>
      <c r="Z79" s="304">
        <v>2.4709696923356304</v>
      </c>
      <c r="AA79" s="304">
        <v>2.5663820454555233</v>
      </c>
      <c r="AB79" s="304">
        <v>2.4307363246235552</v>
      </c>
      <c r="AC79" s="304"/>
      <c r="AD79" s="304">
        <v>2.0790435199419837</v>
      </c>
      <c r="AE79" s="304">
        <v>1.999064687187218</v>
      </c>
      <c r="AF79" s="304">
        <v>1.6134090129004297</v>
      </c>
      <c r="AG79" s="304"/>
      <c r="AH79" s="304">
        <v>1.2318220805980524</v>
      </c>
      <c r="AI79" s="304">
        <v>1.2496341235887218</v>
      </c>
      <c r="AJ79" s="304">
        <v>1.1240349233675004</v>
      </c>
      <c r="AK79" s="304"/>
      <c r="AL79" s="304">
        <v>0.65180307303408147</v>
      </c>
      <c r="AM79" s="304">
        <v>0.64867653325890506</v>
      </c>
      <c r="AN79" s="304">
        <v>0.51860593369103325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14.569083059709362</v>
      </c>
      <c r="C80" s="305">
        <f t="shared" si="77"/>
        <v>15.504274956493619</v>
      </c>
      <c r="D80" s="305">
        <f t="shared" si="78"/>
        <v>16.736340812413303</v>
      </c>
      <c r="E80" s="304"/>
      <c r="F80" s="304">
        <v>1.3652343873516257E-2</v>
      </c>
      <c r="G80" s="304">
        <v>1.9194058958996181E-2</v>
      </c>
      <c r="H80" s="304">
        <v>3.3851381831097337E-2</v>
      </c>
      <c r="I80" s="304"/>
      <c r="J80" s="304">
        <v>0.77282406058164888</v>
      </c>
      <c r="K80" s="304">
        <v>1.0986831228149097</v>
      </c>
      <c r="L80" s="304">
        <v>1.746573032754811</v>
      </c>
      <c r="M80" s="304"/>
      <c r="N80" s="304">
        <v>2.1128044482035722</v>
      </c>
      <c r="O80" s="304">
        <v>2.6766668043748538</v>
      </c>
      <c r="P80" s="304">
        <v>3.4250381197736841</v>
      </c>
      <c r="Q80" s="304"/>
      <c r="R80" s="304">
        <v>1.3282156573855655</v>
      </c>
      <c r="S80" s="304">
        <v>1.5585931924024599</v>
      </c>
      <c r="T80" s="304">
        <v>1.8350868253838117</v>
      </c>
      <c r="U80" s="304"/>
      <c r="V80" s="304">
        <v>0.78572644301071959</v>
      </c>
      <c r="W80" s="304">
        <v>0.94967452986246148</v>
      </c>
      <c r="X80" s="304">
        <v>1.2430183273125435</v>
      </c>
      <c r="Y80" s="304"/>
      <c r="Z80" s="304">
        <v>3.8325280496516521</v>
      </c>
      <c r="AA80" s="304">
        <v>4.0524470538517763</v>
      </c>
      <c r="AB80" s="304">
        <v>4.2282535708902769</v>
      </c>
      <c r="AC80" s="304"/>
      <c r="AD80" s="304">
        <v>3.0401061929659434</v>
      </c>
      <c r="AE80" s="304">
        <v>2.6666926009572149</v>
      </c>
      <c r="AF80" s="304">
        <v>1.9249016124590186</v>
      </c>
      <c r="AG80" s="304"/>
      <c r="AH80" s="304">
        <v>2.2101004437235101</v>
      </c>
      <c r="AI80" s="304">
        <v>2.1158206902660153</v>
      </c>
      <c r="AJ80" s="304">
        <v>2.0208082471608293</v>
      </c>
      <c r="AK80" s="304"/>
      <c r="AL80" s="304">
        <v>0.47312542031323518</v>
      </c>
      <c r="AM80" s="304">
        <v>0.36650290300493049</v>
      </c>
      <c r="AN80" s="304">
        <v>0.278809694847234</v>
      </c>
    </row>
    <row r="81" spans="1:40" x14ac:dyDescent="0.2">
      <c r="A81" s="13" t="str">
        <f t="shared" si="76"/>
        <v>Sales and customer service occupations</v>
      </c>
      <c r="B81" s="305">
        <f t="shared" si="79"/>
        <v>11.146287360620853</v>
      </c>
      <c r="C81" s="305">
        <f t="shared" si="77"/>
        <v>11.82109733611378</v>
      </c>
      <c r="D81" s="305">
        <f t="shared" si="78"/>
        <v>12.096200723418603</v>
      </c>
      <c r="E81" s="304"/>
      <c r="F81" s="304">
        <v>8.2309880195820542E-2</v>
      </c>
      <c r="G81" s="304">
        <v>0.11834737953624927</v>
      </c>
      <c r="H81" s="304">
        <v>0.18317142130252578</v>
      </c>
      <c r="I81" s="304"/>
      <c r="J81" s="304">
        <v>0.70063049869704586</v>
      </c>
      <c r="K81" s="304">
        <v>0.98226082654269464</v>
      </c>
      <c r="L81" s="304">
        <v>1.5923286007047111</v>
      </c>
      <c r="M81" s="304"/>
      <c r="N81" s="304">
        <v>2.1377211051674285</v>
      </c>
      <c r="O81" s="304">
        <v>2.464962687916743</v>
      </c>
      <c r="P81" s="304">
        <v>2.7885621605897648</v>
      </c>
      <c r="Q81" s="304"/>
      <c r="R81" s="304">
        <v>0.59515318049314048</v>
      </c>
      <c r="S81" s="304">
        <v>0.72365192732587114</v>
      </c>
      <c r="T81" s="304">
        <v>0.88515566479425922</v>
      </c>
      <c r="U81" s="304"/>
      <c r="V81" s="304">
        <v>0.66803605538067834</v>
      </c>
      <c r="W81" s="304">
        <v>0.81210443714738878</v>
      </c>
      <c r="X81" s="304">
        <v>0.92104218953778827</v>
      </c>
      <c r="Y81" s="304"/>
      <c r="Z81" s="304">
        <v>2.5696621144802383</v>
      </c>
      <c r="AA81" s="304">
        <v>2.6132672942910258</v>
      </c>
      <c r="AB81" s="304">
        <v>2.3971644582606721</v>
      </c>
      <c r="AC81" s="304"/>
      <c r="AD81" s="304">
        <v>2.6442875480745838</v>
      </c>
      <c r="AE81" s="304">
        <v>2.5470769330050613</v>
      </c>
      <c r="AF81" s="304">
        <v>2.0243094820714242</v>
      </c>
      <c r="AG81" s="304"/>
      <c r="AH81" s="304">
        <v>1.3994052294011148</v>
      </c>
      <c r="AI81" s="304">
        <v>1.232323198950888</v>
      </c>
      <c r="AJ81" s="304">
        <v>1.0482326735190135</v>
      </c>
      <c r="AK81" s="304"/>
      <c r="AL81" s="304">
        <v>0.34908174873080328</v>
      </c>
      <c r="AM81" s="304">
        <v>0.32710265139785705</v>
      </c>
      <c r="AN81" s="304">
        <v>0.25623407263844361</v>
      </c>
    </row>
    <row r="82" spans="1:40" x14ac:dyDescent="0.2">
      <c r="A82" s="13" t="str">
        <f t="shared" si="76"/>
        <v>Process, plant and machine operatives</v>
      </c>
      <c r="B82" s="305">
        <f t="shared" si="79"/>
        <v>4.8852545080107896</v>
      </c>
      <c r="C82" s="305">
        <f t="shared" si="77"/>
        <v>5.5268629225166324</v>
      </c>
      <c r="D82" s="305">
        <f t="shared" si="78"/>
        <v>5.6244147159340052</v>
      </c>
      <c r="E82" s="304"/>
      <c r="F82" s="304">
        <v>1.2603527080773386E-2</v>
      </c>
      <c r="G82" s="304">
        <v>2.1048243434210752E-2</v>
      </c>
      <c r="H82" s="304">
        <v>3.2521312104162883E-2</v>
      </c>
      <c r="I82" s="304"/>
      <c r="J82" s="304">
        <v>0.19880778562091903</v>
      </c>
      <c r="K82" s="304">
        <v>0.29575626229619295</v>
      </c>
      <c r="L82" s="304">
        <v>0.47123950254152891</v>
      </c>
      <c r="M82" s="304"/>
      <c r="N82" s="304">
        <v>0.34826744496336753</v>
      </c>
      <c r="O82" s="304">
        <v>0.47662843971424601</v>
      </c>
      <c r="P82" s="304">
        <v>0.58656123949978156</v>
      </c>
      <c r="Q82" s="304"/>
      <c r="R82" s="304">
        <v>0.14247235152238028</v>
      </c>
      <c r="S82" s="304">
        <v>0.19932239911079117</v>
      </c>
      <c r="T82" s="304">
        <v>0.27499066127868671</v>
      </c>
      <c r="U82" s="304"/>
      <c r="V82" s="304">
        <v>0.14589767829400518</v>
      </c>
      <c r="W82" s="304">
        <v>0.1987457875643486</v>
      </c>
      <c r="X82" s="304">
        <v>0.23599315704899027</v>
      </c>
      <c r="Y82" s="304"/>
      <c r="Z82" s="304">
        <v>1.2763511396857197</v>
      </c>
      <c r="AA82" s="304">
        <v>1.5433551795982658</v>
      </c>
      <c r="AB82" s="304">
        <v>1.8621846703731544</v>
      </c>
      <c r="AC82" s="304"/>
      <c r="AD82" s="304">
        <v>1.060384800514774</v>
      </c>
      <c r="AE82" s="304">
        <v>1.1295442746534639</v>
      </c>
      <c r="AF82" s="304">
        <v>1.0631297968115383</v>
      </c>
      <c r="AG82" s="304"/>
      <c r="AH82" s="304">
        <v>1.0550137714826355</v>
      </c>
      <c r="AI82" s="304">
        <v>1.1201043335748604</v>
      </c>
      <c r="AJ82" s="304">
        <v>0.82690729808528085</v>
      </c>
      <c r="AK82" s="304"/>
      <c r="AL82" s="304">
        <v>0.64545600884621557</v>
      </c>
      <c r="AM82" s="304">
        <v>0.54235800257025224</v>
      </c>
      <c r="AN82" s="304">
        <v>0.27088707819088087</v>
      </c>
    </row>
    <row r="83" spans="1:40" x14ac:dyDescent="0.2">
      <c r="A83" s="39" t="str">
        <f t="shared" si="76"/>
        <v>Elementary occupations</v>
      </c>
      <c r="B83" s="307">
        <f t="shared" si="79"/>
        <v>21.562122851240389</v>
      </c>
      <c r="C83" s="307">
        <f t="shared" si="77"/>
        <v>23.852986372121311</v>
      </c>
      <c r="D83" s="307">
        <f t="shared" si="78"/>
        <v>24.772539546592576</v>
      </c>
      <c r="E83" s="307"/>
      <c r="F83" s="307">
        <v>2.4902377744707997E-2</v>
      </c>
      <c r="G83" s="307">
        <v>3.9231499442588691E-2</v>
      </c>
      <c r="H83" s="307">
        <v>5.7973747994601435E-2</v>
      </c>
      <c r="I83" s="307"/>
      <c r="J83" s="307">
        <v>0.56624764082434431</v>
      </c>
      <c r="K83" s="307">
        <v>0.95128045555273022</v>
      </c>
      <c r="L83" s="307">
        <v>1.5712470121142774</v>
      </c>
      <c r="M83" s="307"/>
      <c r="N83" s="307">
        <v>1.3246480326895242</v>
      </c>
      <c r="O83" s="307">
        <v>1.7421241639806542</v>
      </c>
      <c r="P83" s="307">
        <v>2.1477803120020198</v>
      </c>
      <c r="Q83" s="307"/>
      <c r="R83" s="307">
        <v>0.73504347128785352</v>
      </c>
      <c r="S83" s="307">
        <v>0.94649281654734185</v>
      </c>
      <c r="T83" s="307">
        <v>1.0864649903655512</v>
      </c>
      <c r="U83" s="307"/>
      <c r="V83" s="307">
        <v>0.36043690997931971</v>
      </c>
      <c r="W83" s="307">
        <v>0.41075758279696634</v>
      </c>
      <c r="X83" s="307">
        <v>0.46875249530636087</v>
      </c>
      <c r="Y83" s="307"/>
      <c r="Z83" s="307">
        <v>2.9815828493203642</v>
      </c>
      <c r="AA83" s="307">
        <v>3.438236680611694</v>
      </c>
      <c r="AB83" s="307">
        <v>3.9130929497107942</v>
      </c>
      <c r="AC83" s="307"/>
      <c r="AD83" s="307">
        <v>6.3154390379142269</v>
      </c>
      <c r="AE83" s="307">
        <v>6.8017272947145209</v>
      </c>
      <c r="AF83" s="307">
        <v>6.3887682832851889</v>
      </c>
      <c r="AG83" s="307"/>
      <c r="AH83" s="307">
        <v>7.7810468101755319</v>
      </c>
      <c r="AI83" s="307">
        <v>8.817491735280182</v>
      </c>
      <c r="AJ83" s="307">
        <v>8.6662076962181924</v>
      </c>
      <c r="AK83" s="307"/>
      <c r="AL83" s="307">
        <v>1.4727757213045143</v>
      </c>
      <c r="AM83" s="307">
        <v>0.7056441431946312</v>
      </c>
      <c r="AN83" s="307">
        <v>0.47225205959558936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West of England and North Somerset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193.07199999999992</v>
      </c>
      <c r="C92" s="305">
        <f>SUM(C93:C101)</f>
        <v>203.27299999999983</v>
      </c>
      <c r="D92" s="305">
        <f>SUM(D93:D101)</f>
        <v>220.43500000000017</v>
      </c>
      <c r="E92" s="304"/>
      <c r="F92" s="305">
        <f>SUM(F93:F101)</f>
        <v>6.3290040495907611</v>
      </c>
      <c r="G92" s="305">
        <f>SUM(G93:G101)</f>
        <v>8.0960812823997674</v>
      </c>
      <c r="H92" s="305">
        <f>SUM(H93:H101)</f>
        <v>11.665501649189283</v>
      </c>
      <c r="I92" s="304"/>
      <c r="J92" s="305">
        <f>SUM(J93:J101)</f>
        <v>37.103985642958328</v>
      </c>
      <c r="K92" s="305">
        <f>SUM(K93:K101)</f>
        <v>45.846714366986909</v>
      </c>
      <c r="L92" s="305">
        <f>SUM(L93:L101)</f>
        <v>63.601313788416029</v>
      </c>
      <c r="M92" s="304"/>
      <c r="N92" s="305">
        <f>SUM(N93:N101)</f>
        <v>46.220881339006716</v>
      </c>
      <c r="O92" s="305">
        <f>SUM(O93:O101)</f>
        <v>50.553201765585776</v>
      </c>
      <c r="P92" s="305">
        <f>SUM(P93:P101)</f>
        <v>55.085643129541992</v>
      </c>
      <c r="Q92" s="304"/>
      <c r="R92" s="305">
        <f>SUM(R93:R101)</f>
        <v>16.508190094139405</v>
      </c>
      <c r="S92" s="305">
        <f>SUM(S93:S101)</f>
        <v>15.199344997093119</v>
      </c>
      <c r="T92" s="305">
        <f>SUM(T93:T101)</f>
        <v>14.056020245234</v>
      </c>
      <c r="U92" s="304"/>
      <c r="V92" s="305">
        <f>SUM(V93:V101)</f>
        <v>8.6878366082025984</v>
      </c>
      <c r="W92" s="305">
        <f>SUM(W93:W101)</f>
        <v>9.1212000015268782</v>
      </c>
      <c r="X92" s="305">
        <f>SUM(X93:X101)</f>
        <v>9.6692290300511736</v>
      </c>
      <c r="Y92" s="304"/>
      <c r="Z92" s="305">
        <f>SUM(Z93:Z101)</f>
        <v>39.041769277583477</v>
      </c>
      <c r="AA92" s="305">
        <f>SUM(AA93:AA101)</f>
        <v>41.709678801627838</v>
      </c>
      <c r="AB92" s="305">
        <f>SUM(AB93:AB101)</f>
        <v>44.128741547966371</v>
      </c>
      <c r="AC92" s="304"/>
      <c r="AD92" s="305">
        <f>SUM(AD93:AD101)</f>
        <v>26.381530181537752</v>
      </c>
      <c r="AE92" s="305">
        <f>SUM(AE93:AE101)</f>
        <v>22.960257708589516</v>
      </c>
      <c r="AF92" s="305">
        <f>SUM(AF93:AF101)</f>
        <v>15.374733526230379</v>
      </c>
      <c r="AG92" s="304"/>
      <c r="AH92" s="305">
        <f>SUM(AH93:AH101)</f>
        <v>11.15175256346774</v>
      </c>
      <c r="AI92" s="305">
        <f>SUM(AI93:AI101)</f>
        <v>8.465948816818667</v>
      </c>
      <c r="AJ92" s="305">
        <f>SUM(AJ93:AJ101)</f>
        <v>5.7484009099284794</v>
      </c>
      <c r="AK92" s="304"/>
      <c r="AL92" s="305">
        <f>SUM(AL93:AL101)</f>
        <v>1.6470502435131174</v>
      </c>
      <c r="AM92" s="305">
        <f>SUM(AM93:AM101)</f>
        <v>1.3205722593713751</v>
      </c>
      <c r="AN92" s="305">
        <f>SUM(AN93:AN101)</f>
        <v>1.1054161734424097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10.675680804570014</v>
      </c>
      <c r="C93" s="305">
        <f t="shared" ref="C93:D93" si="81">SUM(G93,K93,O93,S93,W93,AA93,AE93,AI93,AM93)</f>
        <v>10.548275139018999</v>
      </c>
      <c r="D93" s="305">
        <f t="shared" si="81"/>
        <v>11.932710814248789</v>
      </c>
      <c r="E93" s="304"/>
      <c r="F93" s="304">
        <v>0.21863066386473237</v>
      </c>
      <c r="G93" s="304">
        <v>0.28186751306172786</v>
      </c>
      <c r="H93" s="304">
        <v>0.4596814573425167</v>
      </c>
      <c r="I93" s="304"/>
      <c r="J93" s="304">
        <v>2.2349582426870733</v>
      </c>
      <c r="K93" s="304">
        <v>2.626885867678852</v>
      </c>
      <c r="L93" s="304">
        <v>3.7153555938013723</v>
      </c>
      <c r="M93" s="304"/>
      <c r="N93" s="304">
        <v>3.0343530696094576</v>
      </c>
      <c r="O93" s="304">
        <v>3.0278016608118437</v>
      </c>
      <c r="P93" s="304">
        <v>3.31089213880619</v>
      </c>
      <c r="Q93" s="304"/>
      <c r="R93" s="304">
        <v>1.596753584767169</v>
      </c>
      <c r="S93" s="304">
        <v>1.5626638924398586</v>
      </c>
      <c r="T93" s="304">
        <v>1.7234330629287711</v>
      </c>
      <c r="U93" s="304"/>
      <c r="V93" s="304">
        <v>0.47667502748230167</v>
      </c>
      <c r="W93" s="304">
        <v>0.42721880059960377</v>
      </c>
      <c r="X93" s="304">
        <v>0.42492587139869925</v>
      </c>
      <c r="Y93" s="304"/>
      <c r="Z93" s="304">
        <v>1.7961048962488153</v>
      </c>
      <c r="AA93" s="304">
        <v>1.5911029220244068</v>
      </c>
      <c r="AB93" s="304">
        <v>1.5173199429148445</v>
      </c>
      <c r="AC93" s="304"/>
      <c r="AD93" s="304">
        <v>0.82971006023955718</v>
      </c>
      <c r="AE93" s="304">
        <v>0.64307576171038472</v>
      </c>
      <c r="AF93" s="304">
        <v>0.49390287298385827</v>
      </c>
      <c r="AG93" s="304"/>
      <c r="AH93" s="304">
        <v>0.32858291161487907</v>
      </c>
      <c r="AI93" s="304">
        <v>0.23956106949685238</v>
      </c>
      <c r="AJ93" s="304">
        <v>0.15317859465101816</v>
      </c>
      <c r="AK93" s="304"/>
      <c r="AL93" s="304">
        <v>0.15991234805602861</v>
      </c>
      <c r="AM93" s="304">
        <v>0.14809765119546875</v>
      </c>
      <c r="AN93" s="304">
        <v>0.13402127942151756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75.364362652052066</v>
      </c>
      <c r="C94" s="305">
        <f t="shared" ref="C94:C101" si="83">SUM(G94,K94,O94,S94,W94,AA94,AE94,AI94,AM94)</f>
        <v>79.282840544505945</v>
      </c>
      <c r="D94" s="305">
        <f t="shared" ref="D94:D101" si="84">SUM(H94,L94,P94,T94,X94,AB94,AF94,AJ94,AN94)</f>
        <v>90.172791956181342</v>
      </c>
      <c r="E94" s="305"/>
      <c r="F94" s="304">
        <v>5.5842751865202356</v>
      </c>
      <c r="G94" s="304">
        <v>7.0494554288724647</v>
      </c>
      <c r="H94" s="304">
        <v>9.9179977366944794</v>
      </c>
      <c r="I94" s="304"/>
      <c r="J94" s="304">
        <v>27.178550584358639</v>
      </c>
      <c r="K94" s="304">
        <v>32.218399808444808</v>
      </c>
      <c r="L94" s="304">
        <v>42.658215740826286</v>
      </c>
      <c r="M94" s="304"/>
      <c r="N94" s="304">
        <v>25.057746063340797</v>
      </c>
      <c r="O94" s="304">
        <v>24.93007621020713</v>
      </c>
      <c r="P94" s="304">
        <v>24.75070929337549</v>
      </c>
      <c r="Q94" s="304"/>
      <c r="R94" s="304">
        <v>4.5405036898916222</v>
      </c>
      <c r="S94" s="304">
        <v>2.5899732217084073</v>
      </c>
      <c r="T94" s="304">
        <v>1.3878986876672808</v>
      </c>
      <c r="U94" s="304"/>
      <c r="V94" s="304">
        <v>1.8254479627008726</v>
      </c>
      <c r="W94" s="304">
        <v>1.9133990161242465</v>
      </c>
      <c r="X94" s="304">
        <v>1.958743846711251</v>
      </c>
      <c r="Y94" s="304"/>
      <c r="Z94" s="304">
        <v>5.4161728617546032</v>
      </c>
      <c r="AA94" s="304">
        <v>5.4352541295065437</v>
      </c>
      <c r="AB94" s="304">
        <v>5.7363662567368658</v>
      </c>
      <c r="AC94" s="304"/>
      <c r="AD94" s="304">
        <v>3.3127336129070462</v>
      </c>
      <c r="AE94" s="304">
        <v>2.8707383608966652</v>
      </c>
      <c r="AF94" s="304">
        <v>1.9939581309916887</v>
      </c>
      <c r="AG94" s="304"/>
      <c r="AH94" s="304">
        <v>2.2073556732354791</v>
      </c>
      <c r="AI94" s="304">
        <v>2.0408391745736054</v>
      </c>
      <c r="AJ94" s="304">
        <v>1.6007190666275364</v>
      </c>
      <c r="AK94" s="304"/>
      <c r="AL94" s="304">
        <v>0.24157701734274417</v>
      </c>
      <c r="AM94" s="304">
        <v>0.2347051941720763</v>
      </c>
      <c r="AN94" s="304">
        <v>0.16818319655046446</v>
      </c>
    </row>
    <row r="95" spans="1:40" x14ac:dyDescent="0.2">
      <c r="A95" s="13" t="str">
        <f t="shared" si="80"/>
        <v>Associate professional occupations</v>
      </c>
      <c r="B95" s="305">
        <f t="shared" si="82"/>
        <v>29.898891674438769</v>
      </c>
      <c r="C95" s="305">
        <f t="shared" si="83"/>
        <v>36.013420722510659</v>
      </c>
      <c r="D95" s="305">
        <f t="shared" si="84"/>
        <v>41.311934161432866</v>
      </c>
      <c r="E95" s="305"/>
      <c r="F95" s="304">
        <v>0.30880000498164273</v>
      </c>
      <c r="G95" s="304">
        <v>0.44700226480428196</v>
      </c>
      <c r="H95" s="304">
        <v>0.77732438587037223</v>
      </c>
      <c r="I95" s="304"/>
      <c r="J95" s="304">
        <v>4.136447794951259</v>
      </c>
      <c r="K95" s="304">
        <v>6.0538389992461923</v>
      </c>
      <c r="L95" s="304">
        <v>9.6406275081855526</v>
      </c>
      <c r="M95" s="304"/>
      <c r="N95" s="304">
        <v>8.1371304305457492</v>
      </c>
      <c r="O95" s="304">
        <v>10.824168581166145</v>
      </c>
      <c r="P95" s="304">
        <v>13.415910864393274</v>
      </c>
      <c r="Q95" s="304"/>
      <c r="R95" s="304">
        <v>3.3869947716635216</v>
      </c>
      <c r="S95" s="304">
        <v>3.6275278084922666</v>
      </c>
      <c r="T95" s="304">
        <v>2.9594956631977389</v>
      </c>
      <c r="U95" s="304"/>
      <c r="V95" s="304">
        <v>1.6095120656579498</v>
      </c>
      <c r="W95" s="304">
        <v>1.7112095443308073</v>
      </c>
      <c r="X95" s="304">
        <v>1.8795703800513484</v>
      </c>
      <c r="Y95" s="304"/>
      <c r="Z95" s="304">
        <v>6.1267952752023369</v>
      </c>
      <c r="AA95" s="304">
        <v>7.371260158686149</v>
      </c>
      <c r="AB95" s="304">
        <v>8.1846262831924097</v>
      </c>
      <c r="AC95" s="304"/>
      <c r="AD95" s="304">
        <v>4.0324333880586858</v>
      </c>
      <c r="AE95" s="304">
        <v>4.0046033314148275</v>
      </c>
      <c r="AF95" s="304">
        <v>2.8024673282106916</v>
      </c>
      <c r="AG95" s="304"/>
      <c r="AH95" s="304">
        <v>1.9865510740064161</v>
      </c>
      <c r="AI95" s="304">
        <v>1.8336014802352059</v>
      </c>
      <c r="AJ95" s="304">
        <v>1.5475075159126344</v>
      </c>
      <c r="AK95" s="304"/>
      <c r="AL95" s="304">
        <v>0.17422686937120629</v>
      </c>
      <c r="AM95" s="304">
        <v>0.14020855413478767</v>
      </c>
      <c r="AN95" s="304">
        <v>0.10440423241884188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19.840978381132633</v>
      </c>
      <c r="C96" s="305">
        <f t="shared" si="83"/>
        <v>18.683918615263774</v>
      </c>
      <c r="D96" s="305">
        <f t="shared" si="84"/>
        <v>14.794549156902367</v>
      </c>
      <c r="E96" s="305"/>
      <c r="F96" s="304">
        <v>0.13492719935862507</v>
      </c>
      <c r="G96" s="304">
        <v>0.19463259973082692</v>
      </c>
      <c r="H96" s="304">
        <v>0.31499550682360761</v>
      </c>
      <c r="I96" s="304"/>
      <c r="J96" s="304">
        <v>1.4417370141656201</v>
      </c>
      <c r="K96" s="304">
        <v>1.9895382399454797</v>
      </c>
      <c r="L96" s="304">
        <v>2.7056544388586854</v>
      </c>
      <c r="M96" s="304"/>
      <c r="N96" s="304">
        <v>3.728149513711815</v>
      </c>
      <c r="O96" s="304">
        <v>4.4000392022801877</v>
      </c>
      <c r="P96" s="304">
        <v>4.7018342814941727</v>
      </c>
      <c r="Q96" s="304"/>
      <c r="R96" s="304">
        <v>2.0870119748317402</v>
      </c>
      <c r="S96" s="304">
        <v>2.4182961828630156</v>
      </c>
      <c r="T96" s="304">
        <v>2.5857118273476889</v>
      </c>
      <c r="U96" s="304"/>
      <c r="V96" s="304">
        <v>1.4401829944925588</v>
      </c>
      <c r="W96" s="304">
        <v>1.4978022034462399</v>
      </c>
      <c r="X96" s="304">
        <v>1.3869736894598259</v>
      </c>
      <c r="Y96" s="304"/>
      <c r="Z96" s="304">
        <v>4.6910219391910761</v>
      </c>
      <c r="AA96" s="304">
        <v>4.6456263778510785</v>
      </c>
      <c r="AB96" s="304">
        <v>2.6928673806054131</v>
      </c>
      <c r="AC96" s="304"/>
      <c r="AD96" s="304">
        <v>3.6552304492394789</v>
      </c>
      <c r="AE96" s="304">
        <v>2.2709531192609433</v>
      </c>
      <c r="AF96" s="304">
        <v>0.3363019394922927</v>
      </c>
      <c r="AG96" s="304"/>
      <c r="AH96" s="304">
        <v>2.4820196600877571</v>
      </c>
      <c r="AI96" s="304">
        <v>1.2145013166986274</v>
      </c>
      <c r="AJ96" s="304">
        <v>4.3185282401342534E-2</v>
      </c>
      <c r="AK96" s="304"/>
      <c r="AL96" s="304">
        <v>0.18069763605395955</v>
      </c>
      <c r="AM96" s="304">
        <v>5.2529373187375952E-2</v>
      </c>
      <c r="AN96" s="304">
        <v>2.7024810419338068E-2</v>
      </c>
    </row>
    <row r="97" spans="1:40" x14ac:dyDescent="0.2">
      <c r="A97" s="13" t="str">
        <f t="shared" si="80"/>
        <v>Skilled trades occupations</v>
      </c>
      <c r="B97" s="305">
        <f t="shared" si="82"/>
        <v>2.374652062703809</v>
      </c>
      <c r="C97" s="305">
        <f t="shared" si="83"/>
        <v>2.3973115340170965</v>
      </c>
      <c r="D97" s="305">
        <f t="shared" si="84"/>
        <v>2.2666909789216478</v>
      </c>
      <c r="E97" s="304"/>
      <c r="F97" s="304">
        <v>1.5525452289827523E-2</v>
      </c>
      <c r="G97" s="304">
        <v>2.3036367287000641E-2</v>
      </c>
      <c r="H97" s="304">
        <v>3.8253416123294012E-2</v>
      </c>
      <c r="I97" s="304"/>
      <c r="J97" s="304">
        <v>7.1999577502584344E-2</v>
      </c>
      <c r="K97" s="304">
        <v>0.11308123232735923</v>
      </c>
      <c r="L97" s="304">
        <v>0.19168128125217873</v>
      </c>
      <c r="M97" s="304"/>
      <c r="N97" s="304">
        <v>0.33416173827810214</v>
      </c>
      <c r="O97" s="304">
        <v>0.41970222271469004</v>
      </c>
      <c r="P97" s="304">
        <v>0.48532044851317929</v>
      </c>
      <c r="Q97" s="304"/>
      <c r="R97" s="304">
        <v>0.10983937428914442</v>
      </c>
      <c r="S97" s="304">
        <v>0.12886396520405111</v>
      </c>
      <c r="T97" s="304">
        <v>0.15629076131124434</v>
      </c>
      <c r="U97" s="304"/>
      <c r="V97" s="304">
        <v>0.11866452653675898</v>
      </c>
      <c r="W97" s="304">
        <v>0.13621221925721982</v>
      </c>
      <c r="X97" s="304">
        <v>0.15501766108595746</v>
      </c>
      <c r="Y97" s="304"/>
      <c r="Z97" s="304">
        <v>0.52853722668374059</v>
      </c>
      <c r="AA97" s="304">
        <v>0.47852573361653294</v>
      </c>
      <c r="AB97" s="304">
        <v>0.36244505597660592</v>
      </c>
      <c r="AC97" s="304"/>
      <c r="AD97" s="304">
        <v>0.67756906547905826</v>
      </c>
      <c r="AE97" s="304">
        <v>0.59831036593264453</v>
      </c>
      <c r="AF97" s="304">
        <v>0.40570588694070819</v>
      </c>
      <c r="AG97" s="304"/>
      <c r="AH97" s="304">
        <v>0.39901637123731726</v>
      </c>
      <c r="AI97" s="304">
        <v>0.38031100426927228</v>
      </c>
      <c r="AJ97" s="304">
        <v>0.37900617360449784</v>
      </c>
      <c r="AK97" s="304"/>
      <c r="AL97" s="304">
        <v>0.1193387304072757</v>
      </c>
      <c r="AM97" s="304">
        <v>0.11926842340832622</v>
      </c>
      <c r="AN97" s="304">
        <v>9.297029411398168E-2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44.165569135349692</v>
      </c>
      <c r="C98" s="305">
        <f t="shared" si="83"/>
        <v>46.157916256586162</v>
      </c>
      <c r="D98" s="305">
        <f t="shared" si="84"/>
        <v>50.769336115348601</v>
      </c>
      <c r="E98" s="304"/>
      <c r="F98" s="304">
        <v>2.4187453866379539E-2</v>
      </c>
      <c r="G98" s="304">
        <v>3.5545537442220616E-2</v>
      </c>
      <c r="H98" s="304">
        <v>6.2012886464619686E-2</v>
      </c>
      <c r="I98" s="304"/>
      <c r="J98" s="304">
        <v>1.6649033393835257</v>
      </c>
      <c r="K98" s="304">
        <v>2.3256638059364887</v>
      </c>
      <c r="L98" s="304">
        <v>3.9127567345399834</v>
      </c>
      <c r="M98" s="304"/>
      <c r="N98" s="304">
        <v>5.0214113516643408</v>
      </c>
      <c r="O98" s="304">
        <v>5.9335528876481778</v>
      </c>
      <c r="P98" s="304">
        <v>7.2691005714539259</v>
      </c>
      <c r="Q98" s="304"/>
      <c r="R98" s="304">
        <v>4.2302596174521563</v>
      </c>
      <c r="S98" s="304">
        <v>4.2190028687701551</v>
      </c>
      <c r="T98" s="304">
        <v>4.3756915500546469</v>
      </c>
      <c r="U98" s="304"/>
      <c r="V98" s="304">
        <v>2.6992235101992024</v>
      </c>
      <c r="W98" s="304">
        <v>2.8461972158722211</v>
      </c>
      <c r="X98" s="304">
        <v>3.1986917334392788</v>
      </c>
      <c r="Y98" s="304"/>
      <c r="Z98" s="304">
        <v>18.005583137360301</v>
      </c>
      <c r="AA98" s="304">
        <v>19.811820501960909</v>
      </c>
      <c r="AB98" s="304">
        <v>23.505050596666656</v>
      </c>
      <c r="AC98" s="304"/>
      <c r="AD98" s="304">
        <v>10.881310442618451</v>
      </c>
      <c r="AE98" s="304">
        <v>9.9448838061657465</v>
      </c>
      <c r="AF98" s="304">
        <v>7.3394288902798355</v>
      </c>
      <c r="AG98" s="304"/>
      <c r="AH98" s="304">
        <v>1.4651632376372694</v>
      </c>
      <c r="AI98" s="304">
        <v>0.90908523268954733</v>
      </c>
      <c r="AJ98" s="304">
        <v>0.94919471910183029</v>
      </c>
      <c r="AK98" s="304"/>
      <c r="AL98" s="304">
        <v>0.1735270451680635</v>
      </c>
      <c r="AM98" s="304">
        <v>0.13216440010068989</v>
      </c>
      <c r="AN98" s="304">
        <v>0.15740843334782675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2.4029850704670519</v>
      </c>
      <c r="C99" s="305">
        <f t="shared" si="83"/>
        <v>2.631515207488647</v>
      </c>
      <c r="D99" s="305">
        <f>SUM(H99,L99,P99,T99,X99,AB99,AF99,AJ99,AN99)</f>
        <v>2.6921992293268464</v>
      </c>
      <c r="E99" s="304"/>
      <c r="F99" s="304">
        <v>1.2312957905675902E-2</v>
      </c>
      <c r="G99" s="304">
        <v>1.8754700888905625E-2</v>
      </c>
      <c r="H99" s="304">
        <v>3.0043581493361813E-2</v>
      </c>
      <c r="I99" s="304"/>
      <c r="J99" s="304">
        <v>0.233129920412144</v>
      </c>
      <c r="K99" s="304">
        <v>0.32053546418468326</v>
      </c>
      <c r="L99" s="304">
        <v>0.47218522263429641</v>
      </c>
      <c r="M99" s="304"/>
      <c r="N99" s="304">
        <v>0.51743659171656076</v>
      </c>
      <c r="O99" s="304">
        <v>0.60244677016273018</v>
      </c>
      <c r="P99" s="304">
        <v>0.66303249478191684</v>
      </c>
      <c r="Q99" s="304"/>
      <c r="R99" s="304">
        <v>0.27085066853723544</v>
      </c>
      <c r="S99" s="304">
        <v>0.27328464689793192</v>
      </c>
      <c r="T99" s="304">
        <v>0.27574315262512988</v>
      </c>
      <c r="U99" s="304"/>
      <c r="V99" s="304">
        <v>0.17489326945424416</v>
      </c>
      <c r="W99" s="304">
        <v>0.20383497712286083</v>
      </c>
      <c r="X99" s="304">
        <v>0.22412705786614037</v>
      </c>
      <c r="Y99" s="304"/>
      <c r="Z99" s="304">
        <v>0.57738005282422356</v>
      </c>
      <c r="AA99" s="304">
        <v>0.62836980455489633</v>
      </c>
      <c r="AB99" s="304">
        <v>0.64475681047666533</v>
      </c>
      <c r="AC99" s="304"/>
      <c r="AD99" s="304">
        <v>0.41175158721470789</v>
      </c>
      <c r="AE99" s="304">
        <v>0.36980186632015383</v>
      </c>
      <c r="AF99" s="304">
        <v>0.18441245640466988</v>
      </c>
      <c r="AG99" s="304"/>
      <c r="AH99" s="304">
        <v>0.15427978324669403</v>
      </c>
      <c r="AI99" s="304">
        <v>0.14898365775885875</v>
      </c>
      <c r="AJ99" s="304">
        <v>0.11617806623205137</v>
      </c>
      <c r="AK99" s="304"/>
      <c r="AL99" s="304">
        <v>5.0950239155566172E-2</v>
      </c>
      <c r="AM99" s="304">
        <v>6.5503319597626355E-2</v>
      </c>
      <c r="AN99" s="304">
        <v>8.1720386812614093E-2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1.8598126672615816</v>
      </c>
      <c r="C100" s="305">
        <f t="shared" si="83"/>
        <v>1.9845632022285478</v>
      </c>
      <c r="D100" s="305">
        <f t="shared" si="84"/>
        <v>1.8627933793147107</v>
      </c>
      <c r="E100" s="304"/>
      <c r="F100" s="304">
        <v>2.1198839335242897E-2</v>
      </c>
      <c r="G100" s="304">
        <v>3.3848761164899606E-2</v>
      </c>
      <c r="H100" s="304">
        <v>5.4255706460561305E-2</v>
      </c>
      <c r="I100" s="304"/>
      <c r="J100" s="304">
        <v>6.0391494641077001E-2</v>
      </c>
      <c r="K100" s="304">
        <v>0.10201209422647566</v>
      </c>
      <c r="L100" s="304">
        <v>0.15028956675292487</v>
      </c>
      <c r="M100" s="304"/>
      <c r="N100" s="304">
        <v>0.1253021222475342</v>
      </c>
      <c r="O100" s="304">
        <v>0.1506467711229916</v>
      </c>
      <c r="P100" s="304">
        <v>0.1707270305380332</v>
      </c>
      <c r="Q100" s="304"/>
      <c r="R100" s="304">
        <v>3.453395679299414E-2</v>
      </c>
      <c r="S100" s="304">
        <v>5.181849327925029E-2</v>
      </c>
      <c r="T100" s="304">
        <v>6.6901338533645952E-2</v>
      </c>
      <c r="U100" s="304"/>
      <c r="V100" s="304">
        <v>0.15113129825374555</v>
      </c>
      <c r="W100" s="304">
        <v>0.18840970746852861</v>
      </c>
      <c r="X100" s="304">
        <v>0.22402485030041469</v>
      </c>
      <c r="Y100" s="304"/>
      <c r="Z100" s="304">
        <v>0.49770076548369369</v>
      </c>
      <c r="AA100" s="304">
        <v>0.53552731617310012</v>
      </c>
      <c r="AB100" s="304">
        <v>0.52086372646547641</v>
      </c>
      <c r="AC100" s="304"/>
      <c r="AD100" s="304">
        <v>0.47512718033194989</v>
      </c>
      <c r="AE100" s="304">
        <v>0.46787848218367806</v>
      </c>
      <c r="AF100" s="304">
        <v>0.33351796797456551</v>
      </c>
      <c r="AG100" s="304"/>
      <c r="AH100" s="304">
        <v>0.40128704007985044</v>
      </c>
      <c r="AI100" s="304">
        <v>0.38471631458081451</v>
      </c>
      <c r="AJ100" s="304">
        <v>0.27663496221600786</v>
      </c>
      <c r="AK100" s="304"/>
      <c r="AL100" s="304">
        <v>9.3139970095493713E-2</v>
      </c>
      <c r="AM100" s="304">
        <v>6.9705262028808945E-2</v>
      </c>
      <c r="AN100" s="304">
        <v>6.5578230073080945E-2</v>
      </c>
    </row>
    <row r="101" spans="1:40" x14ac:dyDescent="0.2">
      <c r="A101" s="39" t="str">
        <f t="shared" si="80"/>
        <v>Elementary occupations</v>
      </c>
      <c r="B101" s="307">
        <f t="shared" si="82"/>
        <v>6.4890675520243075</v>
      </c>
      <c r="C101" s="307">
        <f t="shared" si="83"/>
        <v>5.5732387783800208</v>
      </c>
      <c r="D101" s="307">
        <f t="shared" si="84"/>
        <v>4.6319942083229515</v>
      </c>
      <c r="E101" s="307"/>
      <c r="F101" s="307">
        <v>9.1462914683995249E-3</v>
      </c>
      <c r="G101" s="307">
        <v>1.1938109147440526E-2</v>
      </c>
      <c r="H101" s="307">
        <v>1.0936971916471104E-2</v>
      </c>
      <c r="I101" s="307"/>
      <c r="J101" s="307">
        <v>8.1867674856407169E-2</v>
      </c>
      <c r="K101" s="307">
        <v>9.6758854996570345E-2</v>
      </c>
      <c r="L101" s="307">
        <v>0.15454770156475076</v>
      </c>
      <c r="M101" s="307"/>
      <c r="N101" s="307">
        <v>0.26519045789236256</v>
      </c>
      <c r="O101" s="307">
        <v>0.26476745947188668</v>
      </c>
      <c r="P101" s="307">
        <v>0.31811600618581543</v>
      </c>
      <c r="Q101" s="307"/>
      <c r="R101" s="307">
        <v>0.25144245591381958</v>
      </c>
      <c r="S101" s="307">
        <v>0.32791391743818177</v>
      </c>
      <c r="T101" s="307">
        <v>0.5248542015678529</v>
      </c>
      <c r="U101" s="307"/>
      <c r="V101" s="307">
        <v>0.19210595342496495</v>
      </c>
      <c r="W101" s="307">
        <v>0.19691631730515113</v>
      </c>
      <c r="X101" s="307">
        <v>0.21715393973825881</v>
      </c>
      <c r="Y101" s="307"/>
      <c r="Z101" s="307">
        <v>1.4024731228346838</v>
      </c>
      <c r="AA101" s="307">
        <v>1.2121918572542194</v>
      </c>
      <c r="AB101" s="307">
        <v>0.96444549493142884</v>
      </c>
      <c r="AC101" s="307"/>
      <c r="AD101" s="307">
        <v>2.1056643954488137</v>
      </c>
      <c r="AE101" s="307">
        <v>1.7900126147044713</v>
      </c>
      <c r="AF101" s="307">
        <v>1.4850380529520695</v>
      </c>
      <c r="AG101" s="307"/>
      <c r="AH101" s="307">
        <v>1.7274968123220769</v>
      </c>
      <c r="AI101" s="307">
        <v>1.3143495665158849</v>
      </c>
      <c r="AJ101" s="307">
        <v>0.68279652918156075</v>
      </c>
      <c r="AK101" s="307"/>
      <c r="AL101" s="307">
        <v>0.45368038786277953</v>
      </c>
      <c r="AM101" s="307">
        <v>0.35839008154621516</v>
      </c>
      <c r="AN101" s="307">
        <v>0.27410531028474433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West of England and North Somerset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West of England and North Somerset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West of England and North Somerset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West of England and North Somerset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West of England and North Somerset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West of England and North Somerset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West of England and North Somerset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West of England and North Somerset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West of England and North Somerset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0.62196545564419992</v>
      </c>
      <c r="C8" s="69">
        <v>0.89871246200048416</v>
      </c>
      <c r="D8" s="69">
        <v>0.91808888676480582</v>
      </c>
      <c r="E8" s="69">
        <v>1.1258367880019415</v>
      </c>
      <c r="F8" s="69">
        <v>1.739226213827711</v>
      </c>
      <c r="G8" s="10"/>
      <c r="H8" s="69">
        <f>F8-D8</f>
        <v>0.82113732706290521</v>
      </c>
      <c r="I8" s="69">
        <f>'RD T1'!E36</f>
        <v>0.66246300513031431</v>
      </c>
      <c r="J8" s="69">
        <f>SUM(H8:I8)</f>
        <v>1.4836003321932196</v>
      </c>
      <c r="L8" t="str">
        <f>A8</f>
        <v>11 Corporate managers and directors</v>
      </c>
      <c r="M8" s="69">
        <v>5.0818544533301999</v>
      </c>
      <c r="N8" s="69">
        <v>7.4690149790792653</v>
      </c>
      <c r="O8" s="69">
        <v>7.4955570020208571</v>
      </c>
      <c r="P8" s="69">
        <v>8.7045237864025147</v>
      </c>
      <c r="Q8" s="69">
        <v>12.94011417515123</v>
      </c>
      <c r="R8" s="10"/>
      <c r="S8" s="69">
        <f>Q8-O8</f>
        <v>5.4445571731303728</v>
      </c>
      <c r="T8" s="69">
        <f>'RD T1'!E65</f>
        <v>5.2366838542011953</v>
      </c>
      <c r="U8" s="69">
        <f>SUM(S8:T8)</f>
        <v>10.681241027331568</v>
      </c>
      <c r="W8" t="str">
        <f>A8</f>
        <v>11 Corporate managers and directors</v>
      </c>
      <c r="X8" s="69">
        <v>12.507580817837171</v>
      </c>
      <c r="Y8" s="69">
        <v>15.019671673677664</v>
      </c>
      <c r="Z8" s="69">
        <v>15.343816509774117</v>
      </c>
      <c r="AA8" s="69">
        <v>14.837142211815252</v>
      </c>
      <c r="AB8" s="69">
        <v>16.26817733114974</v>
      </c>
      <c r="AC8" s="69"/>
      <c r="AD8" s="69">
        <f>AB8-Z8</f>
        <v>0.92436082137562359</v>
      </c>
      <c r="AE8" s="69">
        <f>'RD T1'!E94</f>
        <v>9.1573906282513455</v>
      </c>
      <c r="AF8" s="69">
        <f>SUM(AD8:AE8)</f>
        <v>10.081751449626969</v>
      </c>
      <c r="AH8" t="str">
        <f>L8</f>
        <v>11 Corporate managers and directors</v>
      </c>
      <c r="AI8" s="69">
        <v>2.3811839499826548</v>
      </c>
      <c r="AJ8" s="69">
        <v>2.6205655843418314</v>
      </c>
      <c r="AK8" s="69">
        <v>2.8967101929874994</v>
      </c>
      <c r="AL8" s="69">
        <v>2.6895648681807116</v>
      </c>
      <c r="AM8" s="69">
        <v>2.8561083265239402</v>
      </c>
      <c r="AN8" s="69"/>
      <c r="AO8" s="69">
        <f>AM8-AK8</f>
        <v>-4.0601866463559233E-2</v>
      </c>
      <c r="AP8" s="69">
        <f>'RD T1'!E123</f>
        <v>1.5085542285639195</v>
      </c>
      <c r="AQ8" s="69">
        <f>SUM(AO8:AP8)</f>
        <v>1.4679523621003603</v>
      </c>
      <c r="AS8" t="str">
        <f>W8</f>
        <v>11 Corporate managers and directors</v>
      </c>
      <c r="AT8" s="69">
        <v>3.2523347448690947</v>
      </c>
      <c r="AU8" s="69">
        <v>3.595962306218023</v>
      </c>
      <c r="AV8" s="69">
        <v>3.9073228887883693</v>
      </c>
      <c r="AW8" s="69">
        <v>3.5252962444662459</v>
      </c>
      <c r="AX8" s="69">
        <v>3.7297157825815717</v>
      </c>
      <c r="AY8" s="69"/>
      <c r="AZ8" s="69">
        <f>AX8-AV8</f>
        <v>-0.17760710620679765</v>
      </c>
      <c r="BA8" s="69">
        <f>'RD T1'!E152</f>
        <v>2.01045338823223</v>
      </c>
      <c r="BB8" s="69">
        <f>SUM(AZ8:BA8)</f>
        <v>1.8328462820254323</v>
      </c>
      <c r="BD8" t="str">
        <f>AH8</f>
        <v>11 Corporate managers and directors</v>
      </c>
      <c r="BE8" s="69">
        <v>8.4489880987623209</v>
      </c>
      <c r="BF8" s="69">
        <v>10.343451420553553</v>
      </c>
      <c r="BG8" s="69">
        <v>10.350184755329877</v>
      </c>
      <c r="BH8" s="69">
        <v>8.6765020451371981</v>
      </c>
      <c r="BI8" s="69">
        <v>8.853755622341728</v>
      </c>
      <c r="BJ8" s="69"/>
      <c r="BK8" s="69">
        <f>BI8-BG8</f>
        <v>-1.4964291329881494</v>
      </c>
      <c r="BL8" s="69">
        <f>'RD T1'!E181</f>
        <v>3.7228188359922769</v>
      </c>
      <c r="BM8" s="69">
        <f>SUM(BK8:BL8)</f>
        <v>2.2263897030041275</v>
      </c>
      <c r="BO8" t="str">
        <f>AS8</f>
        <v>11 Corporate managers and directors</v>
      </c>
      <c r="BP8" s="69">
        <v>6.4426065943916901</v>
      </c>
      <c r="BQ8" s="69">
        <v>6.9582430381176144</v>
      </c>
      <c r="BR8" s="69">
        <v>7.3062938321849504</v>
      </c>
      <c r="BS8" s="69">
        <v>5.332557923869051</v>
      </c>
      <c r="BT8" s="69">
        <v>3.8868370644662593</v>
      </c>
      <c r="BU8" s="69"/>
      <c r="BV8" s="69">
        <f>BT8-BR8</f>
        <v>-3.4194567677186911</v>
      </c>
      <c r="BW8" s="69">
        <f>'RD T1'!E210</f>
        <v>2.3898484557802351</v>
      </c>
      <c r="BX8" s="69">
        <f>SUM(BV8:BW8)</f>
        <v>-1.029608311938456</v>
      </c>
      <c r="BZ8" t="str">
        <f>BD8</f>
        <v>11 Corporate managers and directors</v>
      </c>
      <c r="CA8" s="69">
        <v>3.6513071429119948</v>
      </c>
      <c r="CB8" s="69">
        <v>5.1943445370766019</v>
      </c>
      <c r="CC8" s="69">
        <v>5.1215928084197708</v>
      </c>
      <c r="CD8" s="69">
        <v>4.1628861319568164</v>
      </c>
      <c r="CE8" s="69">
        <v>3.5784502880741145</v>
      </c>
      <c r="CF8" s="69"/>
      <c r="CG8" s="69">
        <f>CE8-CC8</f>
        <v>-1.5431425203456564</v>
      </c>
      <c r="CH8" s="69">
        <f>'RD T1'!E239</f>
        <v>1.5825005612695084</v>
      </c>
      <c r="CI8" s="69">
        <f>SUM(CG8:CH8)</f>
        <v>3.9358040923852089E-2</v>
      </c>
      <c r="CK8" t="str">
        <f>BO8</f>
        <v>11 Corporate managers and directors</v>
      </c>
      <c r="CL8" s="69">
        <v>0.55032808656856713</v>
      </c>
      <c r="CM8" s="69">
        <v>0.76879157176913759</v>
      </c>
      <c r="CN8" s="69">
        <v>0.9941967637336353</v>
      </c>
      <c r="CO8" s="69">
        <v>0.79569445817613393</v>
      </c>
      <c r="CP8" s="69">
        <v>0.66430639810379888</v>
      </c>
      <c r="CQ8" s="69"/>
      <c r="CR8" s="69">
        <f>CP8-CN8</f>
        <v>-0.32989036562983642</v>
      </c>
      <c r="CS8" s="69">
        <f>'RD T1'!E268</f>
        <v>0.27446094368727658</v>
      </c>
      <c r="CT8" s="69">
        <f>SUM(CR8:CS8)</f>
        <v>-5.5429421942559842E-2</v>
      </c>
    </row>
    <row r="9" spans="1:98" x14ac:dyDescent="0.2">
      <c r="A9" s="10" t="str">
        <f>name!D5</f>
        <v>12 Other managers and proprietors</v>
      </c>
      <c r="B9" s="69">
        <v>0.27748088674921978</v>
      </c>
      <c r="C9" s="69">
        <v>0.39036436568516436</v>
      </c>
      <c r="D9" s="69">
        <v>0.34896845538696469</v>
      </c>
      <c r="E9" s="69">
        <v>0.49850100995997293</v>
      </c>
      <c r="F9" s="69">
        <v>0.80120261200009069</v>
      </c>
      <c r="H9" s="69">
        <f t="shared" ref="H9:H32" si="26">F9-D9</f>
        <v>0.45223415661312599</v>
      </c>
      <c r="I9" s="69">
        <f>'RD T1'!E37</f>
        <v>0.34271566886722055</v>
      </c>
      <c r="J9" s="69">
        <f t="shared" ref="J9:J32" si="27">SUM(H9:I9)</f>
        <v>0.79494982548034654</v>
      </c>
      <c r="L9" t="str">
        <f t="shared" ref="L9:L32" si="28">A9</f>
        <v>12 Other managers and proprietors</v>
      </c>
      <c r="M9" s="69">
        <v>2.1202845591209143</v>
      </c>
      <c r="N9" s="69">
        <v>2.9318122411189225</v>
      </c>
      <c r="O9" s="69">
        <v>2.9134514576983856</v>
      </c>
      <c r="P9" s="69">
        <v>3.9570949946140939</v>
      </c>
      <c r="Q9" s="69">
        <v>6.3869905389154376</v>
      </c>
      <c r="S9" s="69">
        <f t="shared" ref="S9:S35" si="29">Q9-O9</f>
        <v>3.4735390812170519</v>
      </c>
      <c r="T9" s="69">
        <f>'RD T1'!E66</f>
        <v>2.7075077078029226</v>
      </c>
      <c r="U9" s="69">
        <f t="shared" ref="U9:U32" si="30">SUM(S9:T9)</f>
        <v>6.181046789019975</v>
      </c>
      <c r="W9" t="str">
        <f t="shared" ref="W9:W32" si="31">A9</f>
        <v>12 Other managers and proprietors</v>
      </c>
      <c r="X9" s="69">
        <v>5.0613762784067617</v>
      </c>
      <c r="Y9" s="69">
        <v>5.6650489514874556</v>
      </c>
      <c r="Z9" s="69">
        <v>5.7437419280039759</v>
      </c>
      <c r="AA9" s="69">
        <v>6.6497250631178542</v>
      </c>
      <c r="AB9" s="69">
        <v>7.9139659293931226</v>
      </c>
      <c r="AC9" s="69"/>
      <c r="AD9" s="69">
        <f t="shared" ref="AD9:AD32" si="32">AB9-Z9</f>
        <v>2.1702240013891467</v>
      </c>
      <c r="AE9" s="69">
        <f>'RD T1'!E95</f>
        <v>4.706308357433211</v>
      </c>
      <c r="AF9" s="69">
        <f t="shared" ref="AF9:AF32" si="33">SUM(AD9:AE9)</f>
        <v>6.8765323588223577</v>
      </c>
      <c r="AH9" t="str">
        <f t="shared" ref="AH9:AH32" si="34">L9</f>
        <v>12 Other managers and proprietors</v>
      </c>
      <c r="AI9" s="69">
        <v>1.4140551570395854</v>
      </c>
      <c r="AJ9" s="69">
        <v>1.5146607353428259</v>
      </c>
      <c r="AK9" s="69">
        <v>1.6532826055695571</v>
      </c>
      <c r="AL9" s="69">
        <v>1.7392642359770314</v>
      </c>
      <c r="AM9" s="69">
        <v>2.0952285106550605</v>
      </c>
      <c r="AN9" s="69"/>
      <c r="AO9" s="69">
        <f t="shared" ref="AO9:AO32" si="35">AM9-AK9</f>
        <v>0.44194590508550347</v>
      </c>
      <c r="AP9" s="69">
        <f>'RD T1'!E124</f>
        <v>1.2060989024217168</v>
      </c>
      <c r="AQ9" s="69">
        <f t="shared" ref="AQ9:AQ32" si="36">SUM(AO9:AP9)</f>
        <v>1.6480448075072203</v>
      </c>
      <c r="AS9" t="str">
        <f t="shared" ref="AS9:AS32" si="37">W9</f>
        <v>12 Other managers and proprietors</v>
      </c>
      <c r="AT9" s="69">
        <v>1.541388841722676</v>
      </c>
      <c r="AU9" s="69">
        <v>1.6615858475153231</v>
      </c>
      <c r="AV9" s="69">
        <v>1.7279384681623029</v>
      </c>
      <c r="AW9" s="69">
        <v>1.9570161134233892</v>
      </c>
      <c r="AX9" s="69">
        <v>2.0724166987935027</v>
      </c>
      <c r="AY9" s="69"/>
      <c r="AZ9" s="69">
        <f t="shared" ref="AZ9:AZ32" si="38">AX9-AV9</f>
        <v>0.34447823063119976</v>
      </c>
      <c r="BA9" s="69">
        <f>'RD T1'!E153</f>
        <v>1.2329099433167929</v>
      </c>
      <c r="BB9" s="69">
        <f t="shared" ref="BB9:BB32" si="39">SUM(AZ9:BA9)</f>
        <v>1.5773881739479927</v>
      </c>
      <c r="BD9" t="str">
        <f t="shared" ref="BD9:BD32" si="40">AH9</f>
        <v>12 Other managers and proprietors</v>
      </c>
      <c r="BE9" s="69">
        <v>4.4223449018512744</v>
      </c>
      <c r="BF9" s="69">
        <v>4.5853274506208823</v>
      </c>
      <c r="BG9" s="69">
        <v>4.6818371664114471</v>
      </c>
      <c r="BH9" s="69">
        <v>4.4047178598799759</v>
      </c>
      <c r="BI9" s="69">
        <v>4.5146817254024949</v>
      </c>
      <c r="BJ9" s="69"/>
      <c r="BK9" s="69">
        <f t="shared" ref="BK9:BK32" si="41">BI9-BG9</f>
        <v>-0.16715544100895219</v>
      </c>
      <c r="BL9" s="69">
        <f>'RD T1'!E182</f>
        <v>1.9080793758204995</v>
      </c>
      <c r="BM9" s="69">
        <f t="shared" ref="BM9:BM32" si="42">SUM(BK9:BL9)</f>
        <v>1.7409239348115473</v>
      </c>
      <c r="BO9" t="str">
        <f t="shared" ref="BO9:BO32" si="43">AS9</f>
        <v>12 Other managers and proprietors</v>
      </c>
      <c r="BP9" s="69">
        <v>4.3690126937213405</v>
      </c>
      <c r="BQ9" s="69">
        <v>4.5450303942414676</v>
      </c>
      <c r="BR9" s="69">
        <v>4.6395061356783263</v>
      </c>
      <c r="BS9" s="69">
        <v>4.2729911159415899</v>
      </c>
      <c r="BT9" s="69">
        <v>3.4863363264969722</v>
      </c>
      <c r="BU9" s="69"/>
      <c r="BV9" s="69">
        <f t="shared" ref="BV9:BV32" si="44">BT9-BR9</f>
        <v>-1.153169809181354</v>
      </c>
      <c r="BW9" s="69">
        <f>'RD T1'!E211</f>
        <v>2.2120320422556294</v>
      </c>
      <c r="BX9" s="69">
        <f t="shared" ref="BX9:BX32" si="45">SUM(BV9:BW9)</f>
        <v>1.0588622330742754</v>
      </c>
      <c r="BZ9" t="str">
        <f t="shared" ref="BZ9:BZ32" si="46">BD9</f>
        <v>12 Other managers and proprietors</v>
      </c>
      <c r="CA9" s="69">
        <v>2.6577338488779829</v>
      </c>
      <c r="CB9" s="69">
        <v>3.5409613452200466</v>
      </c>
      <c r="CC9" s="69">
        <v>3.3784937364114089</v>
      </c>
      <c r="CD9" s="69">
        <v>3.1642093326847784</v>
      </c>
      <c r="CE9" s="69">
        <v>2.6819899840229637</v>
      </c>
      <c r="CF9" s="69"/>
      <c r="CG9" s="69">
        <f t="shared" ref="CG9:CG32" si="47">CE9-CC9</f>
        <v>-0.6965037523884452</v>
      </c>
      <c r="CH9" s="69">
        <f>'RD T1'!E240</f>
        <v>1.3032480459711473</v>
      </c>
      <c r="CI9" s="69">
        <f t="shared" ref="CI9:CI32" si="48">SUM(CG9:CH9)</f>
        <v>0.6067442935827021</v>
      </c>
      <c r="CK9" t="str">
        <f t="shared" ref="CK9:CK32" si="49">BO9</f>
        <v>12 Other managers and proprietors</v>
      </c>
      <c r="CL9" s="69">
        <v>0.60111990086141409</v>
      </c>
      <c r="CM9" s="69">
        <v>0.616530303210442</v>
      </c>
      <c r="CN9" s="69">
        <v>0.81363829243651697</v>
      </c>
      <c r="CO9" s="69">
        <v>0.67018120944662374</v>
      </c>
      <c r="CP9" s="69">
        <v>0.65581518492180024</v>
      </c>
      <c r="CQ9" s="69"/>
      <c r="CR9" s="69">
        <f t="shared" ref="CR9:CR32" si="50">CP9-CN9</f>
        <v>-0.15782310751471673</v>
      </c>
      <c r="CS9" s="69">
        <f>'RD T1'!E269</f>
        <v>0.25372392449888553</v>
      </c>
      <c r="CT9" s="69">
        <f t="shared" ref="CT9:CT32" si="51">SUM(CR9:CS9)</f>
        <v>9.5900816984168802E-2</v>
      </c>
    </row>
    <row r="10" spans="1:98" x14ac:dyDescent="0.2">
      <c r="A10" s="10" t="str">
        <f>name!D6</f>
        <v>21 Science, research, engineering and technology professionals</v>
      </c>
      <c r="B10" s="69">
        <v>1.5994328958049586</v>
      </c>
      <c r="C10" s="69">
        <v>2.2383891548241506</v>
      </c>
      <c r="D10" s="69">
        <v>2.1639047262786071</v>
      </c>
      <c r="E10" s="69">
        <v>3.1506295153414769</v>
      </c>
      <c r="F10" s="69">
        <v>4.6058563186912309</v>
      </c>
      <c r="G10" s="11"/>
      <c r="H10" s="69">
        <f t="shared" si="26"/>
        <v>2.4419515924126238</v>
      </c>
      <c r="I10" s="69">
        <f>'RD T1'!E38</f>
        <v>1.3095022925405744</v>
      </c>
      <c r="J10" s="69">
        <f t="shared" si="27"/>
        <v>3.7514538849531984</v>
      </c>
      <c r="L10" t="str">
        <f t="shared" si="28"/>
        <v>21 Science, research, engineering and technology professionals</v>
      </c>
      <c r="M10" s="69">
        <v>6.6220238890998218</v>
      </c>
      <c r="N10" s="69">
        <v>9.6140292220565726</v>
      </c>
      <c r="O10" s="69">
        <v>9.6895515897824485</v>
      </c>
      <c r="P10" s="69">
        <v>15.166275335887242</v>
      </c>
      <c r="Q10" s="69">
        <v>22.950825931531952</v>
      </c>
      <c r="R10" s="11"/>
      <c r="S10" s="69">
        <f t="shared" si="29"/>
        <v>13.261274341749504</v>
      </c>
      <c r="T10" s="69">
        <f>'RD T1'!E67</f>
        <v>6.6759438193938916</v>
      </c>
      <c r="U10" s="69">
        <f t="shared" si="30"/>
        <v>19.937218161143395</v>
      </c>
      <c r="W10" t="str">
        <f t="shared" si="31"/>
        <v>21 Science, research, engineering and technology professionals</v>
      </c>
      <c r="X10" s="69">
        <v>12.781834997897842</v>
      </c>
      <c r="Y10" s="69">
        <v>14.415256618335652</v>
      </c>
      <c r="Z10" s="69">
        <v>14.565273350079336</v>
      </c>
      <c r="AA10" s="69">
        <v>17.71109122007234</v>
      </c>
      <c r="AB10" s="69">
        <v>18.421683592499647</v>
      </c>
      <c r="AC10" s="69"/>
      <c r="AD10" s="69">
        <f t="shared" si="32"/>
        <v>3.8564102424203117</v>
      </c>
      <c r="AE10" s="69">
        <f>'RD T1'!E96</f>
        <v>7.2026967534813036</v>
      </c>
      <c r="AF10" s="69">
        <f t="shared" si="33"/>
        <v>11.059106995901615</v>
      </c>
      <c r="AH10" t="str">
        <f t="shared" si="34"/>
        <v>21 Science, research, engineering and technology professionals</v>
      </c>
      <c r="AI10" s="69">
        <v>1.3214627356529873</v>
      </c>
      <c r="AJ10" s="69">
        <v>1.3680749815547688</v>
      </c>
      <c r="AK10" s="69">
        <v>1.5594777330600851</v>
      </c>
      <c r="AL10" s="69">
        <v>1.9027931959298865</v>
      </c>
      <c r="AM10" s="69">
        <v>2.0710524507807553</v>
      </c>
      <c r="AN10" s="69"/>
      <c r="AO10" s="69">
        <f t="shared" si="35"/>
        <v>0.5115747177206702</v>
      </c>
      <c r="AP10" s="69">
        <f>'RD T1'!E125</f>
        <v>0.76396454399620939</v>
      </c>
      <c r="AQ10" s="69">
        <f t="shared" si="36"/>
        <v>1.2755392617168795</v>
      </c>
      <c r="AS10" t="str">
        <f t="shared" si="37"/>
        <v>21 Science, research, engineering and technology professionals</v>
      </c>
      <c r="AT10" s="69">
        <v>3.4856868942990418</v>
      </c>
      <c r="AU10" s="69">
        <v>3.7944570294653626</v>
      </c>
      <c r="AV10" s="69">
        <v>3.7076837664130569</v>
      </c>
      <c r="AW10" s="69">
        <v>4.0648447963102541</v>
      </c>
      <c r="AX10" s="69">
        <v>3.9832277274174048</v>
      </c>
      <c r="AY10" s="69"/>
      <c r="AZ10" s="69">
        <f t="shared" si="38"/>
        <v>0.27554396100434797</v>
      </c>
      <c r="BA10" s="69">
        <f>'RD T1'!E154</f>
        <v>1.5426440464887703</v>
      </c>
      <c r="BB10" s="69">
        <f t="shared" si="39"/>
        <v>1.8181880074931183</v>
      </c>
      <c r="BD10" t="str">
        <f t="shared" si="40"/>
        <v>21 Science, research, engineering and technology professionals</v>
      </c>
      <c r="BE10" s="69">
        <v>5.0924388490213408</v>
      </c>
      <c r="BF10" s="69">
        <v>5.7779022232201456</v>
      </c>
      <c r="BG10" s="69">
        <v>5.9073833303752963</v>
      </c>
      <c r="BH10" s="69">
        <v>6.2604568251068313</v>
      </c>
      <c r="BI10" s="69">
        <v>6.1339134688146011</v>
      </c>
      <c r="BJ10" s="69"/>
      <c r="BK10" s="69">
        <f t="shared" si="41"/>
        <v>0.22653013843930481</v>
      </c>
      <c r="BL10" s="69">
        <f>'RD T1'!E183</f>
        <v>1.7419162690902095</v>
      </c>
      <c r="BM10" s="69">
        <f t="shared" si="42"/>
        <v>1.9684464075295143</v>
      </c>
      <c r="BO10" t="str">
        <f t="shared" si="43"/>
        <v>21 Science, research, engineering and technology professionals</v>
      </c>
      <c r="BP10" s="69">
        <v>3.685273374259483</v>
      </c>
      <c r="BQ10" s="69">
        <v>3.944156537323424</v>
      </c>
      <c r="BR10" s="69">
        <v>4.2878365811151102</v>
      </c>
      <c r="BS10" s="69">
        <v>4.3033712487003672</v>
      </c>
      <c r="BT10" s="69">
        <v>3.6315958385232636</v>
      </c>
      <c r="BU10" s="69"/>
      <c r="BV10" s="69">
        <f t="shared" si="44"/>
        <v>-0.65624074259184662</v>
      </c>
      <c r="BW10" s="69">
        <f>'RD T1'!E212</f>
        <v>1.4410503370299592</v>
      </c>
      <c r="BX10" s="69">
        <f t="shared" si="45"/>
        <v>0.7848095944381126</v>
      </c>
      <c r="BZ10" t="str">
        <f t="shared" si="46"/>
        <v>21 Science, research, engineering and technology professionals</v>
      </c>
      <c r="CA10" s="69">
        <v>1.8571357306972862</v>
      </c>
      <c r="CB10" s="69">
        <v>2.6863092837607883</v>
      </c>
      <c r="CC10" s="69">
        <v>2.64193809370318</v>
      </c>
      <c r="CD10" s="69">
        <v>2.7682434592703076</v>
      </c>
      <c r="CE10" s="69">
        <v>2.016131415454983</v>
      </c>
      <c r="CF10" s="69"/>
      <c r="CG10" s="69">
        <f t="shared" si="47"/>
        <v>-0.62580667824819702</v>
      </c>
      <c r="CH10" s="69">
        <f>'RD T1'!E241</f>
        <v>0.69144640507723409</v>
      </c>
      <c r="CI10" s="69">
        <f t="shared" si="48"/>
        <v>6.5639726829037071E-2</v>
      </c>
      <c r="CK10" t="str">
        <f t="shared" si="49"/>
        <v>21 Science, research, engineering and technology professionals</v>
      </c>
      <c r="CL10" s="69">
        <v>0.22702925415358674</v>
      </c>
      <c r="CM10" s="69">
        <v>0.34270186873286962</v>
      </c>
      <c r="CN10" s="69">
        <v>0.52141751529134694</v>
      </c>
      <c r="CO10" s="69">
        <v>0.57803732164417398</v>
      </c>
      <c r="CP10" s="69">
        <v>0.55634833708047027</v>
      </c>
      <c r="CQ10" s="69"/>
      <c r="CR10" s="69">
        <f t="shared" si="50"/>
        <v>3.4930821789123323E-2</v>
      </c>
      <c r="CS10" s="69">
        <f>'RD T1'!E270</f>
        <v>0.16553841289765917</v>
      </c>
      <c r="CT10" s="69">
        <f t="shared" si="51"/>
        <v>0.20046923468678249</v>
      </c>
    </row>
    <row r="11" spans="1:98" x14ac:dyDescent="0.2">
      <c r="A11" s="10" t="str">
        <f>name!D7</f>
        <v>22 Health professionals</v>
      </c>
      <c r="B11" s="69">
        <v>1.6715580841178128</v>
      </c>
      <c r="C11" s="69">
        <v>2.2390463852023141</v>
      </c>
      <c r="D11" s="69">
        <v>2.2634980595334979</v>
      </c>
      <c r="E11" s="69">
        <v>3.0641133868819268</v>
      </c>
      <c r="F11" s="69">
        <v>4.7623068270389215</v>
      </c>
      <c r="G11" s="11"/>
      <c r="H11" s="69">
        <f t="shared" si="26"/>
        <v>2.4988087675054236</v>
      </c>
      <c r="I11" s="69">
        <f>'RD T1'!E39</f>
        <v>1.6957562201517606</v>
      </c>
      <c r="J11" s="69">
        <f t="shared" si="27"/>
        <v>4.1945649876571842</v>
      </c>
      <c r="L11" t="str">
        <f t="shared" si="28"/>
        <v>22 Health professionals</v>
      </c>
      <c r="M11" s="69">
        <v>4.566934959524521</v>
      </c>
      <c r="N11" s="69">
        <v>6.208883241762857</v>
      </c>
      <c r="O11" s="69">
        <v>6.1818703881764243</v>
      </c>
      <c r="P11" s="69">
        <v>7.439641764069572</v>
      </c>
      <c r="Q11" s="69">
        <v>10.851615947382061</v>
      </c>
      <c r="R11" s="11"/>
      <c r="S11" s="69">
        <f t="shared" si="29"/>
        <v>4.6697455592056372</v>
      </c>
      <c r="T11" s="69">
        <f>'RD T1'!E68</f>
        <v>4.3343909745836546</v>
      </c>
      <c r="U11" s="69">
        <f t="shared" si="30"/>
        <v>9.0041365337892927</v>
      </c>
      <c r="W11" t="str">
        <f t="shared" si="31"/>
        <v>22 Health professionals</v>
      </c>
      <c r="X11" s="69">
        <v>10.176425040792706</v>
      </c>
      <c r="Y11" s="69">
        <v>11.219724802307752</v>
      </c>
      <c r="Z11" s="69">
        <v>11.531989028619043</v>
      </c>
      <c r="AA11" s="69">
        <v>12.063562725294648</v>
      </c>
      <c r="AB11" s="69">
        <v>13.1143683474151</v>
      </c>
      <c r="AC11" s="69"/>
      <c r="AD11" s="69">
        <f t="shared" si="32"/>
        <v>1.5823793187960575</v>
      </c>
      <c r="AE11" s="69">
        <f>'RD T1'!E97</f>
        <v>7.226127379345793</v>
      </c>
      <c r="AF11" s="69">
        <f t="shared" si="33"/>
        <v>8.8085066981418514</v>
      </c>
      <c r="AH11" t="str">
        <f t="shared" si="34"/>
        <v>22 Health professionals</v>
      </c>
      <c r="AI11" s="69">
        <v>5.2900134627149891</v>
      </c>
      <c r="AJ11" s="69">
        <v>3.8747455213851443</v>
      </c>
      <c r="AK11" s="69">
        <v>3.5647912325195632</v>
      </c>
      <c r="AL11" s="69">
        <v>1.9297259058347316</v>
      </c>
      <c r="AM11" s="69">
        <v>0.78482071772268014</v>
      </c>
      <c r="AN11" s="69"/>
      <c r="AO11" s="69">
        <f t="shared" si="35"/>
        <v>-2.779970514796883</v>
      </c>
      <c r="AP11" s="69">
        <f>'RD T1'!E126</f>
        <v>0.66107674419266904</v>
      </c>
      <c r="AQ11" s="69">
        <f t="shared" si="36"/>
        <v>-2.1188937706042141</v>
      </c>
      <c r="AS11" t="str">
        <f t="shared" si="37"/>
        <v>22 Health professionals</v>
      </c>
      <c r="AT11" s="69">
        <v>0.70993817930424485</v>
      </c>
      <c r="AU11" s="69">
        <v>0.77615755493944827</v>
      </c>
      <c r="AV11" s="69">
        <v>0.88271707330236038</v>
      </c>
      <c r="AW11" s="69">
        <v>0.94858062292402356</v>
      </c>
      <c r="AX11" s="69">
        <v>1.0617751119634551</v>
      </c>
      <c r="AY11" s="69"/>
      <c r="AZ11" s="69">
        <f t="shared" si="38"/>
        <v>0.17905803866109471</v>
      </c>
      <c r="BA11" s="69">
        <f>'RD T1'!E155</f>
        <v>0.5237151268634731</v>
      </c>
      <c r="BB11" s="69">
        <f t="shared" si="39"/>
        <v>0.70277316552456781</v>
      </c>
      <c r="BD11" t="str">
        <f t="shared" si="40"/>
        <v>22 Health professionals</v>
      </c>
      <c r="BE11" s="69">
        <v>2.5952734860873208</v>
      </c>
      <c r="BF11" s="69">
        <v>3.6400297800484589</v>
      </c>
      <c r="BG11" s="69">
        <v>3.6146837918600174</v>
      </c>
      <c r="BH11" s="69">
        <v>3.861276451035311</v>
      </c>
      <c r="BI11" s="69">
        <v>4.3363799685456632</v>
      </c>
      <c r="BJ11" s="69"/>
      <c r="BK11" s="69">
        <f t="shared" si="41"/>
        <v>0.72169617668564578</v>
      </c>
      <c r="BL11" s="69">
        <f>'RD T1'!E184</f>
        <v>2.1143476268284158</v>
      </c>
      <c r="BM11" s="69">
        <f t="shared" si="42"/>
        <v>2.8360438035140616</v>
      </c>
      <c r="BO11" t="str">
        <f t="shared" si="43"/>
        <v>22 Health professionals</v>
      </c>
      <c r="BP11" s="69">
        <v>2.1552901116654675</v>
      </c>
      <c r="BQ11" s="69">
        <v>2.6041512410113268</v>
      </c>
      <c r="BR11" s="69">
        <v>2.520326175557047</v>
      </c>
      <c r="BS11" s="69">
        <v>2.2686862282629772</v>
      </c>
      <c r="BT11" s="69">
        <v>1.7404274726586566</v>
      </c>
      <c r="BU11" s="69"/>
      <c r="BV11" s="69">
        <f t="shared" si="44"/>
        <v>-0.77989870289839036</v>
      </c>
      <c r="BW11" s="69">
        <f>'RD T1'!E213</f>
        <v>1.0604479192723413</v>
      </c>
      <c r="BX11" s="69">
        <f t="shared" si="45"/>
        <v>0.28054921637395092</v>
      </c>
      <c r="BZ11" t="str">
        <f t="shared" si="46"/>
        <v>22 Health professionals</v>
      </c>
      <c r="CA11" s="69">
        <v>0.97480001491726942</v>
      </c>
      <c r="CB11" s="69">
        <v>1.4622015510108464</v>
      </c>
      <c r="CC11" s="69">
        <v>1.3541273825906155</v>
      </c>
      <c r="CD11" s="69">
        <v>1.2287193038642608</v>
      </c>
      <c r="CE11" s="69">
        <v>0.93147821068279701</v>
      </c>
      <c r="CF11" s="69"/>
      <c r="CG11" s="69">
        <f t="shared" si="47"/>
        <v>-0.42264917190781848</v>
      </c>
      <c r="CH11" s="69">
        <f>'RD T1'!E242</f>
        <v>0.42993510519630546</v>
      </c>
      <c r="CI11" s="69">
        <f t="shared" si="48"/>
        <v>7.2859332884869787E-3</v>
      </c>
      <c r="CK11" t="str">
        <f t="shared" si="49"/>
        <v>22 Health professionals</v>
      </c>
      <c r="CL11" s="69">
        <v>9.8168394812397503E-2</v>
      </c>
      <c r="CM11" s="69">
        <v>0.1150400626537036</v>
      </c>
      <c r="CN11" s="69">
        <v>0.15291303438364842</v>
      </c>
      <c r="CO11" s="69">
        <v>0.16364512117376909</v>
      </c>
      <c r="CP11" s="69">
        <v>0.18605837637147055</v>
      </c>
      <c r="CQ11" s="69"/>
      <c r="CR11" s="69">
        <f t="shared" si="50"/>
        <v>3.3145341987822124E-2</v>
      </c>
      <c r="CS11" s="69">
        <f>'RD T1'!E271</f>
        <v>7.7764818326777396E-2</v>
      </c>
      <c r="CT11" s="69">
        <f t="shared" si="51"/>
        <v>0.11091016031459952</v>
      </c>
    </row>
    <row r="12" spans="1:98" x14ac:dyDescent="0.2">
      <c r="A12" s="10" t="str">
        <f>name!D8</f>
        <v>23 Teaching and other educational professionals</v>
      </c>
      <c r="B12" s="69">
        <v>2.6104463766235857</v>
      </c>
      <c r="C12" s="69">
        <v>3.2924567423915176</v>
      </c>
      <c r="D12" s="69">
        <v>3.1976785671787553</v>
      </c>
      <c r="E12" s="69">
        <v>3.6307800517537476</v>
      </c>
      <c r="F12" s="69">
        <v>4.5094580548894543</v>
      </c>
      <c r="G12" s="11"/>
      <c r="H12" s="69">
        <f t="shared" si="26"/>
        <v>1.311779487710699</v>
      </c>
      <c r="I12" s="69">
        <f>'RD T1'!E40</f>
        <v>1.9327193069406634</v>
      </c>
      <c r="J12" s="69">
        <f t="shared" si="27"/>
        <v>3.2444987946513626</v>
      </c>
      <c r="L12" t="str">
        <f t="shared" si="28"/>
        <v>23 Teaching and other educational professionals</v>
      </c>
      <c r="M12" s="69">
        <v>14.094095550918114</v>
      </c>
      <c r="N12" s="69">
        <v>18.318817906852985</v>
      </c>
      <c r="O12" s="69">
        <v>18.542983679537407</v>
      </c>
      <c r="P12" s="69">
        <v>20.617003977044568</v>
      </c>
      <c r="Q12" s="69">
        <v>25.483687602898019</v>
      </c>
      <c r="R12" s="11"/>
      <c r="S12" s="69">
        <f t="shared" si="29"/>
        <v>6.940703923360612</v>
      </c>
      <c r="T12" s="69">
        <f>'RD T1'!E69</f>
        <v>11.427953835575185</v>
      </c>
      <c r="U12" s="69">
        <f t="shared" si="30"/>
        <v>18.368657758935797</v>
      </c>
      <c r="W12" t="str">
        <f t="shared" si="31"/>
        <v>23 Teaching and other educational professionals</v>
      </c>
      <c r="X12" s="69">
        <v>10.092626172534125</v>
      </c>
      <c r="Y12" s="69">
        <v>9.4793053927059923</v>
      </c>
      <c r="Z12" s="69">
        <v>9.9797745147704955</v>
      </c>
      <c r="AA12" s="69">
        <v>8.2005170056341754</v>
      </c>
      <c r="AB12" s="69">
        <v>6.2462180742719511</v>
      </c>
      <c r="AC12" s="69"/>
      <c r="AD12" s="69">
        <f t="shared" si="32"/>
        <v>-3.7335564404985444</v>
      </c>
      <c r="AE12" s="69">
        <f>'RD T1'!E98</f>
        <v>4.1551605019712836</v>
      </c>
      <c r="AF12" s="69">
        <f t="shared" si="33"/>
        <v>0.42160406147273921</v>
      </c>
      <c r="AH12" t="str">
        <f t="shared" si="34"/>
        <v>23 Teaching and other educational professionals</v>
      </c>
      <c r="AI12" s="69">
        <v>1.5563884923626989</v>
      </c>
      <c r="AJ12" s="69">
        <v>0.95957848433635418</v>
      </c>
      <c r="AK12" s="69">
        <v>0.83281373207790377</v>
      </c>
      <c r="AL12" s="69">
        <v>0.50805873821800451</v>
      </c>
      <c r="AM12" s="69">
        <v>0.51678756372865253</v>
      </c>
      <c r="AN12" s="69"/>
      <c r="AO12" s="69">
        <f t="shared" si="35"/>
        <v>-0.31602616834925124</v>
      </c>
      <c r="AP12" s="69">
        <f>'RD T1'!E127</f>
        <v>0.18759522007955926</v>
      </c>
      <c r="AQ12" s="69">
        <f t="shared" si="36"/>
        <v>-0.12843094826969198</v>
      </c>
      <c r="AS12" t="str">
        <f t="shared" si="37"/>
        <v>23 Teaching and other educational professionals</v>
      </c>
      <c r="AT12" s="69">
        <v>0.37975792695605165</v>
      </c>
      <c r="AU12" s="69">
        <v>0.40690601320297948</v>
      </c>
      <c r="AV12" s="69">
        <v>0.37484245795974674</v>
      </c>
      <c r="AW12" s="69">
        <v>0.30335357862448392</v>
      </c>
      <c r="AX12" s="69">
        <v>0.23403094576141031</v>
      </c>
      <c r="AY12" s="69"/>
      <c r="AZ12" s="69">
        <f t="shared" si="38"/>
        <v>-0.14081151219833643</v>
      </c>
      <c r="BA12" s="69">
        <f>'RD T1'!E156</f>
        <v>0.15007260200887632</v>
      </c>
      <c r="BB12" s="69">
        <f t="shared" si="39"/>
        <v>9.2610898105398853E-3</v>
      </c>
      <c r="BD12" t="str">
        <f t="shared" si="40"/>
        <v>23 Teaching and other educational professionals</v>
      </c>
      <c r="BE12" s="69">
        <v>1.5547283416823354</v>
      </c>
      <c r="BF12" s="69">
        <v>1.905209104960661</v>
      </c>
      <c r="BG12" s="69">
        <v>1.8310933399825036</v>
      </c>
      <c r="BH12" s="69">
        <v>1.6211401823254397</v>
      </c>
      <c r="BI12" s="69">
        <v>1.7480570079921809</v>
      </c>
      <c r="BJ12" s="69"/>
      <c r="BK12" s="69">
        <f t="shared" si="41"/>
        <v>-8.3036331990322676E-2</v>
      </c>
      <c r="BL12" s="69">
        <f>'RD T1'!E185</f>
        <v>0.69837775151387294</v>
      </c>
      <c r="BM12" s="69">
        <f t="shared" si="42"/>
        <v>0.61534141952355026</v>
      </c>
      <c r="BO12" t="str">
        <f t="shared" si="43"/>
        <v>23 Teaching and other educational professionals</v>
      </c>
      <c r="BP12" s="69">
        <v>1.0596319983969194</v>
      </c>
      <c r="BQ12" s="69">
        <v>1.1644971576182774</v>
      </c>
      <c r="BR12" s="69">
        <v>1.0792179417905281</v>
      </c>
      <c r="BS12" s="69">
        <v>0.873203092111416</v>
      </c>
      <c r="BT12" s="69">
        <v>0.6631786309002301</v>
      </c>
      <c r="BU12" s="69"/>
      <c r="BV12" s="69">
        <f t="shared" si="44"/>
        <v>-0.416039310890298</v>
      </c>
      <c r="BW12" s="69">
        <f>'RD T1'!E214</f>
        <v>0.39619592696281014</v>
      </c>
      <c r="BX12" s="69">
        <f t="shared" si="45"/>
        <v>-1.9843383927487857E-2</v>
      </c>
      <c r="BZ12" t="str">
        <f t="shared" si="46"/>
        <v>23 Teaching and other educational professionals</v>
      </c>
      <c r="CA12" s="69">
        <v>0.70662639415988659</v>
      </c>
      <c r="CB12" s="69">
        <v>0.97348468485529471</v>
      </c>
      <c r="CC12" s="69">
        <v>1.0479108713442524</v>
      </c>
      <c r="CD12" s="69">
        <v>0.90939884664155901</v>
      </c>
      <c r="CE12" s="69">
        <v>0.74896959882013414</v>
      </c>
      <c r="CF12" s="69"/>
      <c r="CG12" s="69">
        <f t="shared" si="47"/>
        <v>-0.29894127252411828</v>
      </c>
      <c r="CH12" s="69">
        <f>'RD T1'!E243</f>
        <v>0.34475567530343482</v>
      </c>
      <c r="CI12" s="69">
        <f t="shared" si="48"/>
        <v>4.5814402779316532E-2</v>
      </c>
      <c r="CK12" t="str">
        <f t="shared" si="49"/>
        <v>23 Teaching and other educational professionals</v>
      </c>
      <c r="CL12" s="69">
        <v>8.9167027353126607E-2</v>
      </c>
      <c r="CM12" s="69">
        <v>0.11563678499107544</v>
      </c>
      <c r="CN12" s="69">
        <v>0.16571085258207122</v>
      </c>
      <c r="CO12" s="69">
        <v>0.1497928371021873</v>
      </c>
      <c r="CP12" s="69">
        <v>0.11002774334210212</v>
      </c>
      <c r="CQ12" s="69"/>
      <c r="CR12" s="69">
        <f t="shared" si="50"/>
        <v>-5.5683109239969095E-2</v>
      </c>
      <c r="CS12" s="69">
        <f>'RD T1'!E272</f>
        <v>5.7024962190872282E-2</v>
      </c>
      <c r="CT12" s="69">
        <f t="shared" si="51"/>
        <v>1.3418529509031871E-3</v>
      </c>
    </row>
    <row r="13" spans="1:98" x14ac:dyDescent="0.2">
      <c r="A13" s="10" t="str">
        <f>name!D9</f>
        <v>24 Business, media and public service professionals</v>
      </c>
      <c r="B13" s="69">
        <v>0.63985290201565048</v>
      </c>
      <c r="C13" s="69">
        <v>0.93427468456862228</v>
      </c>
      <c r="D13" s="69">
        <v>0.94632449139303498</v>
      </c>
      <c r="E13" s="69">
        <v>1.2701428109784085</v>
      </c>
      <c r="F13" s="69">
        <v>1.9251361538863025</v>
      </c>
      <c r="G13" s="11"/>
      <c r="H13" s="69">
        <f t="shared" si="26"/>
        <v>0.97881166249326756</v>
      </c>
      <c r="I13" s="69">
        <f>'RD T1'!E41</f>
        <v>0.67604353471329692</v>
      </c>
      <c r="J13" s="69">
        <f t="shared" si="27"/>
        <v>1.6548551972065644</v>
      </c>
      <c r="L13" t="str">
        <f t="shared" si="28"/>
        <v>24 Business, media and public service professionals</v>
      </c>
      <c r="M13" s="69">
        <v>8.0399420692690668</v>
      </c>
      <c r="N13" s="69">
        <v>11.622893474914937</v>
      </c>
      <c r="O13" s="69">
        <v>12.45749868310309</v>
      </c>
      <c r="P13" s="69">
        <v>15.791992639011921</v>
      </c>
      <c r="Q13" s="69">
        <v>22.562835466756749</v>
      </c>
      <c r="R13" s="11"/>
      <c r="S13" s="69">
        <f t="shared" si="29"/>
        <v>10.105336783653659</v>
      </c>
      <c r="T13" s="69">
        <f>'RD T1'!E70</f>
        <v>8.5968402518149958</v>
      </c>
      <c r="U13" s="69">
        <f t="shared" si="30"/>
        <v>18.702177035468655</v>
      </c>
      <c r="W13" t="str">
        <f t="shared" si="31"/>
        <v>24 Business, media and public service professionals</v>
      </c>
      <c r="X13" s="69">
        <v>14.839593015678622</v>
      </c>
      <c r="Y13" s="69">
        <v>16.767478644448278</v>
      </c>
      <c r="Z13" s="69">
        <v>18.313116457831736</v>
      </c>
      <c r="AA13" s="69">
        <v>18.817939554088785</v>
      </c>
      <c r="AB13" s="69">
        <v>18.780967292066475</v>
      </c>
      <c r="AC13" s="69"/>
      <c r="AD13" s="69">
        <f t="shared" si="32"/>
        <v>0.4678508342347385</v>
      </c>
      <c r="AE13" s="69">
        <f>'RD T1'!E99</f>
        <v>9.8485260777251487</v>
      </c>
      <c r="AF13" s="69">
        <f t="shared" si="33"/>
        <v>10.316376911959887</v>
      </c>
      <c r="AH13" t="str">
        <f t="shared" si="34"/>
        <v>24 Business, media and public service professionals</v>
      </c>
      <c r="AI13" s="69">
        <v>1.4770653421995779</v>
      </c>
      <c r="AJ13" s="69">
        <v>1.3960775329473509</v>
      </c>
      <c r="AK13" s="69">
        <v>1.5526532628034446</v>
      </c>
      <c r="AL13" s="69">
        <v>1.4652882345073552</v>
      </c>
      <c r="AM13" s="69">
        <v>1.4680401573231117</v>
      </c>
      <c r="AN13" s="69"/>
      <c r="AO13" s="69">
        <f t="shared" si="35"/>
        <v>-8.4613105480332962E-2</v>
      </c>
      <c r="AP13" s="69">
        <f>'RD T1'!E128</f>
        <v>0.56938104778094834</v>
      </c>
      <c r="AQ13" s="69">
        <f t="shared" si="36"/>
        <v>0.48476794230061537</v>
      </c>
      <c r="AS13" t="str">
        <f t="shared" si="37"/>
        <v>24 Business, media and public service professionals</v>
      </c>
      <c r="AT13" s="69">
        <v>2.3442843752775038</v>
      </c>
      <c r="AU13" s="69">
        <v>2.606555597262699</v>
      </c>
      <c r="AV13" s="69">
        <v>2.8886146822946492</v>
      </c>
      <c r="AW13" s="69">
        <v>3.0061332065714197</v>
      </c>
      <c r="AX13" s="69">
        <v>3.1238081112962059</v>
      </c>
      <c r="AY13" s="69"/>
      <c r="AZ13" s="69">
        <f t="shared" si="38"/>
        <v>0.23519342900155671</v>
      </c>
      <c r="BA13" s="69">
        <f>'RD T1'!E157</f>
        <v>1.5227758489128309</v>
      </c>
      <c r="BB13" s="69">
        <f t="shared" si="39"/>
        <v>1.7579692779143876</v>
      </c>
      <c r="BD13" t="str">
        <f t="shared" si="40"/>
        <v>24 Business, media and public service professionals</v>
      </c>
      <c r="BE13" s="69">
        <v>5.5381677074684941</v>
      </c>
      <c r="BF13" s="69">
        <v>6.7926402837385442</v>
      </c>
      <c r="BG13" s="69">
        <v>7.1712502630006894</v>
      </c>
      <c r="BH13" s="69">
        <v>7.1469789238523385</v>
      </c>
      <c r="BI13" s="69">
        <v>7.5040382531935794</v>
      </c>
      <c r="BJ13" s="69"/>
      <c r="BK13" s="69">
        <f t="shared" si="41"/>
        <v>0.33278799019289007</v>
      </c>
      <c r="BL13" s="69">
        <f>'RD T1'!E186</f>
        <v>2.8943714217556815</v>
      </c>
      <c r="BM13" s="69">
        <f t="shared" si="42"/>
        <v>3.2271594119485716</v>
      </c>
      <c r="BO13" t="str">
        <f t="shared" si="43"/>
        <v>24 Business, media and public service professionals</v>
      </c>
      <c r="BP13" s="69">
        <v>3.6558673399660644</v>
      </c>
      <c r="BQ13" s="69">
        <v>3.9373843126375094</v>
      </c>
      <c r="BR13" s="69">
        <v>4.4941026214185262</v>
      </c>
      <c r="BS13" s="69">
        <v>3.8295684558899667</v>
      </c>
      <c r="BT13" s="69">
        <v>2.8890392151132032</v>
      </c>
      <c r="BU13" s="69"/>
      <c r="BV13" s="69">
        <f t="shared" si="44"/>
        <v>-1.6050634063053231</v>
      </c>
      <c r="BW13" s="69">
        <f>'RD T1'!E215</f>
        <v>1.5105155097636407</v>
      </c>
      <c r="BX13" s="69">
        <f t="shared" si="45"/>
        <v>-9.4547896541682386E-2</v>
      </c>
      <c r="BZ13" t="str">
        <f t="shared" si="46"/>
        <v>24 Business, media and public service professionals</v>
      </c>
      <c r="CA13" s="69">
        <v>1.8635202299911193</v>
      </c>
      <c r="CB13" s="69">
        <v>2.6955796314741889</v>
      </c>
      <c r="CC13" s="69">
        <v>2.8214571280504699</v>
      </c>
      <c r="CD13" s="69">
        <v>2.4714360283997507</v>
      </c>
      <c r="CE13" s="69">
        <v>1.8514277132515871</v>
      </c>
      <c r="CF13" s="69"/>
      <c r="CG13" s="69">
        <f t="shared" si="47"/>
        <v>-0.97002941479888283</v>
      </c>
      <c r="CH13" s="69">
        <f>'RD T1'!E244</f>
        <v>0.79155764182768573</v>
      </c>
      <c r="CI13" s="69">
        <f t="shared" si="48"/>
        <v>-0.1784717729711971</v>
      </c>
      <c r="CK13" t="str">
        <f t="shared" si="49"/>
        <v>24 Business, media and public service professionals</v>
      </c>
      <c r="CL13" s="69">
        <v>0.27983468791853477</v>
      </c>
      <c r="CM13" s="69">
        <v>0.38391103235440294</v>
      </c>
      <c r="CN13" s="69">
        <v>0.54979016298899919</v>
      </c>
      <c r="CO13" s="69">
        <v>0.51025330947519754</v>
      </c>
      <c r="CP13" s="69">
        <v>0.43399146788931164</v>
      </c>
      <c r="CQ13" s="69"/>
      <c r="CR13" s="69">
        <f t="shared" si="50"/>
        <v>-0.11579869509968754</v>
      </c>
      <c r="CS13" s="69">
        <f>'RD T1'!E273</f>
        <v>0.17568884157805403</v>
      </c>
      <c r="CT13" s="69">
        <f t="shared" si="51"/>
        <v>5.9890146478366491E-2</v>
      </c>
    </row>
    <row r="14" spans="1:98" x14ac:dyDescent="0.2">
      <c r="A14" s="10" t="str">
        <f>name!D10</f>
        <v>31 Science, engineering and technology associate professionals</v>
      </c>
      <c r="B14" s="69">
        <v>0.1923020041122544</v>
      </c>
      <c r="C14" s="69">
        <v>0.30328274237160757</v>
      </c>
      <c r="D14" s="69">
        <v>0.3414307569370445</v>
      </c>
      <c r="E14" s="69">
        <v>0.41490927258131116</v>
      </c>
      <c r="F14" s="69">
        <v>0.6777463901069769</v>
      </c>
      <c r="G14" s="11"/>
      <c r="H14" s="69">
        <f t="shared" si="26"/>
        <v>0.3363156331699324</v>
      </c>
      <c r="I14" s="69">
        <f>'RD T1'!E42</f>
        <v>0.22425352822253553</v>
      </c>
      <c r="J14" s="69">
        <f t="shared" si="27"/>
        <v>0.56056916139246793</v>
      </c>
      <c r="L14" t="str">
        <f t="shared" si="28"/>
        <v>31 Science, engineering and technology associate professionals</v>
      </c>
      <c r="M14" s="69">
        <v>1.146878242407132</v>
      </c>
      <c r="N14" s="69">
        <v>1.6903305381059299</v>
      </c>
      <c r="O14" s="69">
        <v>1.8080169457632826</v>
      </c>
      <c r="P14" s="69">
        <v>2.1882969480095307</v>
      </c>
      <c r="Q14" s="69">
        <v>3.3100090445553634</v>
      </c>
      <c r="R14" s="11"/>
      <c r="S14" s="69">
        <f t="shared" si="29"/>
        <v>1.5019920987920807</v>
      </c>
      <c r="T14" s="69">
        <f>'RD T1'!E71</f>
        <v>1.0942473378645721</v>
      </c>
      <c r="U14" s="69">
        <f t="shared" si="30"/>
        <v>2.5962394366566528</v>
      </c>
      <c r="W14" t="str">
        <f t="shared" si="31"/>
        <v>31 Science, engineering and technology associate professionals</v>
      </c>
      <c r="X14" s="69">
        <v>2.8774844256674115</v>
      </c>
      <c r="Y14" s="69">
        <v>3.5411168207912582</v>
      </c>
      <c r="Z14" s="69">
        <v>3.7816079979104598</v>
      </c>
      <c r="AA14" s="69">
        <v>3.7789609440037051</v>
      </c>
      <c r="AB14" s="69">
        <v>4.1467404280516025</v>
      </c>
      <c r="AC14" s="69"/>
      <c r="AD14" s="69">
        <f t="shared" si="32"/>
        <v>0.36513243014114272</v>
      </c>
      <c r="AE14" s="69">
        <f>'RD T1'!E100</f>
        <v>1.7944845446858151</v>
      </c>
      <c r="AF14" s="69">
        <f t="shared" si="33"/>
        <v>2.1596169748269576</v>
      </c>
      <c r="AH14" t="str">
        <f t="shared" si="34"/>
        <v>31 Science, engineering and technology associate professionals</v>
      </c>
      <c r="AI14" s="69">
        <v>0.54113142375448853</v>
      </c>
      <c r="AJ14" s="69">
        <v>0.71735987054600669</v>
      </c>
      <c r="AK14" s="69">
        <v>0.72780886736336659</v>
      </c>
      <c r="AL14" s="69">
        <v>0.80286437113135689</v>
      </c>
      <c r="AM14" s="69">
        <v>1.0525511238931682</v>
      </c>
      <c r="AN14" s="69"/>
      <c r="AO14" s="69">
        <f t="shared" si="35"/>
        <v>0.3247422565298016</v>
      </c>
      <c r="AP14" s="69">
        <f>'RD T1'!E129</f>
        <v>0.42450571662509012</v>
      </c>
      <c r="AQ14" s="69">
        <f t="shared" si="36"/>
        <v>0.74924797315489178</v>
      </c>
      <c r="AS14" t="str">
        <f t="shared" si="37"/>
        <v>31 Science, engineering and technology associate professionals</v>
      </c>
      <c r="AT14" s="69">
        <v>1.3336586927644587</v>
      </c>
      <c r="AU14" s="69">
        <v>1.5207436087636796</v>
      </c>
      <c r="AV14" s="69">
        <v>1.5119750575877737</v>
      </c>
      <c r="AW14" s="69">
        <v>1.3588749309483548</v>
      </c>
      <c r="AX14" s="69">
        <v>1.3163183619331187</v>
      </c>
      <c r="AY14" s="69"/>
      <c r="AZ14" s="69">
        <f t="shared" si="38"/>
        <v>-0.19565669565465504</v>
      </c>
      <c r="BA14" s="69">
        <f>'RD T1'!E158</f>
        <v>0.55049125562800039</v>
      </c>
      <c r="BB14" s="69">
        <f t="shared" si="39"/>
        <v>0.35483455997334534</v>
      </c>
      <c r="BD14" t="str">
        <f t="shared" si="40"/>
        <v>31 Science, engineering and technology associate professionals</v>
      </c>
      <c r="BE14" s="69">
        <v>2.15658174422384</v>
      </c>
      <c r="BF14" s="69">
        <v>2.4023001143718519</v>
      </c>
      <c r="BG14" s="69">
        <v>2.6181498017783125</v>
      </c>
      <c r="BH14" s="69">
        <v>2.0760510683686593</v>
      </c>
      <c r="BI14" s="69">
        <v>1.5853104895546455</v>
      </c>
      <c r="BJ14" s="69"/>
      <c r="BK14" s="69">
        <f t="shared" si="41"/>
        <v>-1.032839312223667</v>
      </c>
      <c r="BL14" s="69">
        <f>'RD T1'!E187</f>
        <v>0.65779663572963754</v>
      </c>
      <c r="BM14" s="69">
        <f t="shared" si="42"/>
        <v>-0.37504267649402945</v>
      </c>
      <c r="BO14" t="str">
        <f t="shared" si="43"/>
        <v>31 Science, engineering and technology associate professionals</v>
      </c>
      <c r="BP14" s="69">
        <v>1.5171412624529432</v>
      </c>
      <c r="BQ14" s="69">
        <v>1.7293494515158261</v>
      </c>
      <c r="BR14" s="69">
        <v>1.9256548402925668</v>
      </c>
      <c r="BS14" s="69">
        <v>1.5779321445188321</v>
      </c>
      <c r="BT14" s="69">
        <v>1.4362641491887482</v>
      </c>
      <c r="BU14" s="69"/>
      <c r="BV14" s="69">
        <f t="shared" si="44"/>
        <v>-0.48939069110381861</v>
      </c>
      <c r="BW14" s="69">
        <f>'RD T1'!E216</f>
        <v>0.61644253905969015</v>
      </c>
      <c r="BX14" s="69">
        <f t="shared" si="45"/>
        <v>0.12705184795587154</v>
      </c>
      <c r="BZ14" t="str">
        <f t="shared" si="46"/>
        <v>31 Science, engineering and technology associate professionals</v>
      </c>
      <c r="CA14" s="69">
        <v>1.0025019593807443</v>
      </c>
      <c r="CB14" s="69">
        <v>1.5029155954973696</v>
      </c>
      <c r="CC14" s="69">
        <v>1.6079201159512513</v>
      </c>
      <c r="CD14" s="69">
        <v>1.4050172461247574</v>
      </c>
      <c r="CE14" s="69">
        <v>1.2427601200123768</v>
      </c>
      <c r="CF14" s="69"/>
      <c r="CG14" s="69">
        <f t="shared" si="47"/>
        <v>-0.36515999593887449</v>
      </c>
      <c r="CH14" s="69">
        <f>'RD T1'!E245</f>
        <v>0.44888599989884637</v>
      </c>
      <c r="CI14" s="69">
        <f t="shared" si="48"/>
        <v>8.3726003959971873E-2</v>
      </c>
      <c r="CK14" t="str">
        <f t="shared" si="49"/>
        <v>31 Science, engineering and technology associate professionals</v>
      </c>
      <c r="CL14" s="69">
        <v>0.14010904352806725</v>
      </c>
      <c r="CM14" s="69">
        <v>0.19374026908647529</v>
      </c>
      <c r="CN14" s="69">
        <v>0.2697920532769989</v>
      </c>
      <c r="CO14" s="69">
        <v>0.27803017433238786</v>
      </c>
      <c r="CP14" s="69">
        <v>0.31634755371073997</v>
      </c>
      <c r="CQ14" s="69"/>
      <c r="CR14" s="69">
        <f t="shared" si="50"/>
        <v>4.655550043374107E-2</v>
      </c>
      <c r="CS14" s="69">
        <f>'RD T1'!E274</f>
        <v>0.11445264073519942</v>
      </c>
      <c r="CT14" s="69">
        <f t="shared" si="51"/>
        <v>0.16100814116894049</v>
      </c>
    </row>
    <row r="15" spans="1:98" x14ac:dyDescent="0.2">
      <c r="A15" s="10" t="str">
        <f>name!D11</f>
        <v>32 Health and social care associate professionals</v>
      </c>
      <c r="B15" s="69">
        <v>6.0983323646802333E-2</v>
      </c>
      <c r="C15" s="69">
        <v>8.2941852305143532E-2</v>
      </c>
      <c r="D15" s="69">
        <v>7.1820600300297868E-2</v>
      </c>
      <c r="E15" s="69">
        <v>0.14314151325067717</v>
      </c>
      <c r="F15" s="69">
        <v>0.26742469735861496</v>
      </c>
      <c r="G15" s="11"/>
      <c r="H15" s="69">
        <f t="shared" si="26"/>
        <v>0.19560409705831711</v>
      </c>
      <c r="I15" s="69">
        <f>'RD T1'!E43</f>
        <v>0.10334961405134335</v>
      </c>
      <c r="J15" s="69">
        <f t="shared" si="27"/>
        <v>0.29895371110966046</v>
      </c>
      <c r="L15" t="str">
        <f t="shared" si="28"/>
        <v>32 Health and social care associate professionals</v>
      </c>
      <c r="M15" s="69">
        <v>1.1738251765908403</v>
      </c>
      <c r="N15" s="69">
        <v>1.5515606374796485</v>
      </c>
      <c r="O15" s="69">
        <v>1.5800834152563616</v>
      </c>
      <c r="P15" s="69">
        <v>3.1421506220593072</v>
      </c>
      <c r="Q15" s="69">
        <v>5.6902958350906827</v>
      </c>
      <c r="R15" s="11"/>
      <c r="S15" s="69">
        <f t="shared" si="29"/>
        <v>4.1102124198343208</v>
      </c>
      <c r="T15" s="69">
        <f>'RD T1'!E72</f>
        <v>2.2144970344358534</v>
      </c>
      <c r="U15" s="69">
        <f t="shared" si="30"/>
        <v>6.3247094542701738</v>
      </c>
      <c r="W15" t="str">
        <f t="shared" si="31"/>
        <v>32 Health and social care associate professionals</v>
      </c>
      <c r="X15" s="69">
        <v>3.6829380448291933</v>
      </c>
      <c r="Y15" s="69">
        <v>3.8697719428770672</v>
      </c>
      <c r="Z15" s="69">
        <v>4.1108529291245777</v>
      </c>
      <c r="AA15" s="69">
        <v>7.2312301090879467</v>
      </c>
      <c r="AB15" s="69">
        <v>9.5266921002408456</v>
      </c>
      <c r="AC15" s="69"/>
      <c r="AD15" s="69">
        <f t="shared" si="32"/>
        <v>5.4158391711162679</v>
      </c>
      <c r="AE15" s="69">
        <f>'RD T1'!E101</f>
        <v>5.0301657169468692</v>
      </c>
      <c r="AF15" s="69">
        <f t="shared" si="33"/>
        <v>10.446004888063136</v>
      </c>
      <c r="AH15" t="str">
        <f t="shared" si="34"/>
        <v>32 Health and social care associate professionals</v>
      </c>
      <c r="AI15" s="69">
        <v>2.5309412200657682</v>
      </c>
      <c r="AJ15" s="69">
        <v>1.9871294986321655</v>
      </c>
      <c r="AK15" s="69">
        <v>1.9892013682176957</v>
      </c>
      <c r="AL15" s="69">
        <v>2.3481408260263485</v>
      </c>
      <c r="AM15" s="69">
        <v>1.5703096403476826</v>
      </c>
      <c r="AN15" s="69"/>
      <c r="AO15" s="69">
        <f t="shared" si="35"/>
        <v>-0.41889172787001305</v>
      </c>
      <c r="AP15" s="69">
        <f>'RD T1'!E130</f>
        <v>0.93699180826319028</v>
      </c>
      <c r="AQ15" s="69">
        <f t="shared" si="36"/>
        <v>0.51810008039317723</v>
      </c>
      <c r="AS15" t="str">
        <f t="shared" si="37"/>
        <v>32 Health and social care associate professionals</v>
      </c>
      <c r="AT15" s="69">
        <v>0.57034774626960605</v>
      </c>
      <c r="AU15" s="69">
        <v>0.59153591348202439</v>
      </c>
      <c r="AV15" s="69">
        <v>0.67443716314562563</v>
      </c>
      <c r="AW15" s="69">
        <v>1.0439435134864645</v>
      </c>
      <c r="AX15" s="69">
        <v>1.2722943976520362</v>
      </c>
      <c r="AY15" s="69"/>
      <c r="AZ15" s="69">
        <f t="shared" si="38"/>
        <v>0.5978572345064106</v>
      </c>
      <c r="BA15" s="69">
        <f>'RD T1'!E159</f>
        <v>0.65089204217099406</v>
      </c>
      <c r="BB15" s="69">
        <f t="shared" si="39"/>
        <v>1.2487492766774047</v>
      </c>
      <c r="BD15" t="str">
        <f t="shared" si="40"/>
        <v>32 Health and social care associate professionals</v>
      </c>
      <c r="BE15" s="69">
        <v>2.1363316094330869</v>
      </c>
      <c r="BF15" s="69">
        <v>2.8607542657851512</v>
      </c>
      <c r="BG15" s="69">
        <v>2.8501229777110146</v>
      </c>
      <c r="BH15" s="69">
        <v>4.8605558100649144</v>
      </c>
      <c r="BI15" s="69">
        <v>6.2388405358865358</v>
      </c>
      <c r="BJ15" s="69"/>
      <c r="BK15" s="69">
        <f t="shared" si="41"/>
        <v>3.3887175581755211</v>
      </c>
      <c r="BL15" s="69">
        <f>'RD T1'!E188</f>
        <v>2.7712778212745119</v>
      </c>
      <c r="BM15" s="69">
        <f t="shared" si="42"/>
        <v>6.1599953794500326</v>
      </c>
      <c r="BO15" t="str">
        <f t="shared" si="43"/>
        <v>32 Health and social care associate professionals</v>
      </c>
      <c r="BP15" s="69">
        <v>1.8592091253659313</v>
      </c>
      <c r="BQ15" s="69">
        <v>2.1323918114480906</v>
      </c>
      <c r="BR15" s="69">
        <v>1.9577842233979665</v>
      </c>
      <c r="BS15" s="69">
        <v>2.7533702890206699</v>
      </c>
      <c r="BT15" s="69">
        <v>2.2776800826397063</v>
      </c>
      <c r="BU15" s="69"/>
      <c r="BV15" s="69">
        <f t="shared" si="44"/>
        <v>0.3198958592417398</v>
      </c>
      <c r="BW15" s="69">
        <f>'RD T1'!E217</f>
        <v>1.3587501708566068</v>
      </c>
      <c r="BX15" s="69">
        <f t="shared" si="45"/>
        <v>1.6786460300983466</v>
      </c>
      <c r="BZ15" t="str">
        <f t="shared" si="46"/>
        <v>32 Health and social care associate professionals</v>
      </c>
      <c r="CA15" s="69">
        <v>0.60100883706660313</v>
      </c>
      <c r="CB15" s="69">
        <v>0.69331280691051156</v>
      </c>
      <c r="CC15" s="69">
        <v>0.65542189380815197</v>
      </c>
      <c r="CD15" s="69">
        <v>0.85769079170291995</v>
      </c>
      <c r="CE15" s="69">
        <v>0.70556860640445573</v>
      </c>
      <c r="CF15" s="69"/>
      <c r="CG15" s="69">
        <f t="shared" si="47"/>
        <v>5.0146712596303766E-2</v>
      </c>
      <c r="CH15" s="69">
        <f>'RD T1'!E246</f>
        <v>0.31219273228810618</v>
      </c>
      <c r="CI15" s="69">
        <f t="shared" si="48"/>
        <v>0.36233944488440994</v>
      </c>
      <c r="CK15" t="str">
        <f t="shared" si="49"/>
        <v>32 Health and social care associate professionals</v>
      </c>
      <c r="CL15" s="69">
        <v>5.6737314983962124E-2</v>
      </c>
      <c r="CM15" s="69">
        <v>5.6574400925770534E-2</v>
      </c>
      <c r="CN15" s="69">
        <v>7.9972322143307031E-2</v>
      </c>
      <c r="CO15" s="69">
        <v>0.11742093950627232</v>
      </c>
      <c r="CP15" s="69">
        <v>0.14097329190810118</v>
      </c>
      <c r="CQ15" s="69"/>
      <c r="CR15" s="69">
        <f t="shared" si="50"/>
        <v>6.1000969764794147E-2</v>
      </c>
      <c r="CS15" s="69">
        <f>'RD T1'!E275</f>
        <v>5.4741643958698662E-2</v>
      </c>
      <c r="CT15" s="69">
        <f t="shared" si="51"/>
        <v>0.11574261372349282</v>
      </c>
    </row>
    <row r="16" spans="1:98" x14ac:dyDescent="0.2">
      <c r="A16" s="10" t="str">
        <f>name!D12</f>
        <v>33 Protective service occupations</v>
      </c>
      <c r="B16" s="69">
        <v>1.7075380464867423E-2</v>
      </c>
      <c r="C16" s="69">
        <v>2.0473629947624888E-2</v>
      </c>
      <c r="D16" s="69">
        <v>2.1589363067203878E-2</v>
      </c>
      <c r="E16" s="69">
        <v>2.8194129380791348E-2</v>
      </c>
      <c r="F16" s="69">
        <v>4.4345241577148441E-2</v>
      </c>
      <c r="G16" s="11"/>
      <c r="H16" s="69">
        <f t="shared" si="26"/>
        <v>2.2755878509944562E-2</v>
      </c>
      <c r="I16" s="69">
        <f>'RD T1'!E44</f>
        <v>1.033609693672847E-2</v>
      </c>
      <c r="J16" s="69">
        <f t="shared" si="27"/>
        <v>3.3091975446673035E-2</v>
      </c>
      <c r="L16" t="str">
        <f t="shared" si="28"/>
        <v>33 Protective service occupations</v>
      </c>
      <c r="M16" s="69">
        <v>0.28837473214414577</v>
      </c>
      <c r="N16" s="69">
        <v>0.39439122543463806</v>
      </c>
      <c r="O16" s="69">
        <v>0.40777975243881237</v>
      </c>
      <c r="P16" s="69">
        <v>0.44990181560196385</v>
      </c>
      <c r="Q16" s="69">
        <v>0.72109643412030577</v>
      </c>
      <c r="R16" s="11"/>
      <c r="S16" s="69">
        <f t="shared" si="29"/>
        <v>0.3133166816814934</v>
      </c>
      <c r="T16" s="69">
        <f>'RD T1'!E73</f>
        <v>0.16021254942176116</v>
      </c>
      <c r="U16" s="69">
        <f t="shared" si="30"/>
        <v>0.47352923110325457</v>
      </c>
      <c r="W16" t="str">
        <f t="shared" si="31"/>
        <v>33 Protective service occupations</v>
      </c>
      <c r="X16" s="69">
        <v>1.3998663602904571</v>
      </c>
      <c r="Y16" s="69">
        <v>1.7187799914418525</v>
      </c>
      <c r="Z16" s="69">
        <v>1.9003359448735111</v>
      </c>
      <c r="AA16" s="69">
        <v>1.7429641879503726</v>
      </c>
      <c r="AB16" s="69">
        <v>2.1673300476152502</v>
      </c>
      <c r="AC16" s="69"/>
      <c r="AD16" s="69">
        <f t="shared" si="32"/>
        <v>0.26699410274173907</v>
      </c>
      <c r="AE16" s="69">
        <f>'RD T1'!E102</f>
        <v>0.81092950113909446</v>
      </c>
      <c r="AF16" s="69">
        <f t="shared" si="33"/>
        <v>1.0779236038808335</v>
      </c>
      <c r="AH16" t="str">
        <f t="shared" si="34"/>
        <v>33 Protective service occupations</v>
      </c>
      <c r="AI16" s="69">
        <v>0.36413443993970568</v>
      </c>
      <c r="AJ16" s="69">
        <v>0.42710765705904624</v>
      </c>
      <c r="AK16" s="69">
        <v>0.47631279078067951</v>
      </c>
      <c r="AL16" s="69">
        <v>0.44517078575728902</v>
      </c>
      <c r="AM16" s="69">
        <v>0.54856160014460287</v>
      </c>
      <c r="AN16" s="69"/>
      <c r="AO16" s="69">
        <f t="shared" si="35"/>
        <v>7.2248809363923361E-2</v>
      </c>
      <c r="AP16" s="69">
        <f>'RD T1'!E131</f>
        <v>0.18502974017552237</v>
      </c>
      <c r="AQ16" s="69">
        <f t="shared" si="36"/>
        <v>0.25727854953944573</v>
      </c>
      <c r="AS16" t="str">
        <f t="shared" si="37"/>
        <v>33 Protective service occupations</v>
      </c>
      <c r="AT16" s="69">
        <v>0.34705260014906653</v>
      </c>
      <c r="AU16" s="69">
        <v>0.35841974347783151</v>
      </c>
      <c r="AV16" s="69">
        <v>0.39125842197751542</v>
      </c>
      <c r="AW16" s="69">
        <v>0.29410470418894608</v>
      </c>
      <c r="AX16" s="69">
        <v>0.28499379806696928</v>
      </c>
      <c r="AY16" s="69"/>
      <c r="AZ16" s="69">
        <f t="shared" si="38"/>
        <v>-0.10626462391054614</v>
      </c>
      <c r="BA16" s="69">
        <f>'RD T1'!E160</f>
        <v>0.11251764812774397</v>
      </c>
      <c r="BB16" s="69">
        <f t="shared" si="39"/>
        <v>6.2530242171978251E-3</v>
      </c>
      <c r="BD16" t="str">
        <f t="shared" si="40"/>
        <v>33 Protective service occupations</v>
      </c>
      <c r="BE16" s="69">
        <v>1.4521946756128188</v>
      </c>
      <c r="BF16" s="69">
        <v>1.533656340007431</v>
      </c>
      <c r="BG16" s="69">
        <v>1.5596095154000187</v>
      </c>
      <c r="BH16" s="69">
        <v>1.1965034350854782</v>
      </c>
      <c r="BI16" s="69">
        <v>1.0039648963454413</v>
      </c>
      <c r="BJ16" s="69"/>
      <c r="BK16" s="69">
        <f t="shared" si="41"/>
        <v>-0.5556446190545774</v>
      </c>
      <c r="BL16" s="69">
        <f>'RD T1'!E189</f>
        <v>0.27102566781678084</v>
      </c>
      <c r="BM16" s="69">
        <f t="shared" si="42"/>
        <v>-0.28461895123779657</v>
      </c>
      <c r="BO16" t="str">
        <f t="shared" si="43"/>
        <v>33 Protective service occupations</v>
      </c>
      <c r="BP16" s="69">
        <v>1.5338397251017764</v>
      </c>
      <c r="BQ16" s="69">
        <v>1.5974846564840521</v>
      </c>
      <c r="BR16" s="69">
        <v>1.6982554945207315</v>
      </c>
      <c r="BS16" s="69">
        <v>1.1242723818573448</v>
      </c>
      <c r="BT16" s="69">
        <v>0.65565746885872589</v>
      </c>
      <c r="BU16" s="69"/>
      <c r="BV16" s="69">
        <f t="shared" si="44"/>
        <v>-1.0425980256620058</v>
      </c>
      <c r="BW16" s="69">
        <f>'RD T1'!E218</f>
        <v>0.30986788391390924</v>
      </c>
      <c r="BX16" s="69">
        <f t="shared" si="45"/>
        <v>-0.73273014174809648</v>
      </c>
      <c r="BZ16" t="str">
        <f t="shared" si="46"/>
        <v>33 Protective service occupations</v>
      </c>
      <c r="CA16" s="69">
        <v>0.72454519198201561</v>
      </c>
      <c r="CB16" s="69">
        <v>1.0284318075421499</v>
      </c>
      <c r="CC16" s="69">
        <v>1.0238384831469729</v>
      </c>
      <c r="CD16" s="69">
        <v>0.82182637137925307</v>
      </c>
      <c r="CE16" s="69">
        <v>0.9090355783061137</v>
      </c>
      <c r="CF16" s="69"/>
      <c r="CG16" s="69">
        <f t="shared" si="47"/>
        <v>-0.1148029048408592</v>
      </c>
      <c r="CH16" s="69">
        <f>'RD T1'!E247</f>
        <v>0.27870132310852835</v>
      </c>
      <c r="CI16" s="69">
        <f t="shared" si="48"/>
        <v>0.16389841826766915</v>
      </c>
      <c r="CK16" t="str">
        <f t="shared" si="49"/>
        <v>33 Protective service occupations</v>
      </c>
      <c r="CL16" s="69">
        <v>7.4165184870000511E-2</v>
      </c>
      <c r="CM16" s="69">
        <v>7.3062777789670269E-2</v>
      </c>
      <c r="CN16" s="69">
        <v>0.1021387107796905</v>
      </c>
      <c r="CO16" s="69">
        <v>5.6637080207488207E-2</v>
      </c>
      <c r="CP16" s="69">
        <v>6.3583143715527618E-2</v>
      </c>
      <c r="CQ16" s="69"/>
      <c r="CR16" s="69">
        <f t="shared" si="50"/>
        <v>-3.8555567064162882E-2</v>
      </c>
      <c r="CS16" s="69">
        <f>'RD T1'!E276</f>
        <v>1.3700066718637318E-2</v>
      </c>
      <c r="CT16" s="69">
        <f t="shared" si="51"/>
        <v>-2.4855500345525562E-2</v>
      </c>
    </row>
    <row r="17" spans="1:98" x14ac:dyDescent="0.2">
      <c r="A17" s="10" t="str">
        <f>name!D13</f>
        <v>34 Culture, media and sports occupations</v>
      </c>
      <c r="B17" s="69">
        <v>0.13301793767905565</v>
      </c>
      <c r="C17" s="69">
        <v>0.21752387787939789</v>
      </c>
      <c r="D17" s="69">
        <v>0.21607698086393165</v>
      </c>
      <c r="E17" s="69">
        <v>0.26665422779657927</v>
      </c>
      <c r="F17" s="69">
        <v>0.41265801307035527</v>
      </c>
      <c r="G17" s="11"/>
      <c r="H17" s="69">
        <f t="shared" si="26"/>
        <v>0.19658103220642362</v>
      </c>
      <c r="I17" s="69">
        <f>'RD T1'!E45</f>
        <v>0.16426330879732676</v>
      </c>
      <c r="J17" s="69">
        <f t="shared" si="27"/>
        <v>0.3608443410037504</v>
      </c>
      <c r="L17" t="str">
        <f t="shared" si="28"/>
        <v>34 Culture, media and sports occupations</v>
      </c>
      <c r="M17" s="69">
        <v>2.1782104047284325</v>
      </c>
      <c r="N17" s="69">
        <v>3.1159592639956211</v>
      </c>
      <c r="O17" s="69">
        <v>3.2355423305401954</v>
      </c>
      <c r="P17" s="69">
        <v>3.8392523531238827</v>
      </c>
      <c r="Q17" s="69">
        <v>5.7311299390377792</v>
      </c>
      <c r="R17" s="11"/>
      <c r="S17" s="69">
        <f t="shared" si="29"/>
        <v>2.4955876084975839</v>
      </c>
      <c r="T17" s="69">
        <f>'RD T1'!E74</f>
        <v>2.2740784836914836</v>
      </c>
      <c r="U17" s="69">
        <f t="shared" si="30"/>
        <v>4.7696660921890679</v>
      </c>
      <c r="W17" t="str">
        <f t="shared" si="31"/>
        <v>34 Culture, media and sports occupations</v>
      </c>
      <c r="X17" s="69">
        <v>5.1639059658681221</v>
      </c>
      <c r="Y17" s="69">
        <v>5.5145803134770137</v>
      </c>
      <c r="Z17" s="69">
        <v>5.601269174824866</v>
      </c>
      <c r="AA17" s="69">
        <v>5.5255098476777116</v>
      </c>
      <c r="AB17" s="69">
        <v>5.9013252595545405</v>
      </c>
      <c r="AC17" s="69"/>
      <c r="AD17" s="69">
        <f t="shared" si="32"/>
        <v>0.30005608472967449</v>
      </c>
      <c r="AE17" s="69">
        <f>'RD T1'!E103</f>
        <v>2.9091452944264922</v>
      </c>
      <c r="AF17" s="69">
        <f t="shared" si="33"/>
        <v>3.2092013791561667</v>
      </c>
      <c r="AH17" t="str">
        <f t="shared" si="34"/>
        <v>34 Culture, media and sports occupations</v>
      </c>
      <c r="AI17" s="69">
        <v>0.60318907922278597</v>
      </c>
      <c r="AJ17" s="69">
        <v>0.59224194442453926</v>
      </c>
      <c r="AK17" s="69">
        <v>0.74291669517085157</v>
      </c>
      <c r="AL17" s="69">
        <v>0.70968953171845783</v>
      </c>
      <c r="AM17" s="69">
        <v>0.85455861273410494</v>
      </c>
      <c r="AN17" s="69"/>
      <c r="AO17" s="69">
        <f t="shared" si="35"/>
        <v>0.11164191756325337</v>
      </c>
      <c r="AP17" s="69">
        <f>'RD T1'!E132</f>
        <v>0.38510019234414516</v>
      </c>
      <c r="AQ17" s="69">
        <f t="shared" si="36"/>
        <v>0.49674210990739853</v>
      </c>
      <c r="AS17" t="str">
        <f t="shared" si="37"/>
        <v>34 Culture, media and sports occupations</v>
      </c>
      <c r="AT17" s="69">
        <v>0.90638553257140364</v>
      </c>
      <c r="AU17" s="69">
        <v>0.90520146822499659</v>
      </c>
      <c r="AV17" s="69">
        <v>0.92111953779294098</v>
      </c>
      <c r="AW17" s="69">
        <v>0.85793129125078715</v>
      </c>
      <c r="AX17" s="69">
        <v>0.86248715190062542</v>
      </c>
      <c r="AY17" s="69"/>
      <c r="AZ17" s="69">
        <f t="shared" si="38"/>
        <v>-5.8632385892315564E-2</v>
      </c>
      <c r="BA17" s="69">
        <f>'RD T1'!E161</f>
        <v>0.42690936067719631</v>
      </c>
      <c r="BB17" s="69">
        <f t="shared" si="39"/>
        <v>0.36827697478488075</v>
      </c>
      <c r="BD17" t="str">
        <f t="shared" si="40"/>
        <v>34 Culture, media and sports occupations</v>
      </c>
      <c r="BE17" s="69">
        <v>2.2611714797024476</v>
      </c>
      <c r="BF17" s="69">
        <v>2.4730149847522327</v>
      </c>
      <c r="BG17" s="69">
        <v>2.289100939289435</v>
      </c>
      <c r="BH17" s="69">
        <v>1.9681630323116655</v>
      </c>
      <c r="BI17" s="69">
        <v>2.0517643684248252</v>
      </c>
      <c r="BJ17" s="69"/>
      <c r="BK17" s="69">
        <f t="shared" si="41"/>
        <v>-0.2373365708646098</v>
      </c>
      <c r="BL17" s="69">
        <f>'RD T1'!E190</f>
        <v>0.78123342219009495</v>
      </c>
      <c r="BM17" s="69">
        <f t="shared" si="42"/>
        <v>0.54389685132548515</v>
      </c>
      <c r="BO17" t="str">
        <f t="shared" si="43"/>
        <v>34 Culture, media and sports occupations</v>
      </c>
      <c r="BP17" s="69">
        <v>1.2426938866876731</v>
      </c>
      <c r="BQ17" s="69">
        <v>1.2294719869225874</v>
      </c>
      <c r="BR17" s="69">
        <v>1.0639135478408495</v>
      </c>
      <c r="BS17" s="69">
        <v>0.75874540376820154</v>
      </c>
      <c r="BT17" s="69">
        <v>0.42393865650841694</v>
      </c>
      <c r="BU17" s="69"/>
      <c r="BV17" s="69">
        <f t="shared" si="44"/>
        <v>-0.63997489133243257</v>
      </c>
      <c r="BW17" s="69">
        <f>'RD T1'!E219</f>
        <v>0.26186332737613105</v>
      </c>
      <c r="BX17" s="69">
        <f t="shared" si="45"/>
        <v>-0.37811156395630152</v>
      </c>
      <c r="BZ17" t="str">
        <f t="shared" si="46"/>
        <v>34 Culture, media and sports occupations</v>
      </c>
      <c r="CA17" s="69">
        <v>0.8719203287156263</v>
      </c>
      <c r="CB17" s="69">
        <v>1.1512451596059901</v>
      </c>
      <c r="CC17" s="69">
        <v>1.0531765387233685</v>
      </c>
      <c r="CD17" s="69">
        <v>0.77200901603187055</v>
      </c>
      <c r="CE17" s="69">
        <v>0.52035741451175699</v>
      </c>
      <c r="CF17" s="69"/>
      <c r="CG17" s="69">
        <f t="shared" si="47"/>
        <v>-0.53281912421161148</v>
      </c>
      <c r="CH17" s="69">
        <f>'RD T1'!E248</f>
        <v>0.24649974069728428</v>
      </c>
      <c r="CI17" s="69">
        <f t="shared" si="48"/>
        <v>-0.28631938351432717</v>
      </c>
      <c r="CK17" t="str">
        <f t="shared" si="49"/>
        <v>34 Culture, media and sports occupations</v>
      </c>
      <c r="CL17" s="69">
        <v>0.14819627645991079</v>
      </c>
      <c r="CM17" s="69">
        <v>0.19383681679721618</v>
      </c>
      <c r="CN17" s="69">
        <v>0.24146001424055738</v>
      </c>
      <c r="CO17" s="69">
        <v>0.19447446728914708</v>
      </c>
      <c r="CP17" s="69">
        <v>0.14506253252413834</v>
      </c>
      <c r="CQ17" s="69"/>
      <c r="CR17" s="69">
        <f t="shared" si="50"/>
        <v>-9.6397481716419042E-2</v>
      </c>
      <c r="CS17" s="69">
        <f>'RD T1'!E277</f>
        <v>6.1794761960899731E-2</v>
      </c>
      <c r="CT17" s="69">
        <f t="shared" si="51"/>
        <v>-3.4602719755519311E-2</v>
      </c>
    </row>
    <row r="18" spans="1:98" x14ac:dyDescent="0.2">
      <c r="A18" s="10" t="str">
        <f>name!D14</f>
        <v>35 Business and public service associate professionals</v>
      </c>
      <c r="B18" s="69">
        <v>0.46882244404571405</v>
      </c>
      <c r="C18" s="69">
        <v>0.64453494796602961</v>
      </c>
      <c r="D18" s="69">
        <v>0.61592663970810002</v>
      </c>
      <c r="E18" s="69">
        <v>0.83146056428866288</v>
      </c>
      <c r="F18" s="69">
        <v>1.2956377364341038</v>
      </c>
      <c r="G18" s="11"/>
      <c r="H18" s="69">
        <f t="shared" si="26"/>
        <v>0.67971109672600383</v>
      </c>
      <c r="I18" s="69">
        <f>'RD T1'!E46</f>
        <v>0.4461995186990334</v>
      </c>
      <c r="J18" s="69">
        <f t="shared" si="27"/>
        <v>1.1259106154250373</v>
      </c>
      <c r="L18" t="str">
        <f t="shared" si="28"/>
        <v>35 Business and public service associate professionals</v>
      </c>
      <c r="M18" s="69">
        <v>4.9626682979918142</v>
      </c>
      <c r="N18" s="69">
        <v>6.7000514016899739</v>
      </c>
      <c r="O18" s="69">
        <v>7.0096651255587412</v>
      </c>
      <c r="P18" s="69">
        <v>9.1330638807253663</v>
      </c>
      <c r="Q18" s="69">
        <v>13.242714206504102</v>
      </c>
      <c r="R18" s="11"/>
      <c r="S18" s="69">
        <f t="shared" si="29"/>
        <v>6.2330490809453609</v>
      </c>
      <c r="T18" s="69">
        <f>'RD T1'!E75</f>
        <v>4.9905491519884704</v>
      </c>
      <c r="U18" s="69">
        <f t="shared" si="30"/>
        <v>11.223598232933831</v>
      </c>
      <c r="W18" t="str">
        <f t="shared" si="31"/>
        <v>35 Business and public service associate professionals</v>
      </c>
      <c r="X18" s="69">
        <v>10.848432931584599</v>
      </c>
      <c r="Y18" s="69">
        <v>11.384390370554174</v>
      </c>
      <c r="Z18" s="69">
        <v>11.938327062214221</v>
      </c>
      <c r="AA18" s="69">
        <v>12.690015414192883</v>
      </c>
      <c r="AB18" s="69">
        <v>13.06610775433108</v>
      </c>
      <c r="AC18" s="69"/>
      <c r="AD18" s="69">
        <f t="shared" si="32"/>
        <v>1.1277806921168594</v>
      </c>
      <c r="AE18" s="69">
        <f>'RD T1'!E104</f>
        <v>6.6969564900823739</v>
      </c>
      <c r="AF18" s="69">
        <f t="shared" si="33"/>
        <v>7.8247371821992333</v>
      </c>
      <c r="AH18" t="str">
        <f t="shared" si="34"/>
        <v>35 Business and public service associate professionals</v>
      </c>
      <c r="AI18" s="69">
        <v>2.7484408215129568</v>
      </c>
      <c r="AJ18" s="69">
        <v>2.8393728400680698</v>
      </c>
      <c r="AK18" s="69">
        <v>3.1235165212136531</v>
      </c>
      <c r="AL18" s="69">
        <v>3.3142663065520876</v>
      </c>
      <c r="AM18" s="69">
        <v>3.6047237478076117</v>
      </c>
      <c r="AN18" s="69"/>
      <c r="AO18" s="69">
        <f t="shared" si="35"/>
        <v>0.48120722659395865</v>
      </c>
      <c r="AP18" s="69">
        <f>'RD T1'!E133</f>
        <v>1.6842800088531544</v>
      </c>
      <c r="AQ18" s="69">
        <f t="shared" si="36"/>
        <v>2.1654872354471131</v>
      </c>
      <c r="AS18" t="str">
        <f t="shared" si="37"/>
        <v>35 Business and public service associate professionals</v>
      </c>
      <c r="AT18" s="69">
        <v>2.4889125821226252</v>
      </c>
      <c r="AU18" s="69">
        <v>2.4482686391991209</v>
      </c>
      <c r="AV18" s="69">
        <v>2.6186135578421652</v>
      </c>
      <c r="AW18" s="69">
        <v>2.7386521199257201</v>
      </c>
      <c r="AX18" s="69">
        <v>2.9007779400973428</v>
      </c>
      <c r="AY18" s="69"/>
      <c r="AZ18" s="69">
        <f t="shared" si="38"/>
        <v>0.28216438225517759</v>
      </c>
      <c r="BA18" s="69">
        <f>'RD T1'!E162</f>
        <v>1.3652226236277969</v>
      </c>
      <c r="BB18" s="69">
        <f t="shared" si="39"/>
        <v>1.6473870058829745</v>
      </c>
      <c r="BD18" t="str">
        <f t="shared" si="40"/>
        <v>35 Business and public service associate professionals</v>
      </c>
      <c r="BE18" s="69">
        <v>7.9585616823911867</v>
      </c>
      <c r="BF18" s="69">
        <v>8.766854206475827</v>
      </c>
      <c r="BG18" s="69">
        <v>8.8884243566374419</v>
      </c>
      <c r="BH18" s="69">
        <v>8.345786811599929</v>
      </c>
      <c r="BI18" s="69">
        <v>7.9278086070417482</v>
      </c>
      <c r="BJ18" s="69"/>
      <c r="BK18" s="69">
        <f t="shared" si="41"/>
        <v>-0.96061574959569374</v>
      </c>
      <c r="BL18" s="69">
        <f>'RD T1'!E191</f>
        <v>3.2531528911226748</v>
      </c>
      <c r="BM18" s="69">
        <f t="shared" si="42"/>
        <v>2.2925371415269811</v>
      </c>
      <c r="BO18" t="str">
        <f t="shared" si="43"/>
        <v>35 Business and public service associate professionals</v>
      </c>
      <c r="BP18" s="69">
        <v>6.2432047599307463</v>
      </c>
      <c r="BQ18" s="69">
        <v>6.0931707154805901</v>
      </c>
      <c r="BR18" s="69">
        <v>6.3928282304159696</v>
      </c>
      <c r="BS18" s="69">
        <v>5.2911245537448615</v>
      </c>
      <c r="BT18" s="69">
        <v>3.9039595935831986</v>
      </c>
      <c r="BU18" s="69"/>
      <c r="BV18" s="69">
        <f t="shared" si="44"/>
        <v>-2.488868636832771</v>
      </c>
      <c r="BW18" s="69">
        <f>'RD T1'!E220</f>
        <v>2.0111115886665023</v>
      </c>
      <c r="BX18" s="69">
        <f t="shared" si="45"/>
        <v>-0.47775704816626874</v>
      </c>
      <c r="BZ18" t="str">
        <f t="shared" si="46"/>
        <v>35 Business and public service associate professionals</v>
      </c>
      <c r="CA18" s="69">
        <v>3.2642930084243322</v>
      </c>
      <c r="CB18" s="69">
        <v>4.1649650247654018</v>
      </c>
      <c r="CC18" s="69">
        <v>3.9730027580520204</v>
      </c>
      <c r="CD18" s="69">
        <v>3.3274167662764209</v>
      </c>
      <c r="CE18" s="69">
        <v>2.4349875950953868</v>
      </c>
      <c r="CF18" s="69"/>
      <c r="CG18" s="69">
        <f t="shared" si="47"/>
        <v>-1.5380151629566337</v>
      </c>
      <c r="CH18" s="69">
        <f>'RD T1'!E249</f>
        <v>0.98315269854189691</v>
      </c>
      <c r="CI18" s="69">
        <f t="shared" si="48"/>
        <v>-0.55486246441473674</v>
      </c>
      <c r="CK18" t="str">
        <f t="shared" si="49"/>
        <v>35 Business and public service associate professionals</v>
      </c>
      <c r="CL18" s="69">
        <v>0.48556675600369115</v>
      </c>
      <c r="CM18" s="69">
        <v>0.53109363935169818</v>
      </c>
      <c r="CN18" s="69">
        <v>0.66309603501142578</v>
      </c>
      <c r="CO18" s="69">
        <v>0.47249225009618079</v>
      </c>
      <c r="CP18" s="69">
        <v>0.34279084583592684</v>
      </c>
      <c r="CQ18" s="69"/>
      <c r="CR18" s="69">
        <f t="shared" si="50"/>
        <v>-0.32030518917549894</v>
      </c>
      <c r="CS18" s="69">
        <f>'RD T1'!E278</f>
        <v>0.14893190205826845</v>
      </c>
      <c r="CT18" s="69">
        <f t="shared" si="51"/>
        <v>-0.17137328711723049</v>
      </c>
    </row>
    <row r="19" spans="1:98" x14ac:dyDescent="0.2">
      <c r="A19" s="10" t="str">
        <f>name!D15</f>
        <v>41 Administrative occupations</v>
      </c>
      <c r="B19" s="69">
        <v>0.27112506754239946</v>
      </c>
      <c r="C19" s="69">
        <v>0.35812230532116207</v>
      </c>
      <c r="D19" s="69">
        <v>0.34873468882536002</v>
      </c>
      <c r="E19" s="69">
        <v>0.51073025415903417</v>
      </c>
      <c r="F19" s="69">
        <v>0.87690084527361556</v>
      </c>
      <c r="G19" s="11"/>
      <c r="H19" s="69">
        <f t="shared" si="26"/>
        <v>0.5281661564482556</v>
      </c>
      <c r="I19" s="69">
        <f>'RD T1'!E47</f>
        <v>0.33137042911217579</v>
      </c>
      <c r="J19" s="69">
        <f t="shared" si="27"/>
        <v>0.85953658556043133</v>
      </c>
      <c r="L19" t="str">
        <f t="shared" si="28"/>
        <v>41 Administrative occupations</v>
      </c>
      <c r="M19" s="69">
        <v>3.1744501291919929</v>
      </c>
      <c r="N19" s="69">
        <v>4.1478909777183617</v>
      </c>
      <c r="O19" s="69">
        <v>4.4780162106965644</v>
      </c>
      <c r="P19" s="69">
        <v>6.3658609031957232</v>
      </c>
      <c r="Q19" s="69">
        <v>10.399350151787525</v>
      </c>
      <c r="R19" s="11"/>
      <c r="S19" s="69">
        <f t="shared" si="29"/>
        <v>5.9213339410909605</v>
      </c>
      <c r="T19" s="69">
        <f>'RD T1'!E76</f>
        <v>4.1395796711958432</v>
      </c>
      <c r="U19" s="69">
        <f t="shared" si="30"/>
        <v>10.060913612286804</v>
      </c>
      <c r="W19" t="str">
        <f t="shared" si="31"/>
        <v>41 Administrative occupations</v>
      </c>
      <c r="X19" s="69">
        <v>10.944679737085792</v>
      </c>
      <c r="Y19" s="69">
        <v>10.846839124056872</v>
      </c>
      <c r="Z19" s="69">
        <v>12.30098860915232</v>
      </c>
      <c r="AA19" s="69">
        <v>14.895691257640154</v>
      </c>
      <c r="AB19" s="69">
        <v>17.413592061332903</v>
      </c>
      <c r="AC19" s="69"/>
      <c r="AD19" s="69">
        <f t="shared" si="32"/>
        <v>5.1126034521805828</v>
      </c>
      <c r="AE19" s="69">
        <f>'RD T1'!E105</f>
        <v>9.0870835040754105</v>
      </c>
      <c r="AF19" s="69">
        <f t="shared" si="33"/>
        <v>14.199686956255993</v>
      </c>
      <c r="AH19" t="str">
        <f t="shared" si="34"/>
        <v>41 Administrative occupations</v>
      </c>
      <c r="AI19" s="69">
        <v>4.0507979403398302</v>
      </c>
      <c r="AJ19" s="69">
        <v>4.0646436790659246</v>
      </c>
      <c r="AK19" s="69">
        <v>4.5161071559622989</v>
      </c>
      <c r="AL19" s="69">
        <v>5.2474829952572346</v>
      </c>
      <c r="AM19" s="69">
        <v>6.1122226375362532</v>
      </c>
      <c r="AN19" s="69"/>
      <c r="AO19" s="69">
        <f t="shared" si="35"/>
        <v>1.5961154815739542</v>
      </c>
      <c r="AP19" s="69">
        <f>'RD T1'!E134</f>
        <v>3.342137420995261</v>
      </c>
      <c r="AQ19" s="69">
        <f t="shared" si="36"/>
        <v>4.9382529025692152</v>
      </c>
      <c r="AS19" t="str">
        <f t="shared" si="37"/>
        <v>41 Administrative occupations</v>
      </c>
      <c r="AT19" s="69">
        <v>3.9975521054816752</v>
      </c>
      <c r="AU19" s="69">
        <v>4.0082200152103402</v>
      </c>
      <c r="AV19" s="69">
        <v>4.4892681200322242</v>
      </c>
      <c r="AW19" s="69">
        <v>4.9932019328831441</v>
      </c>
      <c r="AX19" s="69">
        <v>5.6053050592733467</v>
      </c>
      <c r="AY19" s="69"/>
      <c r="AZ19" s="69">
        <f t="shared" si="38"/>
        <v>1.1160369392411225</v>
      </c>
      <c r="BA19" s="69">
        <f>'RD T1'!E163</f>
        <v>3.0070279698883291</v>
      </c>
      <c r="BB19" s="69">
        <f t="shared" si="39"/>
        <v>4.123064909129452</v>
      </c>
      <c r="BD19" t="str">
        <f t="shared" si="40"/>
        <v>41 Administrative occupations</v>
      </c>
      <c r="BE19" s="69">
        <v>13.223925550611733</v>
      </c>
      <c r="BF19" s="69">
        <v>13.994865733018617</v>
      </c>
      <c r="BG19" s="69">
        <v>14.254314363369325</v>
      </c>
      <c r="BH19" s="69">
        <v>14.387155256466624</v>
      </c>
      <c r="BI19" s="69">
        <v>12.725620918468028</v>
      </c>
      <c r="BJ19" s="69"/>
      <c r="BK19" s="69">
        <f t="shared" si="41"/>
        <v>-1.5286934449012968</v>
      </c>
      <c r="BL19" s="69">
        <f>'RD T1'!E192</f>
        <v>6.2394314995543505</v>
      </c>
      <c r="BM19" s="69">
        <f t="shared" si="42"/>
        <v>4.7107380546530537</v>
      </c>
      <c r="BO19" t="str">
        <f t="shared" si="43"/>
        <v>41 Administrative occupations</v>
      </c>
      <c r="BP19" s="69">
        <v>15.209480275395014</v>
      </c>
      <c r="BQ19" s="69">
        <v>14.113270228894212</v>
      </c>
      <c r="BR19" s="69">
        <v>13.559672614328084</v>
      </c>
      <c r="BS19" s="69">
        <v>11.449447119573495</v>
      </c>
      <c r="BT19" s="69">
        <v>6.5453342467998956</v>
      </c>
      <c r="BU19" s="69"/>
      <c r="BV19" s="69">
        <f t="shared" si="44"/>
        <v>-7.0143383675281887</v>
      </c>
      <c r="BW19" s="69">
        <f>'RD T1'!E221</f>
        <v>4.4334850218379422</v>
      </c>
      <c r="BX19" s="69">
        <f t="shared" si="45"/>
        <v>-2.5808533456902465</v>
      </c>
      <c r="BZ19" t="str">
        <f t="shared" si="46"/>
        <v>41 Administrative occupations</v>
      </c>
      <c r="CA19" s="69">
        <v>6.7815042575545883</v>
      </c>
      <c r="CB19" s="69">
        <v>7.4288087723539018</v>
      </c>
      <c r="CC19" s="69">
        <v>7.539188193473831</v>
      </c>
      <c r="CD19" s="69">
        <v>5.3779636939893205</v>
      </c>
      <c r="CE19" s="69">
        <v>1.7296993225066439</v>
      </c>
      <c r="CF19" s="69"/>
      <c r="CG19" s="69">
        <f t="shared" si="47"/>
        <v>-5.8094888709671872</v>
      </c>
      <c r="CH19" s="69">
        <f>'RD T1'!E250</f>
        <v>1.4081737397563376</v>
      </c>
      <c r="CI19" s="69">
        <f t="shared" si="48"/>
        <v>-4.4013151312108496</v>
      </c>
      <c r="CK19" t="str">
        <f t="shared" si="49"/>
        <v>41 Administrative occupations</v>
      </c>
      <c r="CL19" s="69">
        <v>1.2646413544793762</v>
      </c>
      <c r="CM19" s="69">
        <v>1.0755958969864434</v>
      </c>
      <c r="CN19" s="69">
        <v>1.1819538855297875</v>
      </c>
      <c r="CO19" s="69">
        <v>0.73112050518210181</v>
      </c>
      <c r="CP19" s="69">
        <v>0.30630935032579709</v>
      </c>
      <c r="CQ19" s="69"/>
      <c r="CR19" s="69">
        <f t="shared" si="50"/>
        <v>-0.87564453520399044</v>
      </c>
      <c r="CS19" s="69">
        <f>'RD T1'!E279</f>
        <v>0.20251122935134816</v>
      </c>
      <c r="CT19" s="69">
        <f t="shared" si="51"/>
        <v>-0.67313330585264231</v>
      </c>
    </row>
    <row r="20" spans="1:98" x14ac:dyDescent="0.2">
      <c r="A20" s="10" t="str">
        <f>name!D16</f>
        <v>42 Secretarial and related occupations</v>
      </c>
      <c r="B20" s="69">
        <v>2.7154650383035561E-2</v>
      </c>
      <c r="C20" s="69">
        <v>3.3732434684508983E-2</v>
      </c>
      <c r="D20" s="69">
        <v>3.1710947716293111E-2</v>
      </c>
      <c r="E20" s="69">
        <v>4.9480223448981661E-2</v>
      </c>
      <c r="F20" s="69">
        <v>0.10244861853006844</v>
      </c>
      <c r="G20" s="11"/>
      <c r="H20" s="69">
        <f t="shared" si="26"/>
        <v>7.0737670813775327E-2</v>
      </c>
      <c r="I20" s="69">
        <f>'RD T1'!E48</f>
        <v>4.1451012183282898E-2</v>
      </c>
      <c r="J20" s="69">
        <f t="shared" si="27"/>
        <v>0.11218868299705823</v>
      </c>
      <c r="L20" t="str">
        <f t="shared" si="28"/>
        <v>42 Secretarial and related occupations</v>
      </c>
      <c r="M20" s="69">
        <v>0.57820759519305742</v>
      </c>
      <c r="N20" s="69">
        <v>0.63500361898418733</v>
      </c>
      <c r="O20" s="69">
        <v>0.68092947311398588</v>
      </c>
      <c r="P20" s="69">
        <v>1.0064405271916792</v>
      </c>
      <c r="Q20" s="69">
        <v>1.3619799613789587</v>
      </c>
      <c r="R20" s="11"/>
      <c r="S20" s="69">
        <f t="shared" si="29"/>
        <v>0.68105048826497283</v>
      </c>
      <c r="T20" s="69">
        <f>'RD T1'!E77</f>
        <v>0.65192858483647498</v>
      </c>
      <c r="U20" s="69">
        <f t="shared" si="30"/>
        <v>1.3329790731014479</v>
      </c>
      <c r="W20" t="str">
        <f t="shared" si="31"/>
        <v>42 Secretarial and related occupations</v>
      </c>
      <c r="X20" s="69">
        <v>2.0364772380455531</v>
      </c>
      <c r="Y20" s="69">
        <v>1.9165390453753941</v>
      </c>
      <c r="Z20" s="69">
        <v>2.0611965609096741</v>
      </c>
      <c r="AA20" s="69">
        <v>2.7789727152818151</v>
      </c>
      <c r="AB20" s="69">
        <v>4.3632841445867534</v>
      </c>
      <c r="AC20" s="69"/>
      <c r="AD20" s="69">
        <f t="shared" si="32"/>
        <v>2.3020875836770793</v>
      </c>
      <c r="AE20" s="69">
        <f>'RD T1'!E106</f>
        <v>2.0100381879647311</v>
      </c>
      <c r="AF20" s="69">
        <f t="shared" si="33"/>
        <v>4.31212577164181</v>
      </c>
      <c r="AH20" t="str">
        <f t="shared" si="34"/>
        <v>42 Secretarial and related occupations</v>
      </c>
      <c r="AI20" s="69">
        <v>0.93925268081673985</v>
      </c>
      <c r="AJ20" s="69">
        <v>0.8230457797451266</v>
      </c>
      <c r="AK20" s="69">
        <v>0.95738865254469174</v>
      </c>
      <c r="AL20" s="69">
        <v>1.1304717078935049</v>
      </c>
      <c r="AM20" s="69">
        <v>1.2297096316373388</v>
      </c>
      <c r="AN20" s="69"/>
      <c r="AO20" s="69">
        <f t="shared" si="35"/>
        <v>0.27232097909264708</v>
      </c>
      <c r="AP20" s="69">
        <f>'RD T1'!E135</f>
        <v>0.72981648052403125</v>
      </c>
      <c r="AQ20" s="69">
        <f t="shared" si="36"/>
        <v>1.0021374596166783</v>
      </c>
      <c r="AS20" t="str">
        <f t="shared" si="37"/>
        <v>42 Secretarial and related occupations</v>
      </c>
      <c r="AT20" s="69">
        <v>0.75643109759207705</v>
      </c>
      <c r="AU20" s="69">
        <v>0.64822792712211763</v>
      </c>
      <c r="AV20" s="69">
        <v>0.78037068677999633</v>
      </c>
      <c r="AW20" s="69">
        <v>0.87022886313149617</v>
      </c>
      <c r="AX20" s="69">
        <v>1.2488718848728275</v>
      </c>
      <c r="AY20" s="69"/>
      <c r="AZ20" s="69">
        <f t="shared" si="38"/>
        <v>0.46850119809283119</v>
      </c>
      <c r="BA20" s="69">
        <f>'RD T1'!E164</f>
        <v>0.52376368290130471</v>
      </c>
      <c r="BB20" s="69">
        <f t="shared" si="39"/>
        <v>0.9922648809941359</v>
      </c>
      <c r="BD20" t="str">
        <f t="shared" si="40"/>
        <v>42 Secretarial and related occupations</v>
      </c>
      <c r="BE20" s="69">
        <v>2.8767150248716882</v>
      </c>
      <c r="BF20" s="69">
        <v>2.8414051722056364</v>
      </c>
      <c r="BG20" s="69">
        <v>2.6665062009548492</v>
      </c>
      <c r="BH20" s="69">
        <v>2.5508670079901061</v>
      </c>
      <c r="BI20" s="69">
        <v>0.76906706455173834</v>
      </c>
      <c r="BJ20" s="69"/>
      <c r="BK20" s="69">
        <f t="shared" si="41"/>
        <v>-1.8974391364031109</v>
      </c>
      <c r="BL20" s="69">
        <f>'RD T1'!E193</f>
        <v>0.83757179056093323</v>
      </c>
      <c r="BM20" s="69">
        <f t="shared" si="42"/>
        <v>-1.0598673458421777</v>
      </c>
      <c r="BO20" t="str">
        <f t="shared" si="43"/>
        <v>42 Secretarial and related occupations</v>
      </c>
      <c r="BP20" s="69">
        <v>3.9119947900385657</v>
      </c>
      <c r="BQ20" s="69">
        <v>3.359066362205275</v>
      </c>
      <c r="BR20" s="69">
        <v>2.863178091553003</v>
      </c>
      <c r="BS20" s="69">
        <v>1.8488789719341336</v>
      </c>
      <c r="BT20" s="69">
        <v>0.35937122581658287</v>
      </c>
      <c r="BU20" s="69"/>
      <c r="BV20" s="69">
        <f t="shared" si="44"/>
        <v>-2.5038068657364203</v>
      </c>
      <c r="BW20" s="69">
        <f>'RD T1'!E222</f>
        <v>0.69258101867077948</v>
      </c>
      <c r="BX20" s="69">
        <f t="shared" si="45"/>
        <v>-1.8112258470656408</v>
      </c>
      <c r="BZ20" t="str">
        <f t="shared" si="46"/>
        <v>42 Secretarial and related occupations</v>
      </c>
      <c r="CA20" s="69">
        <v>2.6442483983146361</v>
      </c>
      <c r="CB20" s="69">
        <v>2.9255154877880853</v>
      </c>
      <c r="CC20" s="69">
        <v>2.8276716323299991</v>
      </c>
      <c r="CD20" s="69">
        <v>1.4410892759086285</v>
      </c>
      <c r="CE20" s="69">
        <v>0.47708527131707801</v>
      </c>
      <c r="CF20" s="69"/>
      <c r="CG20" s="69">
        <f t="shared" si="47"/>
        <v>-2.3505863610129212</v>
      </c>
      <c r="CH20" s="69">
        <f>'RD T1'!E251</f>
        <v>0.48627996169929111</v>
      </c>
      <c r="CI20" s="69">
        <f t="shared" si="48"/>
        <v>-1.8643063993136302</v>
      </c>
      <c r="CK20" t="str">
        <f t="shared" si="49"/>
        <v>42 Secretarial and related occupations</v>
      </c>
      <c r="CL20" s="69">
        <v>0.51927890606405191</v>
      </c>
      <c r="CM20" s="69">
        <v>0.49213081210582843</v>
      </c>
      <c r="CN20" s="69">
        <v>0.5127628684758051</v>
      </c>
      <c r="CO20" s="69">
        <v>0.4631763395334661</v>
      </c>
      <c r="CP20" s="69">
        <v>0.13084467988996434</v>
      </c>
      <c r="CQ20" s="69"/>
      <c r="CR20" s="69">
        <f t="shared" si="50"/>
        <v>-0.38191818858584076</v>
      </c>
      <c r="CS20" s="69">
        <f>'RD T1'!E280</f>
        <v>0.1431078550783153</v>
      </c>
      <c r="CT20" s="69">
        <f t="shared" si="51"/>
        <v>-0.23881033350752545</v>
      </c>
    </row>
    <row r="21" spans="1:98" x14ac:dyDescent="0.2">
      <c r="A21" s="10" t="str">
        <f>name!D17</f>
        <v>51 Skilled agricultural and related trades</v>
      </c>
      <c r="B21" s="69">
        <v>1.2295045600342175E-2</v>
      </c>
      <c r="C21" s="69">
        <v>2.3032424072558285E-2</v>
      </c>
      <c r="D21" s="69">
        <v>2.0442369397258804E-2</v>
      </c>
      <c r="E21" s="69">
        <v>2.6765802286591946E-2</v>
      </c>
      <c r="F21" s="69">
        <v>4.5757845081209857E-2</v>
      </c>
      <c r="G21" s="11"/>
      <c r="H21" s="69">
        <f t="shared" si="26"/>
        <v>2.5315475683951053E-2</v>
      </c>
      <c r="I21" s="69">
        <f>'RD T1'!E49</f>
        <v>2.4052069325879954E-2</v>
      </c>
      <c r="J21" s="69">
        <f t="shared" si="27"/>
        <v>4.936754500983101E-2</v>
      </c>
      <c r="L21" t="str">
        <f t="shared" si="28"/>
        <v>51 Skilled agricultural and related trades</v>
      </c>
      <c r="M21" s="69">
        <v>9.5432526211880767E-2</v>
      </c>
      <c r="N21" s="69">
        <v>0.11515498618170743</v>
      </c>
      <c r="O21" s="69">
        <v>0.12040289418156104</v>
      </c>
      <c r="P21" s="69">
        <v>0.15919324967257362</v>
      </c>
      <c r="Q21" s="69">
        <v>0.26115848913935646</v>
      </c>
      <c r="R21" s="11"/>
      <c r="S21" s="69">
        <f t="shared" si="29"/>
        <v>0.14075559495779544</v>
      </c>
      <c r="T21" s="69">
        <f>'RD T1'!E78</f>
        <v>0.10122920231071005</v>
      </c>
      <c r="U21" s="69">
        <f t="shared" si="30"/>
        <v>0.24198479726850547</v>
      </c>
      <c r="W21" t="str">
        <f t="shared" si="31"/>
        <v>51 Skilled agricultural and related trades</v>
      </c>
      <c r="X21" s="69">
        <v>0.75172345796326301</v>
      </c>
      <c r="Y21" s="69">
        <v>0.76982144588202495</v>
      </c>
      <c r="Z21" s="69">
        <v>0.92776201875584163</v>
      </c>
      <c r="AA21" s="69">
        <v>1.1168141394066815</v>
      </c>
      <c r="AB21" s="69">
        <v>1.5459089284413035</v>
      </c>
      <c r="AC21" s="69"/>
      <c r="AD21" s="69">
        <f t="shared" si="32"/>
        <v>0.61814690968546182</v>
      </c>
      <c r="AE21" s="69">
        <f>'RD T1'!E107</f>
        <v>0.84519406716608403</v>
      </c>
      <c r="AF21" s="69">
        <f t="shared" si="33"/>
        <v>1.463340976851546</v>
      </c>
      <c r="AH21" t="str">
        <f t="shared" si="34"/>
        <v>51 Skilled agricultural and related trades</v>
      </c>
      <c r="AI21" s="69">
        <v>0.40309067109121727</v>
      </c>
      <c r="AJ21" s="69">
        <v>0.44477642801379552</v>
      </c>
      <c r="AK21" s="69">
        <v>0.44752117726380652</v>
      </c>
      <c r="AL21" s="69">
        <v>0.54108199811190716</v>
      </c>
      <c r="AM21" s="69">
        <v>0.7270568319945403</v>
      </c>
      <c r="AN21" s="69"/>
      <c r="AO21" s="69">
        <f t="shared" si="35"/>
        <v>0.27953565473073377</v>
      </c>
      <c r="AP21" s="69">
        <f>'RD T1'!E136</f>
        <v>0.41957528182266296</v>
      </c>
      <c r="AQ21" s="69">
        <f t="shared" si="36"/>
        <v>0.69911093655339673</v>
      </c>
      <c r="AS21" t="str">
        <f t="shared" si="37"/>
        <v>51 Skilled agricultural and related trades</v>
      </c>
      <c r="AT21" s="69">
        <v>0.55446391607228196</v>
      </c>
      <c r="AU21" s="69">
        <v>0.60595693386989313</v>
      </c>
      <c r="AV21" s="69">
        <v>0.62072027289330678</v>
      </c>
      <c r="AW21" s="69">
        <v>0.72453206253067803</v>
      </c>
      <c r="AX21" s="69">
        <v>0.96570469643066703</v>
      </c>
      <c r="AY21" s="69"/>
      <c r="AZ21" s="69">
        <f t="shared" si="38"/>
        <v>0.34498442353736025</v>
      </c>
      <c r="BA21" s="69">
        <f>'RD T1'!E165</f>
        <v>0.50136972067403374</v>
      </c>
      <c r="BB21" s="69">
        <f t="shared" si="39"/>
        <v>0.84635414421139399</v>
      </c>
      <c r="BD21" t="str">
        <f t="shared" si="40"/>
        <v>51 Skilled agricultural and related trades</v>
      </c>
      <c r="BE21" s="69">
        <v>1.1462058012117109</v>
      </c>
      <c r="BF21" s="69">
        <v>1.1656684849444598</v>
      </c>
      <c r="BG21" s="69">
        <v>1.187623376150672</v>
      </c>
      <c r="BH21" s="69">
        <v>1.1476195716900603</v>
      </c>
      <c r="BI21" s="69">
        <v>1.2329369799967826</v>
      </c>
      <c r="BJ21" s="69"/>
      <c r="BK21" s="69">
        <f t="shared" si="41"/>
        <v>4.5313603846110606E-2</v>
      </c>
      <c r="BL21" s="69">
        <f>'RD T1'!E194</f>
        <v>0.54759863442056511</v>
      </c>
      <c r="BM21" s="69">
        <f t="shared" si="42"/>
        <v>0.59291223826667572</v>
      </c>
      <c r="BO21" t="str">
        <f t="shared" si="43"/>
        <v>51 Skilled agricultural and related trades</v>
      </c>
      <c r="BP21" s="69">
        <v>1.6527979435265312</v>
      </c>
      <c r="BQ21" s="69">
        <v>1.5756205377329988</v>
      </c>
      <c r="BR21" s="69">
        <v>1.6028586759774455</v>
      </c>
      <c r="BS21" s="69">
        <v>1.4715179666220883</v>
      </c>
      <c r="BT21" s="69">
        <v>1.420345649407655</v>
      </c>
      <c r="BU21" s="69"/>
      <c r="BV21" s="69">
        <f t="shared" si="44"/>
        <v>-0.18251302656979052</v>
      </c>
      <c r="BW21" s="69">
        <f>'RD T1'!E223</f>
        <v>0.78707039848274418</v>
      </c>
      <c r="BX21" s="69">
        <f t="shared" si="45"/>
        <v>0.60455737191295367</v>
      </c>
      <c r="BZ21" t="str">
        <f t="shared" si="46"/>
        <v>51 Skilled agricultural and related trades</v>
      </c>
      <c r="CA21" s="69">
        <v>1.3318096496448562</v>
      </c>
      <c r="CB21" s="69">
        <v>1.5873981595724374</v>
      </c>
      <c r="CC21" s="69">
        <v>1.4843560132931575</v>
      </c>
      <c r="CD21" s="69">
        <v>1.3939161046840018</v>
      </c>
      <c r="CE21" s="69">
        <v>1.6060160650551822</v>
      </c>
      <c r="CF21" s="69"/>
      <c r="CG21" s="69">
        <f t="shared" si="47"/>
        <v>0.12166005176202477</v>
      </c>
      <c r="CH21" s="69">
        <f>'RD T1'!E252</f>
        <v>0.5895526734169656</v>
      </c>
      <c r="CI21" s="69">
        <f t="shared" si="48"/>
        <v>0.71121272517899037</v>
      </c>
      <c r="CK21" t="str">
        <f t="shared" si="49"/>
        <v>51 Skilled agricultural and related trades</v>
      </c>
      <c r="CL21" s="69">
        <v>0.55438649603468082</v>
      </c>
      <c r="CM21" s="69">
        <v>0.63531208330950673</v>
      </c>
      <c r="CN21" s="69">
        <v>0.99334117231000851</v>
      </c>
      <c r="CO21" s="69">
        <v>0.77579484368524898</v>
      </c>
      <c r="CP21" s="69">
        <v>0.39688119639098302</v>
      </c>
      <c r="CQ21" s="69"/>
      <c r="CR21" s="69">
        <f t="shared" si="50"/>
        <v>-0.59645997591902544</v>
      </c>
      <c r="CS21" s="69">
        <f>'RD T1'!E281</f>
        <v>0.24336969204340836</v>
      </c>
      <c r="CT21" s="69">
        <f t="shared" si="51"/>
        <v>-0.35309028387561708</v>
      </c>
    </row>
    <row r="22" spans="1:98" x14ac:dyDescent="0.2">
      <c r="A22" s="10" t="str">
        <f>name!D18</f>
        <v>52 Skilled metal, electrical and electronic trades</v>
      </c>
      <c r="B22" s="69">
        <v>2.073762194812306E-2</v>
      </c>
      <c r="C22" s="69">
        <v>2.6599573121232321E-2</v>
      </c>
      <c r="D22" s="69">
        <v>2.5477278168154024E-2</v>
      </c>
      <c r="E22" s="69">
        <v>3.6935850802843249E-2</v>
      </c>
      <c r="F22" s="69">
        <v>5.7539631455161264E-2</v>
      </c>
      <c r="G22" s="11"/>
      <c r="H22" s="69">
        <f t="shared" si="26"/>
        <v>3.2062353287007239E-2</v>
      </c>
      <c r="I22" s="69">
        <f>'RD T1'!E50</f>
        <v>1.6994648310392726E-2</v>
      </c>
      <c r="J22" s="69">
        <f t="shared" si="27"/>
        <v>4.9057001597399966E-2</v>
      </c>
      <c r="L22" t="str">
        <f t="shared" si="28"/>
        <v>52 Skilled metal, electrical and electronic trades</v>
      </c>
      <c r="M22" s="69">
        <v>0.46970733668737585</v>
      </c>
      <c r="N22" s="69">
        <v>0.6102574069601453</v>
      </c>
      <c r="O22" s="69">
        <v>0.47333852974210661</v>
      </c>
      <c r="P22" s="69">
        <v>0.80132346558912104</v>
      </c>
      <c r="Q22" s="69">
        <v>1.4699778352794388</v>
      </c>
      <c r="R22" s="11"/>
      <c r="S22" s="69">
        <f t="shared" si="29"/>
        <v>0.99663930553733215</v>
      </c>
      <c r="T22" s="69">
        <f>'RD T1'!E79</f>
        <v>0.4778554626805071</v>
      </c>
      <c r="U22" s="69">
        <f t="shared" si="30"/>
        <v>1.4744947682178393</v>
      </c>
      <c r="W22" t="str">
        <f t="shared" si="31"/>
        <v>52 Skilled metal, electrical and electronic trades</v>
      </c>
      <c r="X22" s="69">
        <v>1.3707691019931436</v>
      </c>
      <c r="Y22" s="69">
        <v>1.4519684317625778</v>
      </c>
      <c r="Z22" s="69">
        <v>1.2062754133514917</v>
      </c>
      <c r="AA22" s="69">
        <v>1.5471271199923686</v>
      </c>
      <c r="AB22" s="69">
        <v>1.9735169397450461</v>
      </c>
      <c r="AC22" s="69"/>
      <c r="AD22" s="69">
        <f t="shared" si="32"/>
        <v>0.76724152639355436</v>
      </c>
      <c r="AE22" s="69">
        <f>'RD T1'!E108</f>
        <v>0.85012503668147199</v>
      </c>
      <c r="AF22" s="69">
        <f t="shared" si="33"/>
        <v>1.6173665630750262</v>
      </c>
      <c r="AH22" t="str">
        <f t="shared" si="34"/>
        <v>52 Skilled metal, electrical and electronic trades</v>
      </c>
      <c r="AI22" s="69">
        <v>0.46708177671201467</v>
      </c>
      <c r="AJ22" s="69">
        <v>0.45952377863195537</v>
      </c>
      <c r="AK22" s="69">
        <v>0.410100861846039</v>
      </c>
      <c r="AL22" s="69">
        <v>0.52096889075072195</v>
      </c>
      <c r="AM22" s="69">
        <v>0.6703160816985928</v>
      </c>
      <c r="AN22" s="69"/>
      <c r="AO22" s="69">
        <f t="shared" si="35"/>
        <v>0.2602152198525538</v>
      </c>
      <c r="AP22" s="69">
        <f>'RD T1'!E137</f>
        <v>0.26143040795380101</v>
      </c>
      <c r="AQ22" s="69">
        <f t="shared" si="36"/>
        <v>0.52164562780635482</v>
      </c>
      <c r="AS22" t="str">
        <f t="shared" si="37"/>
        <v>52 Skilled metal, electrical and electronic trades</v>
      </c>
      <c r="AT22" s="69">
        <v>1.8454503286242334</v>
      </c>
      <c r="AU22" s="69">
        <v>1.8695117351511796</v>
      </c>
      <c r="AV22" s="69">
        <v>1.6338792216285647</v>
      </c>
      <c r="AW22" s="69">
        <v>1.9057464060079821</v>
      </c>
      <c r="AX22" s="69">
        <v>2.3152085042718609</v>
      </c>
      <c r="AY22" s="69"/>
      <c r="AZ22" s="69">
        <f t="shared" si="38"/>
        <v>0.68132928264329617</v>
      </c>
      <c r="BA22" s="69">
        <f>'RD T1'!E166</f>
        <v>0.94521254537252775</v>
      </c>
      <c r="BB22" s="69">
        <f t="shared" si="39"/>
        <v>1.6265418280158239</v>
      </c>
      <c r="BD22" t="str">
        <f t="shared" si="40"/>
        <v>52 Skilled metal, electrical and electronic trades</v>
      </c>
      <c r="BE22" s="69">
        <v>11.18724335240716</v>
      </c>
      <c r="BF22" s="69">
        <v>11.311410735464959</v>
      </c>
      <c r="BG22" s="69">
        <v>9.9065805833376981</v>
      </c>
      <c r="BH22" s="69">
        <v>9.9840995813741387</v>
      </c>
      <c r="BI22" s="69">
        <v>10.005742129672523</v>
      </c>
      <c r="BJ22" s="69"/>
      <c r="BK22" s="69">
        <f t="shared" si="41"/>
        <v>9.916154633482499E-2</v>
      </c>
      <c r="BL22" s="69">
        <f>'RD T1'!E195</f>
        <v>3.373207692790777</v>
      </c>
      <c r="BM22" s="69">
        <f t="shared" si="42"/>
        <v>3.472369239125602</v>
      </c>
      <c r="BO22" t="str">
        <f t="shared" si="43"/>
        <v>52 Skilled metal, electrical and electronic trades</v>
      </c>
      <c r="BP22" s="69">
        <v>6.2111985096198472</v>
      </c>
      <c r="BQ22" s="69">
        <v>5.5259421947716181</v>
      </c>
      <c r="BR22" s="69">
        <v>5.3180496700007085</v>
      </c>
      <c r="BS22" s="69">
        <v>4.6873398407119469</v>
      </c>
      <c r="BT22" s="69">
        <v>3.6117121711200033</v>
      </c>
      <c r="BU22" s="69"/>
      <c r="BV22" s="69">
        <f t="shared" si="44"/>
        <v>-1.7063374988807052</v>
      </c>
      <c r="BW22" s="69">
        <f>'RD T1'!E224</f>
        <v>1.7336867290521583</v>
      </c>
      <c r="BX22" s="69">
        <f t="shared" si="45"/>
        <v>2.7349230171453076E-2</v>
      </c>
      <c r="BZ22" t="str">
        <f t="shared" si="46"/>
        <v>52 Skilled metal, electrical and electronic trades</v>
      </c>
      <c r="CA22" s="69">
        <v>2.9023561731142742</v>
      </c>
      <c r="CB22" s="69">
        <v>3.4128305777411416</v>
      </c>
      <c r="CC22" s="69">
        <v>2.6358608111267841</v>
      </c>
      <c r="CD22" s="69">
        <v>2.382130844790332</v>
      </c>
      <c r="CE22" s="69">
        <v>1.3497793259182846</v>
      </c>
      <c r="CF22" s="69"/>
      <c r="CG22" s="69">
        <f t="shared" si="47"/>
        <v>-1.2860814852084994</v>
      </c>
      <c r="CH22" s="69">
        <f>'RD T1'!E253</f>
        <v>0.6985674273777307</v>
      </c>
      <c r="CI22" s="69">
        <f t="shared" si="48"/>
        <v>-0.58751405783076871</v>
      </c>
      <c r="CK22" t="str">
        <f t="shared" si="49"/>
        <v>52 Skilled metal, electrical and electronic trades</v>
      </c>
      <c r="CL22" s="69">
        <v>0.69067833581737326</v>
      </c>
      <c r="CM22" s="69">
        <v>0.77461892649514197</v>
      </c>
      <c r="CN22" s="69">
        <v>0.93771324842326431</v>
      </c>
      <c r="CO22" s="69">
        <v>0.69295143847681551</v>
      </c>
      <c r="CP22" s="69">
        <v>0.35696999122681883</v>
      </c>
      <c r="CQ22" s="69"/>
      <c r="CR22" s="69">
        <f t="shared" si="50"/>
        <v>-0.58074325719644548</v>
      </c>
      <c r="CS22" s="69">
        <f>'RD T1'!E282</f>
        <v>0.19116962274879187</v>
      </c>
      <c r="CT22" s="69">
        <f t="shared" si="51"/>
        <v>-0.38957363444765358</v>
      </c>
    </row>
    <row r="23" spans="1:98" x14ac:dyDescent="0.2">
      <c r="A23" s="10" t="str">
        <f>name!D19</f>
        <v>53 Skilled construction and building trades</v>
      </c>
      <c r="B23" s="69">
        <v>1.5015553635205634E-2</v>
      </c>
      <c r="C23" s="69">
        <v>1.2039555728242604E-2</v>
      </c>
      <c r="D23" s="69">
        <v>8.1561407722736366E-3</v>
      </c>
      <c r="E23" s="69">
        <v>1.7100746667897668E-2</v>
      </c>
      <c r="F23" s="69">
        <v>2.1704666176981937E-2</v>
      </c>
      <c r="G23" s="11"/>
      <c r="H23" s="69">
        <f t="shared" si="26"/>
        <v>1.35485254047083E-2</v>
      </c>
      <c r="I23" s="69">
        <f>'RD T1'!E51</f>
        <v>7.5039188687168823E-3</v>
      </c>
      <c r="J23" s="69">
        <f t="shared" si="27"/>
        <v>2.1052444273425182E-2</v>
      </c>
      <c r="L23" t="str">
        <f t="shared" si="28"/>
        <v>53 Skilled construction and building trades</v>
      </c>
      <c r="M23" s="69">
        <v>0.21992921304770968</v>
      </c>
      <c r="N23" s="69">
        <v>0.27155250558699479</v>
      </c>
      <c r="O23" s="69">
        <v>0.19567912657306252</v>
      </c>
      <c r="P23" s="69">
        <v>0.32114654005239418</v>
      </c>
      <c r="Q23" s="69">
        <v>0.47044063471887476</v>
      </c>
      <c r="R23" s="11"/>
      <c r="S23" s="69">
        <f t="shared" si="29"/>
        <v>0.27476150814581224</v>
      </c>
      <c r="T23" s="69">
        <f>'RD T1'!E80</f>
        <v>0.16729119998326911</v>
      </c>
      <c r="U23" s="69">
        <f t="shared" si="30"/>
        <v>0.44205270812908137</v>
      </c>
      <c r="W23" t="str">
        <f t="shared" si="31"/>
        <v>53 Skilled construction and building trades</v>
      </c>
      <c r="X23" s="69">
        <v>0.92741681903667461</v>
      </c>
      <c r="Y23" s="69">
        <v>0.8708875606825538</v>
      </c>
      <c r="Z23" s="69">
        <v>0.72643222386877015</v>
      </c>
      <c r="AA23" s="69">
        <v>0.94193688808635023</v>
      </c>
      <c r="AB23" s="69">
        <v>1.1033258315192704</v>
      </c>
      <c r="AC23" s="69"/>
      <c r="AD23" s="69">
        <f t="shared" si="32"/>
        <v>0.37689360765050028</v>
      </c>
      <c r="AE23" s="69">
        <f>'RD T1'!E109</f>
        <v>0.51035782466304513</v>
      </c>
      <c r="AF23" s="69">
        <f t="shared" si="33"/>
        <v>0.88725143231354542</v>
      </c>
      <c r="AH23" t="str">
        <f t="shared" si="34"/>
        <v>53 Skilled construction and building trades</v>
      </c>
      <c r="AI23" s="69">
        <v>0.49596658406923572</v>
      </c>
      <c r="AJ23" s="69">
        <v>0.58528326115284823</v>
      </c>
      <c r="AK23" s="69">
        <v>0.45537767267629581</v>
      </c>
      <c r="AL23" s="69">
        <v>0.63072951157180368</v>
      </c>
      <c r="AM23" s="69">
        <v>0.78282228127515385</v>
      </c>
      <c r="AN23" s="69"/>
      <c r="AO23" s="69">
        <f t="shared" si="35"/>
        <v>0.32744460859885804</v>
      </c>
      <c r="AP23" s="69">
        <f>'RD T1'!E138</f>
        <v>0.37992069509182158</v>
      </c>
      <c r="AQ23" s="69">
        <f t="shared" si="36"/>
        <v>0.70736530369067963</v>
      </c>
      <c r="AS23" t="str">
        <f t="shared" si="37"/>
        <v>53 Skilled construction and building trades</v>
      </c>
      <c r="AT23" s="69">
        <v>0.76201317205265806</v>
      </c>
      <c r="AU23" s="69">
        <v>0.80337077954839686</v>
      </c>
      <c r="AV23" s="69">
        <v>0.66369164092233401</v>
      </c>
      <c r="AW23" s="69">
        <v>0.88110039831170706</v>
      </c>
      <c r="AX23" s="69">
        <v>1.0215456650056811</v>
      </c>
      <c r="AY23" s="69"/>
      <c r="AZ23" s="69">
        <f t="shared" si="38"/>
        <v>0.3578540240833471</v>
      </c>
      <c r="BA23" s="69">
        <f>'RD T1'!E167</f>
        <v>0.51112774369103864</v>
      </c>
      <c r="BB23" s="69">
        <f t="shared" si="39"/>
        <v>0.86898176777438574</v>
      </c>
      <c r="BD23" t="str">
        <f t="shared" si="40"/>
        <v>53 Skilled construction and building trades</v>
      </c>
      <c r="BE23" s="69">
        <v>8.955133957280573</v>
      </c>
      <c r="BF23" s="69">
        <v>9.5016411937136454</v>
      </c>
      <c r="BG23" s="69">
        <v>7.2767849844279615</v>
      </c>
      <c r="BH23" s="69">
        <v>7.8098960437559342</v>
      </c>
      <c r="BI23" s="69">
        <v>7.7180999157573034</v>
      </c>
      <c r="BJ23" s="69"/>
      <c r="BK23" s="69">
        <f t="shared" si="41"/>
        <v>0.44131493132934185</v>
      </c>
      <c r="BL23" s="69">
        <f>'RD T1'!E196</f>
        <v>2.8526298060549711</v>
      </c>
      <c r="BM23" s="69">
        <f t="shared" si="42"/>
        <v>3.2939447373843129</v>
      </c>
      <c r="BO23" t="str">
        <f t="shared" si="43"/>
        <v>53 Skilled construction and building trades</v>
      </c>
      <c r="BP23" s="69">
        <v>6.9683015607923</v>
      </c>
      <c r="BQ23" s="69">
        <v>7.3434952081153115</v>
      </c>
      <c r="BR23" s="69">
        <v>6.3684746311189286</v>
      </c>
      <c r="BS23" s="69">
        <v>6.6041175215407266</v>
      </c>
      <c r="BT23" s="69">
        <v>6.4428380298042081</v>
      </c>
      <c r="BU23" s="69"/>
      <c r="BV23" s="69">
        <f t="shared" si="44"/>
        <v>7.4363398685279414E-2</v>
      </c>
      <c r="BW23" s="69">
        <f>'RD T1'!E225</f>
        <v>3.1365619304845911</v>
      </c>
      <c r="BX23" s="69">
        <f t="shared" si="45"/>
        <v>3.2109253291698705</v>
      </c>
      <c r="BZ23" t="str">
        <f t="shared" si="46"/>
        <v>53 Skilled construction and building trades</v>
      </c>
      <c r="CA23" s="69">
        <v>3.3591805141551574</v>
      </c>
      <c r="CB23" s="69">
        <v>4.4785070405449821</v>
      </c>
      <c r="CC23" s="69">
        <v>3.1539035831942677</v>
      </c>
      <c r="CD23" s="69">
        <v>3.3759257668174754</v>
      </c>
      <c r="CE23" s="69">
        <v>3.6242901452459493</v>
      </c>
      <c r="CF23" s="69"/>
      <c r="CG23" s="69">
        <f t="shared" si="47"/>
        <v>0.47038656205168161</v>
      </c>
      <c r="CH23" s="69">
        <f>'RD T1'!E254</f>
        <v>1.2577367332118012</v>
      </c>
      <c r="CI23" s="69">
        <f t="shared" si="48"/>
        <v>1.7281232952634829</v>
      </c>
      <c r="CK23" t="str">
        <f t="shared" si="49"/>
        <v>53 Skilled construction and building trades</v>
      </c>
      <c r="CL23" s="69">
        <v>1.1261082960079551</v>
      </c>
      <c r="CM23" s="69">
        <v>1.3279996169652875</v>
      </c>
      <c r="CN23" s="69">
        <v>1.5092921131506842</v>
      </c>
      <c r="CO23" s="69">
        <v>0.96275705876671569</v>
      </c>
      <c r="CP23" s="69">
        <v>0.34353972807555178</v>
      </c>
      <c r="CQ23" s="69"/>
      <c r="CR23" s="69">
        <f t="shared" si="50"/>
        <v>-1.1657523850751326</v>
      </c>
      <c r="CS23" s="69">
        <f>'RD T1'!E283</f>
        <v>0.24484882117308632</v>
      </c>
      <c r="CT23" s="69">
        <f t="shared" si="51"/>
        <v>-0.9209035639020462</v>
      </c>
    </row>
    <row r="24" spans="1:98" x14ac:dyDescent="0.2">
      <c r="A24" s="10" t="str">
        <f>name!D20</f>
        <v>54 Textiles, printing and other skilled trades</v>
      </c>
      <c r="B24" s="69">
        <v>4.7880705296871412E-2</v>
      </c>
      <c r="C24" s="69">
        <v>5.7865905151345966E-2</v>
      </c>
      <c r="D24" s="69">
        <v>4.8917961568641095E-2</v>
      </c>
      <c r="E24" s="69">
        <v>7.9093029628497763E-2</v>
      </c>
      <c r="F24" s="69">
        <v>0.13403585608968926</v>
      </c>
      <c r="G24" s="11"/>
      <c r="H24" s="69">
        <f t="shared" si="26"/>
        <v>8.5117894521048176E-2</v>
      </c>
      <c r="I24" s="69">
        <f>'RD T1'!E52</f>
        <v>4.6669882644986171E-2</v>
      </c>
      <c r="J24" s="69">
        <f t="shared" si="27"/>
        <v>0.13178777716603435</v>
      </c>
      <c r="L24" t="str">
        <f t="shared" si="28"/>
        <v>54 Textiles, printing and other skilled trades</v>
      </c>
      <c r="M24" s="69">
        <v>0.34397804644067886</v>
      </c>
      <c r="N24" s="69">
        <v>0.47873843277858547</v>
      </c>
      <c r="O24" s="69">
        <v>0.48215604068461548</v>
      </c>
      <c r="P24" s="69">
        <v>0.71203408842876181</v>
      </c>
      <c r="Q24" s="69">
        <v>1.1982514752820757</v>
      </c>
      <c r="R24" s="11"/>
      <c r="S24" s="69">
        <f t="shared" si="29"/>
        <v>0.71609543459746017</v>
      </c>
      <c r="T24" s="69">
        <f>'RD T1'!E81</f>
        <v>0.46886633903670261</v>
      </c>
      <c r="U24" s="69">
        <f t="shared" si="30"/>
        <v>1.1849617736341629</v>
      </c>
      <c r="W24" t="str">
        <f t="shared" si="31"/>
        <v>54 Textiles, printing and other skilled trades</v>
      </c>
      <c r="X24" s="69">
        <v>1.0257231949547074</v>
      </c>
      <c r="Y24" s="69">
        <v>1.0325929779655891</v>
      </c>
      <c r="Z24" s="69">
        <v>1.0298774730996654</v>
      </c>
      <c r="AA24" s="69">
        <v>1.3967751606549754</v>
      </c>
      <c r="AB24" s="69">
        <v>1.7187946671316181</v>
      </c>
      <c r="AC24" s="69"/>
      <c r="AD24" s="69">
        <f t="shared" si="32"/>
        <v>0.68891719403195273</v>
      </c>
      <c r="AE24" s="69">
        <f>'RD T1'!E110</f>
        <v>0.83645334843287222</v>
      </c>
      <c r="AF24" s="69">
        <f t="shared" si="33"/>
        <v>1.525370542464825</v>
      </c>
      <c r="AH24" t="str">
        <f t="shared" si="34"/>
        <v>54 Textiles, printing and other skilled trades</v>
      </c>
      <c r="AI24" s="69">
        <v>0.42231984825063967</v>
      </c>
      <c r="AJ24" s="69">
        <v>0.37865674299399865</v>
      </c>
      <c r="AK24" s="69">
        <v>0.44755524235389016</v>
      </c>
      <c r="AL24" s="69">
        <v>0.53184250830835722</v>
      </c>
      <c r="AM24" s="69">
        <v>0.69649961046168551</v>
      </c>
      <c r="AN24" s="69"/>
      <c r="AO24" s="69">
        <f t="shared" si="35"/>
        <v>0.24894436810779536</v>
      </c>
      <c r="AP24" s="69">
        <f>'RD T1'!E139</f>
        <v>0.35981279734558463</v>
      </c>
      <c r="AQ24" s="69">
        <f t="shared" si="36"/>
        <v>0.60875716545337999</v>
      </c>
      <c r="AS24" t="str">
        <f t="shared" si="37"/>
        <v>54 Textiles, printing and other skilled trades</v>
      </c>
      <c r="AT24" s="69">
        <v>0.47199507232841392</v>
      </c>
      <c r="AU24" s="69">
        <v>0.43360840321319155</v>
      </c>
      <c r="AV24" s="69">
        <v>0.47192825608631106</v>
      </c>
      <c r="AW24" s="69">
        <v>0.58581325923601635</v>
      </c>
      <c r="AX24" s="69">
        <v>0.59231823150869178</v>
      </c>
      <c r="AY24" s="69"/>
      <c r="AZ24" s="69">
        <f t="shared" si="38"/>
        <v>0.12038997542238072</v>
      </c>
      <c r="BA24" s="69">
        <f>'RD T1'!E168</f>
        <v>0.34477810362892419</v>
      </c>
      <c r="BB24" s="69">
        <f t="shared" si="39"/>
        <v>0.46516807905130492</v>
      </c>
      <c r="BD24" t="str">
        <f t="shared" si="40"/>
        <v>54 Textiles, printing and other skilled trades</v>
      </c>
      <c r="BE24" s="69">
        <v>3.2383429888907562</v>
      </c>
      <c r="BF24" s="69">
        <v>3.2280752898334435</v>
      </c>
      <c r="BG24" s="69">
        <v>2.7969201089350162</v>
      </c>
      <c r="BH24" s="69">
        <v>3.2679663747249812</v>
      </c>
      <c r="BI24" s="69">
        <v>3.3761905828792704</v>
      </c>
      <c r="BJ24" s="69"/>
      <c r="BK24" s="69">
        <f t="shared" si="41"/>
        <v>0.57927047394425424</v>
      </c>
      <c r="BL24" s="69">
        <f>'RD T1'!E197</f>
        <v>1.2796825282979274</v>
      </c>
      <c r="BM24" s="69">
        <f t="shared" si="42"/>
        <v>1.8589530022421816</v>
      </c>
      <c r="BO24" t="str">
        <f t="shared" si="43"/>
        <v>54 Textiles, printing and other skilled trades</v>
      </c>
      <c r="BP24" s="69">
        <v>3.4215068375972075</v>
      </c>
      <c r="BQ24" s="69">
        <v>2.9471399184760196</v>
      </c>
      <c r="BR24" s="69">
        <v>2.9390514082132353</v>
      </c>
      <c r="BS24" s="69">
        <v>2.7969115002082576</v>
      </c>
      <c r="BT24" s="69">
        <v>2.3863178859156773</v>
      </c>
      <c r="BU24" s="69"/>
      <c r="BV24" s="69">
        <f t="shared" si="44"/>
        <v>-0.55273352229755801</v>
      </c>
      <c r="BW24" s="69">
        <f>'RD T1'!E226</f>
        <v>1.0886095841938497</v>
      </c>
      <c r="BX24" s="69">
        <f t="shared" si="45"/>
        <v>0.53587606189629167</v>
      </c>
      <c r="BZ24" t="str">
        <f t="shared" si="46"/>
        <v>54 Textiles, printing and other skilled trades</v>
      </c>
      <c r="CA24" s="69">
        <v>2.2877103101606688</v>
      </c>
      <c r="CB24" s="69">
        <v>2.5544671474316165</v>
      </c>
      <c r="CC24" s="69">
        <v>2.3651274829783246</v>
      </c>
      <c r="CD24" s="69">
        <v>2.4515179217728469</v>
      </c>
      <c r="CE24" s="69">
        <v>1.8511650447788344</v>
      </c>
      <c r="CF24" s="69"/>
      <c r="CG24" s="69">
        <f t="shared" si="47"/>
        <v>-0.51396243819949028</v>
      </c>
      <c r="CH24" s="69">
        <f>'RD T1'!E255</f>
        <v>0.79442549698802101</v>
      </c>
      <c r="CI24" s="69">
        <f t="shared" si="48"/>
        <v>0.28046305878853073</v>
      </c>
      <c r="CK24" t="str">
        <f t="shared" si="49"/>
        <v>54 Textiles, printing and other skilled trades</v>
      </c>
      <c r="CL24" s="69">
        <v>0.71848314017168668</v>
      </c>
      <c r="CM24" s="69">
        <v>0.65097807692457021</v>
      </c>
      <c r="CN24" s="69">
        <v>0.80469304677866083</v>
      </c>
      <c r="CO24" s="69">
        <v>0.47738226633672487</v>
      </c>
      <c r="CP24" s="69">
        <v>0.25809511136683166</v>
      </c>
      <c r="CQ24" s="69"/>
      <c r="CR24" s="69">
        <f t="shared" si="50"/>
        <v>-0.54659793541182911</v>
      </c>
      <c r="CS24" s="69">
        <f>'RD T1'!E284</f>
        <v>0.14378476454008454</v>
      </c>
      <c r="CT24" s="69">
        <f t="shared" si="51"/>
        <v>-0.40281317087174456</v>
      </c>
    </row>
    <row r="25" spans="1:98" x14ac:dyDescent="0.2">
      <c r="A25" s="10" t="str">
        <f>name!D21</f>
        <v>61 Caring personal service occupations</v>
      </c>
      <c r="B25" s="69">
        <v>2.8719342297003469E-2</v>
      </c>
      <c r="C25" s="69">
        <v>3.4063278640701612E-2</v>
      </c>
      <c r="D25" s="69">
        <v>3.2311677426292318E-2</v>
      </c>
      <c r="E25" s="69">
        <v>4.5803846551680648E-2</v>
      </c>
      <c r="F25" s="69">
        <v>7.8540933588818404E-2</v>
      </c>
      <c r="G25" s="11"/>
      <c r="H25" s="69">
        <f t="shared" si="26"/>
        <v>4.6229256162526086E-2</v>
      </c>
      <c r="I25" s="69">
        <f>'RD T1'!E53</f>
        <v>3.104183051083155E-2</v>
      </c>
      <c r="J25" s="69">
        <f t="shared" si="27"/>
        <v>7.7271086673357636E-2</v>
      </c>
      <c r="L25" t="str">
        <f t="shared" si="28"/>
        <v>61 Caring personal service occupations</v>
      </c>
      <c r="M25" s="69">
        <v>1.7404518739814545</v>
      </c>
      <c r="N25" s="69">
        <v>2.1477298165522534</v>
      </c>
      <c r="O25" s="69">
        <v>2.2022117487631663</v>
      </c>
      <c r="P25" s="69">
        <v>3.1149526151599165</v>
      </c>
      <c r="Q25" s="69">
        <v>5.1566794196565482</v>
      </c>
      <c r="R25" s="11"/>
      <c r="S25" s="69">
        <f t="shared" si="29"/>
        <v>2.9544676708933819</v>
      </c>
      <c r="T25" s="69">
        <f>'RD T1'!E82</f>
        <v>2.229536168112459</v>
      </c>
      <c r="U25" s="69">
        <f t="shared" si="30"/>
        <v>5.1840038390058414</v>
      </c>
      <c r="W25" t="str">
        <f t="shared" si="31"/>
        <v>61 Caring personal service occupations</v>
      </c>
      <c r="X25" s="69">
        <v>5.8438906056212776</v>
      </c>
      <c r="Y25" s="69">
        <v>5.7657722676117311</v>
      </c>
      <c r="Z25" s="69">
        <v>6.2586963128002395</v>
      </c>
      <c r="AA25" s="69">
        <v>7.4377773738354742</v>
      </c>
      <c r="AB25" s="69">
        <v>9.0160873017051326</v>
      </c>
      <c r="AC25" s="69"/>
      <c r="AD25" s="69">
        <f t="shared" si="32"/>
        <v>2.7573909889048931</v>
      </c>
      <c r="AE25" s="69">
        <f>'RD T1'!E111</f>
        <v>5.3503393561600001</v>
      </c>
      <c r="AF25" s="69">
        <f t="shared" si="33"/>
        <v>8.1077303450648941</v>
      </c>
      <c r="AH25" t="str">
        <f t="shared" si="34"/>
        <v>61 Caring personal service occupations</v>
      </c>
      <c r="AI25" s="69">
        <v>5.479306247083592</v>
      </c>
      <c r="AJ25" s="69">
        <v>4.7258324245449641</v>
      </c>
      <c r="AK25" s="69">
        <v>5.0852976996504315</v>
      </c>
      <c r="AL25" s="69">
        <v>5.2176351839715771</v>
      </c>
      <c r="AM25" s="69">
        <v>5.4925806581825114</v>
      </c>
      <c r="AN25" s="69"/>
      <c r="AO25" s="69">
        <f t="shared" si="35"/>
        <v>0.40728295853207985</v>
      </c>
      <c r="AP25" s="69">
        <f>'RD T1'!E140</f>
        <v>3.235735150624822</v>
      </c>
      <c r="AQ25" s="69">
        <f t="shared" si="36"/>
        <v>3.6430181091569018</v>
      </c>
      <c r="AS25" t="str">
        <f t="shared" si="37"/>
        <v>61 Caring personal service occupations</v>
      </c>
      <c r="AT25" s="69">
        <v>2.9012859002793432</v>
      </c>
      <c r="AU25" s="69">
        <v>2.7089045520333599</v>
      </c>
      <c r="AV25" s="69">
        <v>3.0056609241142174</v>
      </c>
      <c r="AW25" s="69">
        <v>3.176451124045462</v>
      </c>
      <c r="AX25" s="69">
        <v>3.5508371292588694</v>
      </c>
      <c r="AY25" s="69"/>
      <c r="AZ25" s="69">
        <f t="shared" si="38"/>
        <v>0.54517620514465204</v>
      </c>
      <c r="BA25" s="69">
        <f>'RD T1'!E169</f>
        <v>2.0795436755329035</v>
      </c>
      <c r="BB25" s="69">
        <f t="shared" si="39"/>
        <v>2.6247198806775556</v>
      </c>
      <c r="BD25" t="str">
        <f t="shared" si="40"/>
        <v>61 Caring personal service occupations</v>
      </c>
      <c r="BE25" s="69">
        <v>17.754244288130121</v>
      </c>
      <c r="BF25" s="69">
        <v>20.661525679208037</v>
      </c>
      <c r="BG25" s="69">
        <v>19.506997321053905</v>
      </c>
      <c r="BH25" s="69">
        <v>21.501430855996254</v>
      </c>
      <c r="BI25" s="69">
        <v>25.499069593882638</v>
      </c>
      <c r="BJ25" s="69"/>
      <c r="BK25" s="69">
        <f t="shared" si="41"/>
        <v>5.9920722728287323</v>
      </c>
      <c r="BL25" s="69">
        <f>'RD T1'!E198</f>
        <v>12.127478363040513</v>
      </c>
      <c r="BM25" s="69">
        <f t="shared" si="42"/>
        <v>18.119550635869246</v>
      </c>
      <c r="BO25" t="str">
        <f t="shared" si="43"/>
        <v>61 Caring personal service occupations</v>
      </c>
      <c r="BP25" s="69">
        <v>14.836146817730144</v>
      </c>
      <c r="BQ25" s="69">
        <v>14.107797702094443</v>
      </c>
      <c r="BR25" s="69">
        <v>11.901798849050081</v>
      </c>
      <c r="BS25" s="69">
        <v>10.89072637967678</v>
      </c>
      <c r="BT25" s="69">
        <v>8.1436508393380826</v>
      </c>
      <c r="BU25" s="69"/>
      <c r="BV25" s="69">
        <f t="shared" si="44"/>
        <v>-3.7581480097119986</v>
      </c>
      <c r="BW25" s="69">
        <f>'RD T1'!E227</f>
        <v>5.1376781498273143</v>
      </c>
      <c r="BX25" s="69">
        <f t="shared" si="45"/>
        <v>1.3795301401153157</v>
      </c>
      <c r="BZ25" t="str">
        <f t="shared" si="46"/>
        <v>61 Caring personal service occupations</v>
      </c>
      <c r="CA25" s="69">
        <v>3.4521402020208987</v>
      </c>
      <c r="CB25" s="69">
        <v>2.3132536957046965</v>
      </c>
      <c r="CC25" s="69">
        <v>2.0596530817826673</v>
      </c>
      <c r="CD25" s="69">
        <v>1.4748581781200381</v>
      </c>
      <c r="CE25" s="69">
        <v>1.3535668089589932</v>
      </c>
      <c r="CF25" s="69"/>
      <c r="CG25" s="69">
        <f t="shared" si="47"/>
        <v>-0.70608627282367409</v>
      </c>
      <c r="CH25" s="69">
        <f>'RD T1'!E256</f>
        <v>0.45099593019696566</v>
      </c>
      <c r="CI25" s="69">
        <f t="shared" si="48"/>
        <v>-0.25509034262670843</v>
      </c>
      <c r="CK25" t="str">
        <f t="shared" si="49"/>
        <v>61 Caring personal service occupations</v>
      </c>
      <c r="CL25" s="69">
        <v>0.37727173618430654</v>
      </c>
      <c r="CM25" s="69">
        <v>0.29300546192833088</v>
      </c>
      <c r="CN25" s="69">
        <v>0.35293144486888683</v>
      </c>
      <c r="CO25" s="69">
        <v>0.36280646618679802</v>
      </c>
      <c r="CP25" s="69">
        <v>0.39958503060637646</v>
      </c>
      <c r="CQ25" s="69"/>
      <c r="CR25" s="69">
        <f t="shared" si="50"/>
        <v>4.6653585737489622E-2</v>
      </c>
      <c r="CS25" s="69">
        <f>'RD T1'!E285</f>
        <v>0.12712327060176576</v>
      </c>
      <c r="CT25" s="69">
        <f t="shared" si="51"/>
        <v>0.17377685633925538</v>
      </c>
    </row>
    <row r="26" spans="1:98" x14ac:dyDescent="0.2">
      <c r="A26" s="10" t="str">
        <f>name!D22</f>
        <v>62 Leisure, travel and related personal service occupations</v>
      </c>
      <c r="B26" s="69">
        <v>1.5499142834732726E-2</v>
      </c>
      <c r="C26" s="69">
        <v>3.053819943369707E-2</v>
      </c>
      <c r="D26" s="69">
        <v>2.9918471335797971E-2</v>
      </c>
      <c r="E26" s="69">
        <v>4.2565937809720553E-2</v>
      </c>
      <c r="F26" s="69">
        <v>6.879957890750614E-2</v>
      </c>
      <c r="G26" s="11"/>
      <c r="H26" s="69">
        <f t="shared" si="26"/>
        <v>3.8881107571708165E-2</v>
      </c>
      <c r="I26" s="69">
        <f>'RD T1'!E54</f>
        <v>2.8751226020638E-2</v>
      </c>
      <c r="J26" s="69">
        <f t="shared" si="27"/>
        <v>6.7632333592346161E-2</v>
      </c>
      <c r="L26" t="str">
        <f t="shared" si="28"/>
        <v>62 Leisure, travel and related personal service occupations</v>
      </c>
      <c r="M26" s="69">
        <v>0.30904269469977841</v>
      </c>
      <c r="N26" s="69">
        <v>0.38397172200022622</v>
      </c>
      <c r="O26" s="69">
        <v>0.34963524782349997</v>
      </c>
      <c r="P26" s="69">
        <v>0.47128888196223773</v>
      </c>
      <c r="Q26" s="69">
        <v>0.81102963143817153</v>
      </c>
      <c r="R26" s="11"/>
      <c r="S26" s="69">
        <f t="shared" si="29"/>
        <v>0.46139438361467155</v>
      </c>
      <c r="T26" s="69">
        <f>'RD T1'!E83</f>
        <v>0.31479047706825286</v>
      </c>
      <c r="U26" s="69">
        <f t="shared" si="30"/>
        <v>0.77618486068292447</v>
      </c>
      <c r="W26" t="str">
        <f t="shared" si="31"/>
        <v>62 Leisure, travel and related personal service occupations</v>
      </c>
      <c r="X26" s="69">
        <v>1.3098388109612447</v>
      </c>
      <c r="Y26" s="69">
        <v>1.5251905297036703</v>
      </c>
      <c r="Z26" s="69">
        <v>1.4774118887133281</v>
      </c>
      <c r="AA26" s="69">
        <v>1.8626540459275673</v>
      </c>
      <c r="AB26" s="69">
        <v>2.5357901791505673</v>
      </c>
      <c r="AC26" s="69"/>
      <c r="AD26" s="69">
        <f t="shared" si="32"/>
        <v>1.0583782904372392</v>
      </c>
      <c r="AE26" s="69">
        <f>'RD T1'!E112</f>
        <v>1.3156784859062913</v>
      </c>
      <c r="AF26" s="69">
        <f t="shared" si="33"/>
        <v>2.3740567763435303</v>
      </c>
      <c r="AH26" t="str">
        <f t="shared" si="34"/>
        <v>62 Leisure, travel and related personal service occupations</v>
      </c>
      <c r="AI26" s="69">
        <v>0.7963125473201299</v>
      </c>
      <c r="AJ26" s="69">
        <v>0.89523134652527758</v>
      </c>
      <c r="AK26" s="69">
        <v>0.88242761654216295</v>
      </c>
      <c r="AL26" s="69">
        <v>1.0398308556142928</v>
      </c>
      <c r="AM26" s="69">
        <v>1.4230497921962741</v>
      </c>
      <c r="AN26" s="69"/>
      <c r="AO26" s="69">
        <f t="shared" si="35"/>
        <v>0.54062217565411119</v>
      </c>
      <c r="AP26" s="69">
        <f>'RD T1'!E141</f>
        <v>0.75381496580610829</v>
      </c>
      <c r="AQ26" s="69">
        <f t="shared" si="36"/>
        <v>1.2944371414602194</v>
      </c>
      <c r="AS26" t="str">
        <f t="shared" si="37"/>
        <v>62 Leisure, travel and related personal service occupations</v>
      </c>
      <c r="AT26" s="69">
        <v>0.84657146284974927</v>
      </c>
      <c r="AU26" s="69">
        <v>1.0270424872411692</v>
      </c>
      <c r="AV26" s="69">
        <v>1.0178675229906275</v>
      </c>
      <c r="AW26" s="69">
        <v>1.2046449124679153</v>
      </c>
      <c r="AX26" s="69">
        <v>1.6967610200306322</v>
      </c>
      <c r="AY26" s="69"/>
      <c r="AZ26" s="69">
        <f t="shared" si="38"/>
        <v>0.67889349704000468</v>
      </c>
      <c r="BA26" s="69">
        <f>'RD T1'!E170</f>
        <v>0.88246935110109082</v>
      </c>
      <c r="BB26" s="69">
        <f t="shared" si="39"/>
        <v>1.5613628481410955</v>
      </c>
      <c r="BD26" t="str">
        <f t="shared" si="40"/>
        <v>62 Leisure, travel and related personal service occupations</v>
      </c>
      <c r="BE26" s="69">
        <v>3.6161589710468811</v>
      </c>
      <c r="BF26" s="69">
        <v>4.0473859372703487</v>
      </c>
      <c r="BG26" s="69">
        <v>3.3967382894781823</v>
      </c>
      <c r="BH26" s="69">
        <v>3.4015340878067635</v>
      </c>
      <c r="BI26" s="69">
        <v>3.414134947640858</v>
      </c>
      <c r="BJ26" s="69"/>
      <c r="BK26" s="69">
        <f t="shared" si="41"/>
        <v>1.739665816267566E-2</v>
      </c>
      <c r="BL26" s="69">
        <f>'RD T1'!E199</f>
        <v>1.4682171838458533</v>
      </c>
      <c r="BM26" s="69">
        <f t="shared" si="42"/>
        <v>1.485613842008529</v>
      </c>
      <c r="BO26" t="str">
        <f t="shared" si="43"/>
        <v>62 Leisure, travel and related personal service occupations</v>
      </c>
      <c r="BP26" s="69">
        <v>3.923796688150198</v>
      </c>
      <c r="BQ26" s="69">
        <v>3.9958342267392521</v>
      </c>
      <c r="BR26" s="69">
        <v>3.3193233287714734</v>
      </c>
      <c r="BS26" s="69">
        <v>2.8995807988274511</v>
      </c>
      <c r="BT26" s="69">
        <v>2.2651819666330146</v>
      </c>
      <c r="BU26" s="69"/>
      <c r="BV26" s="69">
        <f t="shared" si="44"/>
        <v>-1.0541413621384588</v>
      </c>
      <c r="BW26" s="69">
        <f>'RD T1'!E228</f>
        <v>1.3498792839276077</v>
      </c>
      <c r="BX26" s="69">
        <f t="shared" si="45"/>
        <v>0.29573792178914893</v>
      </c>
      <c r="BZ26" t="str">
        <f t="shared" si="46"/>
        <v>62 Leisure, travel and related personal service occupations</v>
      </c>
      <c r="CA26" s="69">
        <v>2.1177162910449847</v>
      </c>
      <c r="CB26" s="69">
        <v>2.7685013616875516</v>
      </c>
      <c r="CC26" s="69">
        <v>2.509288091452067</v>
      </c>
      <c r="CD26" s="69">
        <v>2.4492151894882124</v>
      </c>
      <c r="CE26" s="69">
        <v>2.4436996342004926</v>
      </c>
      <c r="CF26" s="69"/>
      <c r="CG26" s="69">
        <f t="shared" si="47"/>
        <v>-6.5588457251574361E-2</v>
      </c>
      <c r="CH26" s="69">
        <f>'RD T1'!E257</f>
        <v>0.96492667281540301</v>
      </c>
      <c r="CI26" s="69">
        <f t="shared" si="48"/>
        <v>0.89933821556382865</v>
      </c>
      <c r="CK26" t="str">
        <f t="shared" si="49"/>
        <v>62 Leisure, travel and related personal service occupations</v>
      </c>
      <c r="CL26" s="69">
        <v>0.61399157636132018</v>
      </c>
      <c r="CM26" s="69">
        <v>0.53599275756496512</v>
      </c>
      <c r="CN26" s="69">
        <v>0.60521673679333621</v>
      </c>
      <c r="CO26" s="69">
        <v>0.37677625174218116</v>
      </c>
      <c r="CP26" s="69">
        <v>0.24142403381142435</v>
      </c>
      <c r="CQ26" s="69"/>
      <c r="CR26" s="69">
        <f t="shared" si="50"/>
        <v>-0.36379270298191185</v>
      </c>
      <c r="CS26" s="69">
        <f>'RD T1'!E286</f>
        <v>0.1244560739473962</v>
      </c>
      <c r="CT26" s="69">
        <f t="shared" si="51"/>
        <v>-0.23933662903451564</v>
      </c>
    </row>
    <row r="27" spans="1:98" x14ac:dyDescent="0.2">
      <c r="A27" s="10" t="str">
        <f>name!D23</f>
        <v>63 Community and civil enforcement occupations</v>
      </c>
      <c r="B27" s="69">
        <v>1.206269854020652E-3</v>
      </c>
      <c r="C27" s="69">
        <v>1.211228356122563E-3</v>
      </c>
      <c r="D27" s="69">
        <v>1.3233413806399592E-3</v>
      </c>
      <c r="E27" s="69">
        <v>1.5287811102335351E-3</v>
      </c>
      <c r="F27" s="69">
        <v>2.469182274883977E-3</v>
      </c>
      <c r="G27" s="11"/>
      <c r="H27" s="69">
        <f t="shared" si="26"/>
        <v>1.1458408942440178E-3</v>
      </c>
      <c r="I27" s="69">
        <f>'RD T1'!E55</f>
        <v>9.250823886662598E-4</v>
      </c>
      <c r="J27" s="69">
        <f t="shared" si="27"/>
        <v>2.0709232829102774E-3</v>
      </c>
      <c r="L27" t="str">
        <f t="shared" si="28"/>
        <v>63 Community and civil enforcement occupations</v>
      </c>
      <c r="M27" s="69">
        <v>2.0170644507654885E-2</v>
      </c>
      <c r="N27" s="69">
        <v>2.0634604540833709E-2</v>
      </c>
      <c r="O27" s="69">
        <v>2.6271081289477069E-2</v>
      </c>
      <c r="P27" s="69">
        <v>2.4292529804704102E-2</v>
      </c>
      <c r="Q27" s="69">
        <v>4.0702915515766248E-2</v>
      </c>
      <c r="R27" s="11"/>
      <c r="S27" s="69">
        <f t="shared" si="29"/>
        <v>1.4431834226289179E-2</v>
      </c>
      <c r="T27" s="69">
        <f>'RD T1'!E84</f>
        <v>1.4776922615534177E-2</v>
      </c>
      <c r="U27" s="69">
        <f t="shared" si="30"/>
        <v>2.9208756841823356E-2</v>
      </c>
      <c r="W27" t="str">
        <f t="shared" si="31"/>
        <v>63 Community and civil enforcement occupations</v>
      </c>
      <c r="X27" s="69">
        <v>9.8268096798159635E-2</v>
      </c>
      <c r="Y27" s="69">
        <v>0.10906195286284101</v>
      </c>
      <c r="Z27" s="69">
        <v>0.11473406239730995</v>
      </c>
      <c r="AA27" s="69">
        <v>0.1246785369198008</v>
      </c>
      <c r="AB27" s="69">
        <v>0.14033862988367074</v>
      </c>
      <c r="AC27" s="69"/>
      <c r="AD27" s="69">
        <f t="shared" si="32"/>
        <v>2.5604567486360794E-2</v>
      </c>
      <c r="AE27" s="69">
        <f>'RD T1'!E113</f>
        <v>8.5470181077574148E-2</v>
      </c>
      <c r="AF27" s="69">
        <f t="shared" si="33"/>
        <v>0.11107474856393494</v>
      </c>
      <c r="AH27" t="str">
        <f t="shared" si="34"/>
        <v>63 Community and civil enforcement occupations</v>
      </c>
      <c r="AI27" s="69">
        <v>2.8625229069437368E-2</v>
      </c>
      <c r="AJ27" s="69">
        <v>2.8146732259073461E-2</v>
      </c>
      <c r="AK27" s="69">
        <v>3.4047918398407873E-2</v>
      </c>
      <c r="AL27" s="69">
        <v>2.8902490639471316E-2</v>
      </c>
      <c r="AM27" s="69">
        <v>3.1769198328746889E-2</v>
      </c>
      <c r="AN27" s="69"/>
      <c r="AO27" s="69">
        <f t="shared" si="35"/>
        <v>-2.2787200696609833E-3</v>
      </c>
      <c r="AP27" s="69">
        <f>'RD T1'!E142</f>
        <v>1.8674787748588873E-2</v>
      </c>
      <c r="AQ27" s="69">
        <f t="shared" si="36"/>
        <v>1.639606767892789E-2</v>
      </c>
      <c r="AS27" t="str">
        <f t="shared" si="37"/>
        <v>63 Community and civil enforcement occupations</v>
      </c>
      <c r="AT27" s="69">
        <v>2.7982308016961048E-2</v>
      </c>
      <c r="AU27" s="69">
        <v>2.6009759322297706E-2</v>
      </c>
      <c r="AV27" s="69">
        <v>3.0220982617194629E-2</v>
      </c>
      <c r="AW27" s="69">
        <v>2.3086878076811482E-2</v>
      </c>
      <c r="AX27" s="69">
        <v>2.1275673325054853E-2</v>
      </c>
      <c r="AY27" s="69"/>
      <c r="AZ27" s="69">
        <f t="shared" si="38"/>
        <v>-8.9453092921397762E-3</v>
      </c>
      <c r="BA27" s="69">
        <f>'RD T1'!E171</f>
        <v>1.4704242981845986E-2</v>
      </c>
      <c r="BB27" s="69">
        <f t="shared" si="39"/>
        <v>5.7589336897062096E-3</v>
      </c>
      <c r="BD27" t="str">
        <f t="shared" si="40"/>
        <v>63 Community and civil enforcement occupations</v>
      </c>
      <c r="BE27" s="69">
        <v>0.1279376644819083</v>
      </c>
      <c r="BF27" s="69">
        <v>9.1156983066158367E-2</v>
      </c>
      <c r="BG27" s="69">
        <v>0.12443956786734858</v>
      </c>
      <c r="BH27" s="69">
        <v>7.3425174044088506E-2</v>
      </c>
      <c r="BI27" s="69">
        <v>7.4509681494469029E-2</v>
      </c>
      <c r="BJ27" s="69"/>
      <c r="BK27" s="69">
        <f t="shared" si="41"/>
        <v>-4.9929886372879553E-2</v>
      </c>
      <c r="BL27" s="69">
        <f>'RD T1'!E200</f>
        <v>2.7209835513204141E-2</v>
      </c>
      <c r="BM27" s="69">
        <f t="shared" si="42"/>
        <v>-2.2720050859675413E-2</v>
      </c>
      <c r="BO27" t="str">
        <f t="shared" si="43"/>
        <v>63 Community and civil enforcement occupations</v>
      </c>
      <c r="BP27" s="69">
        <v>0.17091871201589937</v>
      </c>
      <c r="BQ27" s="69">
        <v>0.13937405444912074</v>
      </c>
      <c r="BR27" s="69">
        <v>0.17846277886960191</v>
      </c>
      <c r="BS27" s="69">
        <v>0.11081432909423963</v>
      </c>
      <c r="BT27" s="69">
        <v>9.1641673384081884E-2</v>
      </c>
      <c r="BU27" s="69"/>
      <c r="BV27" s="69">
        <f t="shared" si="44"/>
        <v>-8.6821105485520023E-2</v>
      </c>
      <c r="BW27" s="69">
        <f>'RD T1'!E229</f>
        <v>4.9285165656613596E-2</v>
      </c>
      <c r="BX27" s="69">
        <f t="shared" si="45"/>
        <v>-3.7535939828906427E-2</v>
      </c>
      <c r="BZ27" t="str">
        <f t="shared" si="46"/>
        <v>63 Community and civil enforcement occupations</v>
      </c>
      <c r="CA27" s="69">
        <v>0.13071452774261391</v>
      </c>
      <c r="CB27" s="69">
        <v>0.14274004007853375</v>
      </c>
      <c r="CC27" s="69">
        <v>0.16134743874548854</v>
      </c>
      <c r="CD27" s="69">
        <v>0.12504348069455667</v>
      </c>
      <c r="CE27" s="69">
        <v>0.12692581985334961</v>
      </c>
      <c r="CF27" s="69"/>
      <c r="CG27" s="69">
        <f t="shared" si="47"/>
        <v>-3.4421618892138933E-2</v>
      </c>
      <c r="CH27" s="69">
        <f>'RD T1'!E258</f>
        <v>4.6785536115516814E-2</v>
      </c>
      <c r="CI27" s="69">
        <f t="shared" si="48"/>
        <v>1.2363917223377881E-2</v>
      </c>
      <c r="CK27" t="str">
        <f t="shared" si="49"/>
        <v>63 Community and civil enforcement occupations</v>
      </c>
      <c r="CL27" s="69">
        <v>2.648599020605362E-2</v>
      </c>
      <c r="CM27" s="69">
        <v>1.8157977333589353E-2</v>
      </c>
      <c r="CN27" s="69">
        <v>3.6700175193487304E-2</v>
      </c>
      <c r="CO27" s="69">
        <v>1.0217073401508223E-2</v>
      </c>
      <c r="CP27" s="69">
        <v>7.6719974871315589E-3</v>
      </c>
      <c r="CQ27" s="69"/>
      <c r="CR27" s="69">
        <f t="shared" si="50"/>
        <v>-2.9028177706355747E-2</v>
      </c>
      <c r="CS27" s="69">
        <f>'RD T1'!E287</f>
        <v>3.2953947036562675E-3</v>
      </c>
      <c r="CT27" s="69">
        <f t="shared" si="51"/>
        <v>-2.5732783002699478E-2</v>
      </c>
    </row>
    <row r="28" spans="1:98" x14ac:dyDescent="0.2">
      <c r="A28" s="10" t="str">
        <f>name!D24</f>
        <v>71 Sales occupations</v>
      </c>
      <c r="B28" s="69">
        <v>0.1031363361541722</v>
      </c>
      <c r="C28" s="69">
        <v>0.12578699673890525</v>
      </c>
      <c r="D28" s="69">
        <v>0.10668737761692475</v>
      </c>
      <c r="E28" s="69">
        <v>0.14548297440069538</v>
      </c>
      <c r="F28" s="69">
        <v>0.2172031088322714</v>
      </c>
      <c r="G28" s="11"/>
      <c r="H28" s="69">
        <f t="shared" si="26"/>
        <v>0.11051573121534665</v>
      </c>
      <c r="I28" s="69">
        <f>'RD T1'!E56</f>
        <v>7.5132460080067021E-2</v>
      </c>
      <c r="J28" s="69">
        <f t="shared" si="27"/>
        <v>0.18564819129541366</v>
      </c>
      <c r="L28" t="str">
        <f t="shared" si="28"/>
        <v>71 Sales occupations</v>
      </c>
      <c r="M28" s="69">
        <v>1.3293046879356967</v>
      </c>
      <c r="N28" s="69">
        <v>1.5390659019709887</v>
      </c>
      <c r="O28" s="69">
        <v>1.5186959959983528</v>
      </c>
      <c r="P28" s="69">
        <v>2.1708422383392962</v>
      </c>
      <c r="Q28" s="69">
        <v>3.825330750875096</v>
      </c>
      <c r="R28" s="11"/>
      <c r="S28" s="69">
        <f t="shared" si="29"/>
        <v>2.3066347548767432</v>
      </c>
      <c r="T28" s="69">
        <f>'RD T1'!E85</f>
        <v>1.2599079518007965</v>
      </c>
      <c r="U28" s="69">
        <f t="shared" si="30"/>
        <v>3.5665427066775397</v>
      </c>
      <c r="W28" t="str">
        <f t="shared" si="31"/>
        <v>71 Sales occupations</v>
      </c>
      <c r="X28" s="69">
        <v>5.4044100659446839</v>
      </c>
      <c r="Y28" s="69">
        <v>5.122141064654433</v>
      </c>
      <c r="Z28" s="69">
        <v>5.5249822220977984</v>
      </c>
      <c r="AA28" s="69">
        <v>6.5067945767663353</v>
      </c>
      <c r="AB28" s="69">
        <v>8.2632732828570248</v>
      </c>
      <c r="AC28" s="69"/>
      <c r="AD28" s="69">
        <f t="shared" si="32"/>
        <v>2.7382910607592263</v>
      </c>
      <c r="AE28" s="69">
        <f>'RD T1'!E114</f>
        <v>4.0446070829817611</v>
      </c>
      <c r="AF28" s="69">
        <f t="shared" si="33"/>
        <v>6.7828981437409874</v>
      </c>
      <c r="AH28" t="str">
        <f t="shared" si="34"/>
        <v>71 Sales occupations</v>
      </c>
      <c r="AI28" s="69">
        <v>1.8727525818859452</v>
      </c>
      <c r="AJ28" s="69">
        <v>1.7163255851113024</v>
      </c>
      <c r="AK28" s="69">
        <v>1.9251326850804651</v>
      </c>
      <c r="AL28" s="69">
        <v>2.1657920496322483</v>
      </c>
      <c r="AM28" s="69">
        <v>2.7758475543075183</v>
      </c>
      <c r="AN28" s="69"/>
      <c r="AO28" s="69">
        <f t="shared" si="35"/>
        <v>0.85071486922705319</v>
      </c>
      <c r="AP28" s="69">
        <f>'RD T1'!E143</f>
        <v>1.3907557991250659</v>
      </c>
      <c r="AQ28" s="69">
        <f t="shared" si="36"/>
        <v>2.2414706683521191</v>
      </c>
      <c r="AS28" t="str">
        <f t="shared" si="37"/>
        <v>71 Sales occupations</v>
      </c>
      <c r="AT28" s="69">
        <v>1.571192633891116</v>
      </c>
      <c r="AU28" s="69">
        <v>1.3839435593584513</v>
      </c>
      <c r="AV28" s="69">
        <v>1.4756812612377865</v>
      </c>
      <c r="AW28" s="69">
        <v>1.6107256925363651</v>
      </c>
      <c r="AX28" s="69">
        <v>1.9391842872580431</v>
      </c>
      <c r="AY28" s="69"/>
      <c r="AZ28" s="69">
        <f t="shared" si="38"/>
        <v>0.46350302602025661</v>
      </c>
      <c r="BA28" s="69">
        <f>'RD T1'!E172</f>
        <v>0.87287950607557929</v>
      </c>
      <c r="BB28" s="69">
        <f t="shared" si="39"/>
        <v>1.3363825320958358</v>
      </c>
      <c r="BD28" t="str">
        <f t="shared" si="40"/>
        <v>71 Sales occupations</v>
      </c>
      <c r="BE28" s="69">
        <v>12.482898520285485</v>
      </c>
      <c r="BF28" s="69">
        <v>12.258956567397451</v>
      </c>
      <c r="BG28" s="69">
        <v>12.186187581118608</v>
      </c>
      <c r="BH28" s="69">
        <v>12.643136768857806</v>
      </c>
      <c r="BI28" s="69">
        <v>13.621345635841564</v>
      </c>
      <c r="BJ28" s="69"/>
      <c r="BK28" s="69">
        <f t="shared" si="41"/>
        <v>1.4351580547229563</v>
      </c>
      <c r="BL28" s="69">
        <f>'RD T1'!E201</f>
        <v>5.6283510791360865</v>
      </c>
      <c r="BM28" s="69">
        <f t="shared" si="42"/>
        <v>7.0635091338590428</v>
      </c>
      <c r="BO28" t="str">
        <f t="shared" si="43"/>
        <v>71 Sales occupations</v>
      </c>
      <c r="BP28" s="69">
        <v>13.33833370324678</v>
      </c>
      <c r="BQ28" s="69">
        <v>11.478473646644726</v>
      </c>
      <c r="BR28" s="69">
        <v>10.788149877104225</v>
      </c>
      <c r="BS28" s="69">
        <v>9.9445975891774818</v>
      </c>
      <c r="BT28" s="69">
        <v>7.9007638906918052</v>
      </c>
      <c r="BU28" s="69"/>
      <c r="BV28" s="69">
        <f t="shared" si="44"/>
        <v>-2.8873859864124194</v>
      </c>
      <c r="BW28" s="69">
        <f>'RD T1'!E230</f>
        <v>4.5154155338467454</v>
      </c>
      <c r="BX28" s="69">
        <f t="shared" si="45"/>
        <v>1.628029547434326</v>
      </c>
      <c r="BZ28" t="str">
        <f t="shared" si="46"/>
        <v>71 Sales occupations</v>
      </c>
      <c r="CA28" s="69">
        <v>7.524768598242134</v>
      </c>
      <c r="CB28" s="69">
        <v>8.3376122261430456</v>
      </c>
      <c r="CC28" s="69">
        <v>8.0942786063573795</v>
      </c>
      <c r="CD28" s="69">
        <v>7.0269252891204159</v>
      </c>
      <c r="CE28" s="69">
        <v>2.6799554590828674</v>
      </c>
      <c r="CF28" s="69"/>
      <c r="CG28" s="69">
        <f t="shared" si="47"/>
        <v>-5.4143231472745121</v>
      </c>
      <c r="CH28" s="69">
        <f>'RD T1'!E259</f>
        <v>1.9249818492338406</v>
      </c>
      <c r="CI28" s="69">
        <f t="shared" si="48"/>
        <v>-3.4893412980406717</v>
      </c>
      <c r="CK28" t="str">
        <f t="shared" si="49"/>
        <v>71 Sales occupations</v>
      </c>
      <c r="CL28" s="69">
        <v>2.4650409938925271</v>
      </c>
      <c r="CM28" s="69">
        <v>1.9092229616132508</v>
      </c>
      <c r="CN28" s="69">
        <v>2.2707894917269105</v>
      </c>
      <c r="CO28" s="69">
        <v>1.4086674926133576</v>
      </c>
      <c r="CP28" s="69">
        <v>0.98376532636692871</v>
      </c>
      <c r="CQ28" s="69"/>
      <c r="CR28" s="69">
        <f t="shared" si="50"/>
        <v>-1.2870241653599819</v>
      </c>
      <c r="CS28" s="69">
        <f>'RD T1'!E288</f>
        <v>0.40532232338892082</v>
      </c>
      <c r="CT28" s="69">
        <f t="shared" si="51"/>
        <v>-0.88170184197106105</v>
      </c>
    </row>
    <row r="29" spans="1:98" x14ac:dyDescent="0.2">
      <c r="A29" s="10" t="str">
        <f>name!D25</f>
        <v>72 Customer service occupations</v>
      </c>
      <c r="B29" s="69">
        <v>3.5453349829552193E-2</v>
      </c>
      <c r="C29" s="69">
        <v>4.4695052541519731E-2</v>
      </c>
      <c r="D29" s="69">
        <v>4.7322107877605581E-2</v>
      </c>
      <c r="E29" s="69">
        <v>7.6821698580985101E-2</v>
      </c>
      <c r="F29" s="69">
        <v>0.12718530348712037</v>
      </c>
      <c r="G29" s="11"/>
      <c r="H29" s="69">
        <f>F29-D29</f>
        <v>7.9863195609514798E-2</v>
      </c>
      <c r="I29" s="69">
        <f>'RD T1'!E57</f>
        <v>4.2087688216937785E-2</v>
      </c>
      <c r="J29" s="69">
        <f t="shared" si="27"/>
        <v>0.12195088382645258</v>
      </c>
      <c r="L29" t="str">
        <f t="shared" si="28"/>
        <v>72 Customer service occupations</v>
      </c>
      <c r="M29" s="69">
        <v>0.38575606666017814</v>
      </c>
      <c r="N29" s="69">
        <v>0.50996261033277335</v>
      </c>
      <c r="O29" s="69">
        <v>0.53458476308999503</v>
      </c>
      <c r="P29" s="69">
        <v>0.78834948116045456</v>
      </c>
      <c r="Q29" s="69">
        <v>1.2712908285285847</v>
      </c>
      <c r="R29" s="11"/>
      <c r="S29" s="69">
        <f t="shared" si="29"/>
        <v>0.73670606543858963</v>
      </c>
      <c r="T29" s="69">
        <f>'RD T1'!E86</f>
        <v>0.44363675013689519</v>
      </c>
      <c r="U29" s="69">
        <f t="shared" si="30"/>
        <v>1.1803428155754849</v>
      </c>
      <c r="W29" t="str">
        <f t="shared" si="31"/>
        <v>72 Customer service occupations</v>
      </c>
      <c r="X29" s="69">
        <v>1.6582722107345655</v>
      </c>
      <c r="Y29" s="69">
        <v>1.7763350531380486</v>
      </c>
      <c r="Z29" s="69">
        <v>2.0041598556387696</v>
      </c>
      <c r="AA29" s="69">
        <v>2.4990610861008404</v>
      </c>
      <c r="AB29" s="69">
        <v>3.1900293438748131</v>
      </c>
      <c r="AC29" s="69"/>
      <c r="AD29" s="69">
        <f t="shared" si="32"/>
        <v>1.1858694882360434</v>
      </c>
      <c r="AE29" s="69">
        <f>'RD T1'!E115</f>
        <v>1.4481044587111069</v>
      </c>
      <c r="AF29" s="69">
        <f t="shared" si="33"/>
        <v>2.6339739469471501</v>
      </c>
      <c r="AH29" t="str">
        <f t="shared" si="34"/>
        <v>72 Customer service occupations</v>
      </c>
      <c r="AI29" s="69">
        <v>0.49511585877465158</v>
      </c>
      <c r="AJ29" s="69">
        <v>0.5434835597618296</v>
      </c>
      <c r="AK29" s="69">
        <v>0.61529019593733425</v>
      </c>
      <c r="AL29" s="69">
        <v>0.76847620196675215</v>
      </c>
      <c r="AM29" s="69">
        <v>0.94184180716014565</v>
      </c>
      <c r="AN29" s="69"/>
      <c r="AO29" s="69">
        <f t="shared" si="35"/>
        <v>0.3265516112228114</v>
      </c>
      <c r="AP29" s="69">
        <f>'RD T1'!E144</f>
        <v>0.45914299719829405</v>
      </c>
      <c r="AQ29" s="69">
        <f t="shared" si="36"/>
        <v>0.78569460842110539</v>
      </c>
      <c r="AS29" t="str">
        <f t="shared" si="37"/>
        <v>72 Customer service occupations</v>
      </c>
      <c r="AT29" s="69">
        <v>0.65836261792844764</v>
      </c>
      <c r="AU29" s="69">
        <v>0.65356829212773182</v>
      </c>
      <c r="AV29" s="69">
        <v>0.70276033015344364</v>
      </c>
      <c r="AW29" s="69">
        <v>0.85564024434561436</v>
      </c>
      <c r="AX29" s="69">
        <v>0.96117298069891255</v>
      </c>
      <c r="AY29" s="69"/>
      <c r="AZ29" s="69">
        <f t="shared" si="38"/>
        <v>0.25841265054546891</v>
      </c>
      <c r="BA29" s="69">
        <f>'RD T1'!E173</f>
        <v>0.43871569860817999</v>
      </c>
      <c r="BB29" s="69">
        <f t="shared" si="39"/>
        <v>0.69712834915364885</v>
      </c>
      <c r="BD29" t="str">
        <f t="shared" si="40"/>
        <v>72 Customer service occupations</v>
      </c>
      <c r="BE29" s="69">
        <v>2.692286185654468</v>
      </c>
      <c r="BF29" s="69">
        <v>2.998215026924159</v>
      </c>
      <c r="BG29" s="69">
        <v>3.1629929233873546</v>
      </c>
      <c r="BH29" s="69">
        <v>3.4739209125010002</v>
      </c>
      <c r="BI29" s="69">
        <v>3.8940363210737261</v>
      </c>
      <c r="BJ29" s="69"/>
      <c r="BK29" s="69">
        <f t="shared" si="41"/>
        <v>0.7310433976863715</v>
      </c>
      <c r="BL29" s="69">
        <f>'RD T1'!E202</f>
        <v>1.4677366140152472</v>
      </c>
      <c r="BM29" s="69">
        <f t="shared" si="42"/>
        <v>2.1987800117016185</v>
      </c>
      <c r="BO29" t="str">
        <f t="shared" si="43"/>
        <v>72 Customer service occupations</v>
      </c>
      <c r="BP29" s="69">
        <v>2.8691204276477067</v>
      </c>
      <c r="BQ29" s="69">
        <v>3.12988503478917</v>
      </c>
      <c r="BR29" s="69">
        <v>2.9219627380702011</v>
      </c>
      <c r="BS29" s="69">
        <v>2.8993609739251718</v>
      </c>
      <c r="BT29" s="69">
        <v>2.4311289178082509</v>
      </c>
      <c r="BU29" s="69"/>
      <c r="BV29" s="69">
        <f t="shared" si="44"/>
        <v>-0.49083382026195022</v>
      </c>
      <c r="BW29" s="69">
        <f>'RD T1'!E231</f>
        <v>1.2922811422111078</v>
      </c>
      <c r="BX29" s="69">
        <f t="shared" si="45"/>
        <v>0.80144732194915758</v>
      </c>
      <c r="BZ29" t="str">
        <f t="shared" si="46"/>
        <v>72 Customer service occupations</v>
      </c>
      <c r="CA29" s="69">
        <v>1.180106538962191</v>
      </c>
      <c r="CB29" s="69">
        <v>1.3757413574396447</v>
      </c>
      <c r="CC29" s="69">
        <v>1.3523094300325884</v>
      </c>
      <c r="CD29" s="69">
        <v>1.2171736162109239</v>
      </c>
      <c r="CE29" s="69">
        <v>1.0388722619264956</v>
      </c>
      <c r="CF29" s="69"/>
      <c r="CG29" s="69">
        <f t="shared" si="47"/>
        <v>-0.31343716810609279</v>
      </c>
      <c r="CH29" s="69">
        <f>'RD T1'!E260</f>
        <v>0.348412840663542</v>
      </c>
      <c r="CI29" s="69">
        <f t="shared" si="48"/>
        <v>3.4975672557449211E-2</v>
      </c>
      <c r="CK29" t="str">
        <f t="shared" si="49"/>
        <v>72 Customer service occupations</v>
      </c>
      <c r="CL29" s="69">
        <v>0.26000482840279238</v>
      </c>
      <c r="CM29" s="69">
        <v>0.30369407546834093</v>
      </c>
      <c r="CN29" s="69">
        <v>0.35654732438780185</v>
      </c>
      <c r="CO29" s="69">
        <v>0.43054542524032074</v>
      </c>
      <c r="CP29" s="69">
        <v>0.49181691647272108</v>
      </c>
      <c r="CQ29" s="69"/>
      <c r="CR29" s="69">
        <f t="shared" si="50"/>
        <v>0.13526959208491923</v>
      </c>
      <c r="CS29" s="69">
        <f>'RD T1'!E289</f>
        <v>0.15459678843600383</v>
      </c>
      <c r="CT29" s="69">
        <f t="shared" si="51"/>
        <v>0.28986638052092306</v>
      </c>
    </row>
    <row r="30" spans="1:98" x14ac:dyDescent="0.2">
      <c r="A30" s="10" t="str">
        <f>name!D26</f>
        <v>81 Process, plant and machine operatives</v>
      </c>
      <c r="B30" s="69">
        <v>2.5628800085617215E-2</v>
      </c>
      <c r="C30" s="69">
        <v>3.6041766031923002E-2</v>
      </c>
      <c r="D30" s="69">
        <v>2.7173305946265842E-2</v>
      </c>
      <c r="E30" s="69">
        <v>4.6522750500770871E-2</v>
      </c>
      <c r="F30" s="69">
        <v>0.10298943027526654</v>
      </c>
      <c r="G30" s="11"/>
      <c r="H30" s="69">
        <f t="shared" si="26"/>
        <v>7.58161243290007E-2</v>
      </c>
      <c r="I30" s="69">
        <f>'RD T1'!E58</f>
        <v>3.2680362604079694E-2</v>
      </c>
      <c r="J30" s="69">
        <f t="shared" si="27"/>
        <v>0.10849648693308039</v>
      </c>
      <c r="L30" t="str">
        <f t="shared" si="28"/>
        <v>81 Process, plant and machine operatives</v>
      </c>
      <c r="M30" s="69">
        <v>0.18827292651223695</v>
      </c>
      <c r="N30" s="69">
        <v>0.23642930908300727</v>
      </c>
      <c r="O30" s="69">
        <v>0.19715168847106934</v>
      </c>
      <c r="P30" s="69">
        <v>0.35790186245892686</v>
      </c>
      <c r="Q30" s="69">
        <v>0.64836562088959104</v>
      </c>
      <c r="R30" s="11"/>
      <c r="S30" s="69">
        <f t="shared" si="29"/>
        <v>0.4512139324185217</v>
      </c>
      <c r="T30" s="69">
        <f>'RD T1'!E87</f>
        <v>0.20099573590531267</v>
      </c>
      <c r="U30" s="69">
        <f t="shared" si="30"/>
        <v>0.65220966832383431</v>
      </c>
      <c r="W30" t="str">
        <f t="shared" si="31"/>
        <v>81 Process, plant and machine operatives</v>
      </c>
      <c r="X30" s="69">
        <v>0.59594800674921999</v>
      </c>
      <c r="Y30" s="69">
        <v>0.5705854534057978</v>
      </c>
      <c r="Z30" s="69">
        <v>0.50740080932913967</v>
      </c>
      <c r="AA30" s="69">
        <v>0.81072709521578035</v>
      </c>
      <c r="AB30" s="69">
        <v>1.3243376501778514</v>
      </c>
      <c r="AC30" s="69"/>
      <c r="AD30" s="69">
        <f t="shared" si="32"/>
        <v>0.81693684084871176</v>
      </c>
      <c r="AE30" s="69">
        <f>'RD T1'!E116</f>
        <v>0.5019260059555618</v>
      </c>
      <c r="AF30" s="69">
        <f t="shared" si="33"/>
        <v>1.3188628468042736</v>
      </c>
      <c r="AH30" t="str">
        <f t="shared" si="34"/>
        <v>81 Process, plant and machine operatives</v>
      </c>
      <c r="AI30" s="69">
        <v>0.23337624503004673</v>
      </c>
      <c r="AJ30" s="69">
        <v>0.22553286568333383</v>
      </c>
      <c r="AK30" s="69">
        <v>0.20690990970528333</v>
      </c>
      <c r="AL30" s="69">
        <v>0.3246235244088892</v>
      </c>
      <c r="AM30" s="69">
        <v>0.55028897983072511</v>
      </c>
      <c r="AN30" s="69"/>
      <c r="AO30" s="69">
        <f t="shared" si="35"/>
        <v>0.34337907012544178</v>
      </c>
      <c r="AP30" s="69">
        <f>'RD T1'!E145</f>
        <v>0.19019006763579827</v>
      </c>
      <c r="AQ30" s="69">
        <f t="shared" si="36"/>
        <v>0.53356913776124004</v>
      </c>
      <c r="AS30" t="str">
        <f t="shared" si="37"/>
        <v>81 Process, plant and machine operatives</v>
      </c>
      <c r="AT30" s="69">
        <v>0.55407163021246442</v>
      </c>
      <c r="AU30" s="69">
        <v>0.53553107184237303</v>
      </c>
      <c r="AV30" s="69">
        <v>0.4781520224371556</v>
      </c>
      <c r="AW30" s="69">
        <v>0.65924100807288744</v>
      </c>
      <c r="AX30" s="69">
        <v>0.89109657351178273</v>
      </c>
      <c r="AY30" s="69"/>
      <c r="AZ30" s="69">
        <f t="shared" si="38"/>
        <v>0.41294455107462713</v>
      </c>
      <c r="BA30" s="69">
        <f>'RD T1'!E174</f>
        <v>0.34825758330753087</v>
      </c>
      <c r="BB30" s="69">
        <f t="shared" si="39"/>
        <v>0.761202134382158</v>
      </c>
      <c r="BD30" t="str">
        <f t="shared" si="40"/>
        <v>81 Process, plant and machine operatives</v>
      </c>
      <c r="BE30" s="69">
        <v>3.8614266330411415</v>
      </c>
      <c r="BF30" s="69">
        <v>4.0105759186095069</v>
      </c>
      <c r="BG30" s="69">
        <v>3.4136380812263929</v>
      </c>
      <c r="BH30" s="69">
        <v>4.0545779211660662</v>
      </c>
      <c r="BI30" s="69">
        <v>4.5772189303038591</v>
      </c>
      <c r="BJ30" s="69"/>
      <c r="BK30" s="69">
        <f t="shared" si="41"/>
        <v>1.1635808490774662</v>
      </c>
      <c r="BL30" s="69">
        <f>'RD T1'!E203</f>
        <v>1.4691053205451807</v>
      </c>
      <c r="BM30" s="69">
        <f t="shared" si="42"/>
        <v>2.6326861696226471</v>
      </c>
      <c r="BO30" t="str">
        <f t="shared" si="43"/>
        <v>81 Process, plant and machine operatives</v>
      </c>
      <c r="BP30" s="69">
        <v>4.4276285500168608</v>
      </c>
      <c r="BQ30" s="69">
        <v>4.0529186785596067</v>
      </c>
      <c r="BR30" s="69">
        <v>3.686012215690694</v>
      </c>
      <c r="BS30" s="69">
        <v>3.8071584875248372</v>
      </c>
      <c r="BT30" s="69">
        <v>3.2983356013948653</v>
      </c>
      <c r="BU30" s="69"/>
      <c r="BV30" s="69">
        <f t="shared" si="44"/>
        <v>-0.38767661429582878</v>
      </c>
      <c r="BW30" s="69">
        <f>'RD T1'!E232</f>
        <v>1.4722219526704758</v>
      </c>
      <c r="BX30" s="69">
        <f t="shared" si="45"/>
        <v>1.0845453383746471</v>
      </c>
      <c r="BZ30" t="str">
        <f t="shared" si="46"/>
        <v>81 Process, plant and machine operatives</v>
      </c>
      <c r="CA30" s="69">
        <v>3.3703181513462228</v>
      </c>
      <c r="CB30" s="69">
        <v>3.7711998441402459</v>
      </c>
      <c r="CC30" s="69">
        <v>3.0110880443435843</v>
      </c>
      <c r="CD30" s="69">
        <v>2.8748143276556504</v>
      </c>
      <c r="CE30" s="69">
        <v>1.193743228729881</v>
      </c>
      <c r="CF30" s="69"/>
      <c r="CG30" s="69">
        <f t="shared" si="47"/>
        <v>-1.8173448156137033</v>
      </c>
      <c r="CH30" s="69">
        <f>'RD T1'!E261</f>
        <v>0.7407952541159486</v>
      </c>
      <c r="CI30" s="69">
        <f t="shared" si="48"/>
        <v>-1.0765495614977547</v>
      </c>
      <c r="CK30" t="str">
        <f t="shared" si="49"/>
        <v>81 Process, plant and machine operatives</v>
      </c>
      <c r="CL30" s="69">
        <v>1.1159087262394851</v>
      </c>
      <c r="CM30" s="69">
        <v>0.96972432766804295</v>
      </c>
      <c r="CN30" s="69">
        <v>1.1166858876230306</v>
      </c>
      <c r="CO30" s="69">
        <v>0.59538793505889953</v>
      </c>
      <c r="CP30" s="69">
        <v>0.34089516208686416</v>
      </c>
      <c r="CQ30" s="69"/>
      <c r="CR30" s="69">
        <f t="shared" si="50"/>
        <v>-0.77579072553616646</v>
      </c>
      <c r="CS30" s="69">
        <f>'RD T1'!E290</f>
        <v>0.14958562503668774</v>
      </c>
      <c r="CT30" s="69">
        <f t="shared" si="51"/>
        <v>-0.62620510049947875</v>
      </c>
    </row>
    <row r="31" spans="1:98" x14ac:dyDescent="0.2">
      <c r="A31" s="10" t="str">
        <f>name!D27</f>
        <v>82 Transport and mobile machine drivers and operatives</v>
      </c>
      <c r="B31" s="69">
        <v>4.7487437472542138E-2</v>
      </c>
      <c r="C31" s="69">
        <v>6.6047241690993547E-2</v>
      </c>
      <c r="D31" s="69">
        <v>5.6034218220903653E-2</v>
      </c>
      <c r="E31" s="69">
        <v>9.2469031634195314E-2</v>
      </c>
      <c r="F31" s="69">
        <v>0.14964796923480445</v>
      </c>
      <c r="G31" s="11"/>
      <c r="H31" s="69">
        <f t="shared" si="26"/>
        <v>9.3613751013900792E-2</v>
      </c>
      <c r="I31" s="69">
        <f>'RD T1'!E59</f>
        <v>6.4129815706183355E-2</v>
      </c>
      <c r="J31" s="69">
        <f t="shared" si="27"/>
        <v>0.15774356672008416</v>
      </c>
      <c r="L31" t="str">
        <f t="shared" si="28"/>
        <v>82 Transport and mobile machine drivers and operatives</v>
      </c>
      <c r="M31" s="69">
        <v>0.32089579639424154</v>
      </c>
      <c r="N31" s="69">
        <v>0.45927237930733988</v>
      </c>
      <c r="O31" s="69">
        <v>0.40125371672813226</v>
      </c>
      <c r="P31" s="69">
        <v>0.5998015213536122</v>
      </c>
      <c r="Q31" s="69">
        <v>0.96408316376799397</v>
      </c>
      <c r="R31" s="11"/>
      <c r="S31" s="69">
        <f t="shared" si="29"/>
        <v>0.56282944703986171</v>
      </c>
      <c r="T31" s="69">
        <f>'RD T1'!E88</f>
        <v>0.41846573955830302</v>
      </c>
      <c r="U31" s="69">
        <f t="shared" si="30"/>
        <v>0.98129518659816473</v>
      </c>
      <c r="W31" t="str">
        <f t="shared" si="31"/>
        <v>82 Transport and mobile machine drivers and operatives</v>
      </c>
      <c r="X31" s="69">
        <v>0.92195152052061846</v>
      </c>
      <c r="Y31" s="69">
        <v>1.0682923930743677</v>
      </c>
      <c r="Z31" s="69">
        <v>0.9810025322355268</v>
      </c>
      <c r="AA31" s="69">
        <v>1.2742832168101552</v>
      </c>
      <c r="AB31" s="69">
        <v>1.7313887595284077</v>
      </c>
      <c r="AC31" s="69"/>
      <c r="AD31" s="69">
        <f t="shared" si="32"/>
        <v>0.75038622729288085</v>
      </c>
      <c r="AE31" s="69">
        <f>'RD T1'!E117</f>
        <v>0.94418052455978951</v>
      </c>
      <c r="AF31" s="69">
        <f t="shared" si="33"/>
        <v>1.6945667518526704</v>
      </c>
      <c r="AH31" t="str">
        <f t="shared" si="34"/>
        <v>82 Transport and mobile machine drivers and operatives</v>
      </c>
      <c r="AI31" s="69">
        <v>0.39694835860989169</v>
      </c>
      <c r="AJ31" s="69">
        <v>0.48948917608791837</v>
      </c>
      <c r="AK31" s="69">
        <v>0.46266391279435765</v>
      </c>
      <c r="AL31" s="69">
        <v>0.60913513689931509</v>
      </c>
      <c r="AM31" s="69">
        <v>0.78586176414425413</v>
      </c>
      <c r="AN31" s="69"/>
      <c r="AO31" s="69">
        <f t="shared" si="35"/>
        <v>0.32319785134989648</v>
      </c>
      <c r="AP31" s="69">
        <f>'RD T1'!E146</f>
        <v>0.44381239476938095</v>
      </c>
      <c r="AQ31" s="69">
        <f t="shared" si="36"/>
        <v>0.76701024611927737</v>
      </c>
      <c r="AS31" t="str">
        <f t="shared" si="37"/>
        <v>82 Transport and mobile machine drivers and operatives</v>
      </c>
      <c r="AT31" s="69">
        <v>0.70544675779260468</v>
      </c>
      <c r="AU31" s="69">
        <v>0.77212209300789214</v>
      </c>
      <c r="AV31" s="69">
        <v>0.68310774426393117</v>
      </c>
      <c r="AW31" s="69">
        <v>0.87016259036549826</v>
      </c>
      <c r="AX31" s="69">
        <v>1.0396807273904913</v>
      </c>
      <c r="AY31" s="69"/>
      <c r="AZ31" s="69">
        <f t="shared" si="38"/>
        <v>0.35657298312656016</v>
      </c>
      <c r="BA31" s="69">
        <f>'RD T1'!E175</f>
        <v>0.6185902884317328</v>
      </c>
      <c r="BB31" s="69">
        <f t="shared" si="39"/>
        <v>0.97516327155829297</v>
      </c>
      <c r="BD31" t="str">
        <f t="shared" si="40"/>
        <v>82 Transport and mobile machine drivers and operatives</v>
      </c>
      <c r="BE31" s="69">
        <v>4.828543315072868</v>
      </c>
      <c r="BF31" s="69">
        <v>5.1638191638734003</v>
      </c>
      <c r="BG31" s="69">
        <v>4.4641445619835229</v>
      </c>
      <c r="BH31" s="69">
        <v>5.1388575227828772</v>
      </c>
      <c r="BI31" s="69">
        <v>5.9006381985078695</v>
      </c>
      <c r="BJ31" s="69"/>
      <c r="BK31" s="69">
        <f t="shared" si="41"/>
        <v>1.4364936365243466</v>
      </c>
      <c r="BL31" s="69">
        <f>'RD T1'!E204</f>
        <v>2.6429658858646383</v>
      </c>
      <c r="BM31" s="69">
        <f t="shared" si="42"/>
        <v>4.0794595223889853</v>
      </c>
      <c r="BO31" t="str">
        <f t="shared" si="43"/>
        <v>82 Transport and mobile machine drivers and operatives</v>
      </c>
      <c r="BP31" s="69">
        <v>6.5122154778250954</v>
      </c>
      <c r="BQ31" s="69">
        <v>6.5102443111518351</v>
      </c>
      <c r="BR31" s="69">
        <v>6.0998306744721971</v>
      </c>
      <c r="BS31" s="69">
        <v>6.081964716321826</v>
      </c>
      <c r="BT31" s="69">
        <v>5.7250593477918521</v>
      </c>
      <c r="BU31" s="69"/>
      <c r="BV31" s="69">
        <f t="shared" si="44"/>
        <v>-0.37477132668034496</v>
      </c>
      <c r="BW31" s="69">
        <f>'RD T1'!E233</f>
        <v>3.4283857674646563</v>
      </c>
      <c r="BX31" s="69">
        <f t="shared" si="45"/>
        <v>3.0536144407843113</v>
      </c>
      <c r="BZ31" t="str">
        <f t="shared" si="46"/>
        <v>82 Transport and mobile machine drivers and operatives</v>
      </c>
      <c r="CA31" s="69">
        <v>5.2694935934441762</v>
      </c>
      <c r="CB31" s="69">
        <v>6.3362318599972296</v>
      </c>
      <c r="CC31" s="69">
        <v>4.7993436803784553</v>
      </c>
      <c r="CD31" s="69">
        <v>4.4762409593096377</v>
      </c>
      <c r="CE31" s="69">
        <v>3.6615742661752586</v>
      </c>
      <c r="CF31" s="69"/>
      <c r="CG31" s="69">
        <f t="shared" si="47"/>
        <v>-1.1377694142031967</v>
      </c>
      <c r="CH31" s="69">
        <f>'RD T1'!E262</f>
        <v>1.792105111980262</v>
      </c>
      <c r="CI31" s="69">
        <f t="shared" si="48"/>
        <v>0.65433569777706535</v>
      </c>
      <c r="CK31" t="str">
        <f t="shared" si="49"/>
        <v>82 Transport and mobile machine drivers and operatives</v>
      </c>
      <c r="CL31" s="69">
        <v>1.3742304187356162</v>
      </c>
      <c r="CM31" s="69">
        <v>1.6221210143102982</v>
      </c>
      <c r="CN31" s="69">
        <v>2.1507650142835635</v>
      </c>
      <c r="CO31" s="69">
        <v>1.517295814889525</v>
      </c>
      <c r="CP31" s="69">
        <v>0.91049841247162122</v>
      </c>
      <c r="CQ31" s="69"/>
      <c r="CR31" s="69">
        <f t="shared" si="50"/>
        <v>-1.2402666018119421</v>
      </c>
      <c r="CS31" s="69">
        <f>'RD T1'!E291</f>
        <v>0.57765974643460261</v>
      </c>
      <c r="CT31" s="69">
        <f t="shared" si="51"/>
        <v>-0.66260685537733954</v>
      </c>
    </row>
    <row r="32" spans="1:98" x14ac:dyDescent="0.2">
      <c r="A32" s="10" t="str">
        <f>name!D28</f>
        <v>91 Elementary trades and related occupations</v>
      </c>
      <c r="B32" s="69">
        <v>6.3401865745292996E-4</v>
      </c>
      <c r="C32" s="69">
        <v>6.1702013145786729E-4</v>
      </c>
      <c r="D32" s="69">
        <v>4.9496792750641121E-4</v>
      </c>
      <c r="E32" s="69">
        <v>2.1066283677833278E-3</v>
      </c>
      <c r="F32" s="69">
        <v>4.4283075109392417E-3</v>
      </c>
      <c r="G32" s="11"/>
      <c r="H32" s="69">
        <f t="shared" si="26"/>
        <v>3.9333395834328308E-3</v>
      </c>
      <c r="I32" s="69">
        <f>'RD T1'!E60</f>
        <v>1.6938841666531933E-3</v>
      </c>
      <c r="J32" s="69">
        <f t="shared" si="27"/>
        <v>5.6272237500860243E-3</v>
      </c>
      <c r="L32" t="str">
        <f t="shared" si="28"/>
        <v>91 Elementary trades and related occupations</v>
      </c>
      <c r="M32" s="69">
        <v>0.13324352259034114</v>
      </c>
      <c r="N32" s="69">
        <v>0.16980952733975804</v>
      </c>
      <c r="O32" s="69">
        <v>0.12948982251223953</v>
      </c>
      <c r="P32" s="69">
        <v>0.34696553773742683</v>
      </c>
      <c r="Q32" s="69">
        <v>0.72517055222143323</v>
      </c>
      <c r="R32" s="11"/>
      <c r="S32" s="69">
        <f t="shared" si="29"/>
        <v>0.59568072970919372</v>
      </c>
      <c r="T32" s="69">
        <f>'RD T1'!E89</f>
        <v>0.24966106393493523</v>
      </c>
      <c r="U32" s="69">
        <f t="shared" si="30"/>
        <v>0.84534179364412898</v>
      </c>
      <c r="W32" t="str">
        <f t="shared" si="31"/>
        <v>91 Elementary trades and related occupations</v>
      </c>
      <c r="X32" s="69">
        <v>0.48401151500594625</v>
      </c>
      <c r="Y32" s="69">
        <v>0.42525963298901542</v>
      </c>
      <c r="Z32" s="69">
        <v>0.39432329936548249</v>
      </c>
      <c r="AA32" s="69">
        <v>1.1762388395891361</v>
      </c>
      <c r="AB32" s="69">
        <v>1.6879129573548888</v>
      </c>
      <c r="AC32" s="69"/>
      <c r="AD32" s="69">
        <f t="shared" si="32"/>
        <v>1.2935896579894064</v>
      </c>
      <c r="AE32" s="69">
        <f>'RD T1'!E118</f>
        <v>0.83149957399737473</v>
      </c>
      <c r="AF32" s="69">
        <f t="shared" si="33"/>
        <v>2.1250892319867809</v>
      </c>
      <c r="AH32" t="str">
        <f t="shared" si="34"/>
        <v>91 Elementary trades and related occupations</v>
      </c>
      <c r="AI32" s="69">
        <v>0.32328477119849175</v>
      </c>
      <c r="AJ32" s="69">
        <v>0.30290938240898302</v>
      </c>
      <c r="AK32" s="69">
        <v>0.26141502758668766</v>
      </c>
      <c r="AL32" s="69">
        <v>0.71899478512719628</v>
      </c>
      <c r="AM32" s="69">
        <v>1.1393410499417331</v>
      </c>
      <c r="AN32" s="69"/>
      <c r="AO32" s="69">
        <f t="shared" si="35"/>
        <v>0.87792602235504547</v>
      </c>
      <c r="AP32" s="69">
        <f>'RD T1'!E147</f>
        <v>0.53342999409383618</v>
      </c>
      <c r="AQ32" s="69">
        <f t="shared" si="36"/>
        <v>1.4113560164488816</v>
      </c>
      <c r="AS32" t="str">
        <f t="shared" si="37"/>
        <v>91 Elementary trades and related occupations</v>
      </c>
      <c r="AT32" s="69">
        <v>0.33890751342883946</v>
      </c>
      <c r="AU32" s="69">
        <v>0.30968412057262751</v>
      </c>
      <c r="AV32" s="69">
        <v>0.30327493615128465</v>
      </c>
      <c r="AW32" s="69">
        <v>0.79748581812770003</v>
      </c>
      <c r="AX32" s="69">
        <v>1.1046903555578489</v>
      </c>
      <c r="AY32" s="69"/>
      <c r="AZ32" s="69">
        <f t="shared" si="38"/>
        <v>0.80141541940656424</v>
      </c>
      <c r="BA32" s="69">
        <f>'RD T1'!E176</f>
        <v>0.48938090403115841</v>
      </c>
      <c r="BB32" s="69">
        <f t="shared" si="39"/>
        <v>1.2907963234377227</v>
      </c>
      <c r="BD32" t="str">
        <f t="shared" si="40"/>
        <v>91 Elementary trades and related occupations</v>
      </c>
      <c r="BE32" s="69">
        <v>1.952316401459421</v>
      </c>
      <c r="BF32" s="69">
        <v>1.7822864094705311</v>
      </c>
      <c r="BG32" s="69">
        <v>1.5773673387764418</v>
      </c>
      <c r="BH32" s="69">
        <v>3.7192971903318224</v>
      </c>
      <c r="BI32" s="69">
        <v>5.1847861655024428</v>
      </c>
      <c r="BJ32" s="69"/>
      <c r="BK32" s="69">
        <f t="shared" si="41"/>
        <v>3.607418826726001</v>
      </c>
      <c r="BL32" s="69">
        <f>'RD T1'!E205</f>
        <v>1.8437560235021389</v>
      </c>
      <c r="BM32" s="69">
        <f t="shared" si="42"/>
        <v>5.4511748502281403</v>
      </c>
      <c r="BO32" t="str">
        <f t="shared" si="43"/>
        <v>91 Elementary trades and related occupations</v>
      </c>
      <c r="BP32" s="69">
        <v>2.9598733820081664</v>
      </c>
      <c r="BQ32" s="69">
        <v>2.2877148097449185</v>
      </c>
      <c r="BR32" s="69">
        <v>2.087822246803587</v>
      </c>
      <c r="BS32" s="69">
        <v>3.8719609427887467</v>
      </c>
      <c r="BT32" s="69">
        <v>3.9173788589025262</v>
      </c>
      <c r="BU32" s="69"/>
      <c r="BV32" s="69">
        <f t="shared" si="44"/>
        <v>1.8295566120989393</v>
      </c>
      <c r="BW32" s="69">
        <f>'RD T1'!E234</f>
        <v>1.6785017904012416</v>
      </c>
      <c r="BX32" s="69">
        <f t="shared" si="45"/>
        <v>3.5080584025001809</v>
      </c>
      <c r="BZ32" t="str">
        <f t="shared" si="46"/>
        <v>91 Elementary trades and related occupations</v>
      </c>
      <c r="CA32" s="69">
        <v>3.1601424771455151</v>
      </c>
      <c r="CB32" s="69">
        <v>3.2929811549989134</v>
      </c>
      <c r="CC32" s="69">
        <v>2.5967154488101523</v>
      </c>
      <c r="CD32" s="69">
        <v>4.7401961317689354</v>
      </c>
      <c r="CE32" s="69">
        <v>4.4886763322170857</v>
      </c>
      <c r="CF32" s="69"/>
      <c r="CG32" s="69">
        <f t="shared" si="47"/>
        <v>1.8919608834069335</v>
      </c>
      <c r="CH32" s="69">
        <f>'RD T1'!E263</f>
        <v>1.7303582896411118</v>
      </c>
      <c r="CI32" s="69">
        <f t="shared" si="48"/>
        <v>3.6223191730480453</v>
      </c>
      <c r="CK32" t="str">
        <f t="shared" si="49"/>
        <v>91 Elementary trades and related occupations</v>
      </c>
      <c r="CL32" s="69">
        <v>1.1008489747452919</v>
      </c>
      <c r="CM32" s="69">
        <v>1.0205768170165967</v>
      </c>
      <c r="CN32" s="69">
        <v>1.1997576247374837</v>
      </c>
      <c r="CO32" s="69">
        <v>1.7233084150604467</v>
      </c>
      <c r="CP32" s="69">
        <v>1.6923415106088209</v>
      </c>
      <c r="CQ32" s="69"/>
      <c r="CR32" s="69">
        <f t="shared" si="50"/>
        <v>0.49258388587133717</v>
      </c>
      <c r="CS32" s="69">
        <f>'RD T1'!E292</f>
        <v>0.57888956554922721</v>
      </c>
      <c r="CT32" s="69">
        <f t="shared" si="51"/>
        <v>1.0714734514205644</v>
      </c>
    </row>
    <row r="33" spans="1:98" x14ac:dyDescent="0.2">
      <c r="A33" s="10" t="str">
        <f>name!D29</f>
        <v>92 Elementary administration and service occupations</v>
      </c>
      <c r="B33" s="69">
        <v>4.7919921349028324E-2</v>
      </c>
      <c r="C33" s="69">
        <v>5.306698704522067E-2</v>
      </c>
      <c r="D33" s="69">
        <v>4.58313968603795E-2</v>
      </c>
      <c r="E33" s="69">
        <v>6.4819239656138727E-2</v>
      </c>
      <c r="F33" s="69">
        <v>8.7661984247289298E-2</v>
      </c>
      <c r="G33" s="11"/>
      <c r="H33" s="69">
        <f t="shared" ref="H33" si="52">F33-D33</f>
        <v>4.1830587386909798E-2</v>
      </c>
      <c r="I33" s="69">
        <f>'RD T1'!E61</f>
        <v>3.5905442985828269E-2</v>
      </c>
      <c r="J33" s="69">
        <f t="shared" ref="J33" si="53">SUM(H33:I33)</f>
        <v>7.7736030372738074E-2</v>
      </c>
      <c r="L33" t="str">
        <f t="shared" ref="L33" si="54">A33</f>
        <v>92 Elementary administration and service occupations</v>
      </c>
      <c r="M33" s="69">
        <v>1.0934276560193814</v>
      </c>
      <c r="N33" s="69">
        <v>1.4115811498084814</v>
      </c>
      <c r="O33" s="69">
        <v>1.3835785962653506</v>
      </c>
      <c r="P33" s="69">
        <v>2.0305988240432278</v>
      </c>
      <c r="Q33" s="69">
        <v>3.3588349803931044</v>
      </c>
      <c r="R33" s="11"/>
      <c r="S33" s="69">
        <f t="shared" ref="S33" si="55">Q33-O33</f>
        <v>1.9752563841277537</v>
      </c>
      <c r="T33" s="69">
        <f>'RD T1'!E90</f>
        <v>1.3108862769393486</v>
      </c>
      <c r="U33" s="69">
        <f t="shared" ref="U33" si="56">SUM(S33:T33)</f>
        <v>3.2861426610671023</v>
      </c>
      <c r="W33" t="str">
        <f t="shared" ref="W33" si="57">A33</f>
        <v>92 Elementary administration and service occupations</v>
      </c>
      <c r="X33" s="69">
        <v>3.8623413988594155</v>
      </c>
      <c r="Y33" s="69">
        <v>4.1458460948231544</v>
      </c>
      <c r="Z33" s="69">
        <v>4.3477770237156328</v>
      </c>
      <c r="AA33" s="69">
        <v>4.906419743798625</v>
      </c>
      <c r="AB33" s="69">
        <v>6.0201065185108362</v>
      </c>
      <c r="AC33" s="69"/>
      <c r="AD33" s="69">
        <f t="shared" ref="AD33" si="58">AB33-Z33</f>
        <v>1.6723294947952034</v>
      </c>
      <c r="AE33" s="69">
        <f>'RD T1'!E119</f>
        <v>3.4061727103319073</v>
      </c>
      <c r="AF33" s="69">
        <f t="shared" ref="AF33" si="59">SUM(AD33:AE33)</f>
        <v>5.0785022051271103</v>
      </c>
      <c r="AH33" t="str">
        <f t="shared" ref="AH33" si="60">L33</f>
        <v>92 Elementary administration and service occupations</v>
      </c>
      <c r="AI33" s="69">
        <v>1.9493716965013044</v>
      </c>
      <c r="AJ33" s="69">
        <v>2.0195999216043381</v>
      </c>
      <c r="AK33" s="69">
        <v>2.1359415430419397</v>
      </c>
      <c r="AL33" s="69">
        <v>2.443802461773489</v>
      </c>
      <c r="AM33" s="69">
        <v>3.0300931551515888</v>
      </c>
      <c r="AN33" s="69"/>
      <c r="AO33" s="69">
        <f t="shared" ref="AO33" si="61">AM33-AK33</f>
        <v>0.89415161210964911</v>
      </c>
      <c r="AP33" s="69">
        <f>'RD T1'!E148</f>
        <v>1.6038004203884546</v>
      </c>
      <c r="AQ33" s="69">
        <f t="shared" ref="AQ33" si="62">SUM(AO33:AP33)</f>
        <v>2.4979520324981035</v>
      </c>
      <c r="AS33" t="str">
        <f t="shared" ref="AS33" si="63">W33</f>
        <v>92 Elementary administration and service occupations</v>
      </c>
      <c r="AT33" s="69">
        <v>1.6353839222762472</v>
      </c>
      <c r="AU33" s="69">
        <v>1.6727927004705245</v>
      </c>
      <c r="AV33" s="69">
        <v>1.8601557802964053</v>
      </c>
      <c r="AW33" s="69">
        <v>2.0324749407616589</v>
      </c>
      <c r="AX33" s="69">
        <v>2.5461464725064302</v>
      </c>
      <c r="AY33" s="69"/>
      <c r="AZ33" s="69">
        <f t="shared" ref="AZ33" si="64">AX33-AV33</f>
        <v>0.68599069221002495</v>
      </c>
      <c r="BA33" s="69">
        <f>'RD T1'!E177</f>
        <v>1.3216039368905008</v>
      </c>
      <c r="BB33" s="69">
        <f t="shared" ref="BB33" si="65">SUM(AZ33:BA33)</f>
        <v>2.0075946291005256</v>
      </c>
      <c r="BD33" t="str">
        <f t="shared" ref="BD33" si="66">AH33</f>
        <v>92 Elementary administration and service occupations</v>
      </c>
      <c r="BE33" s="69">
        <v>11.949385429851466</v>
      </c>
      <c r="BF33" s="69">
        <v>11.990653867988383</v>
      </c>
      <c r="BG33" s="69">
        <v>10.885074377373085</v>
      </c>
      <c r="BH33" s="69">
        <v>9.5037689022006546</v>
      </c>
      <c r="BI33" s="69">
        <v>8.8140982376405361</v>
      </c>
      <c r="BJ33" s="69"/>
      <c r="BK33" s="69">
        <f t="shared" ref="BK33" si="67">BI33-BG33</f>
        <v>-2.070976139732549</v>
      </c>
      <c r="BL33" s="69">
        <f>'RD T1'!E206</f>
        <v>4.2608266743308478</v>
      </c>
      <c r="BM33" s="69">
        <f t="shared" ref="BM33" si="68">SUM(BK33:BL33)</f>
        <v>2.1898505345982988</v>
      </c>
      <c r="BO33" t="str">
        <f t="shared" ref="BO33" si="69">AS33</f>
        <v>92 Elementary administration and service occupations</v>
      </c>
      <c r="BP33" s="69">
        <v>19.097368800386405</v>
      </c>
      <c r="BQ33" s="69">
        <v>18.43624055858476</v>
      </c>
      <c r="BR33" s="69">
        <v>16.772725305808933</v>
      </c>
      <c r="BS33" s="69">
        <v>14.921406705613535</v>
      </c>
      <c r="BT33" s="69">
        <v>12.19849773224405</v>
      </c>
      <c r="BU33" s="69"/>
      <c r="BV33" s="69">
        <f t="shared" ref="BV33" si="70">BT33-BR33</f>
        <v>-4.5742275735648832</v>
      </c>
      <c r="BW33" s="69">
        <f>'RD T1'!E235</f>
        <v>6.9211641621839934</v>
      </c>
      <c r="BX33" s="69">
        <f t="shared" ref="BX33" si="71">SUM(BV33:BW33)</f>
        <v>2.3469365886191103</v>
      </c>
      <c r="BZ33" t="str">
        <f t="shared" ref="BZ33" si="72">BD33</f>
        <v>92 Elementary administration and service occupations</v>
      </c>
      <c r="CA33" s="69">
        <v>15.374440128776735</v>
      </c>
      <c r="CB33" s="69">
        <v>17.727452709091661</v>
      </c>
      <c r="CC33" s="69">
        <v>15.693369310834422</v>
      </c>
      <c r="CD33" s="69">
        <v>14.130117885451485</v>
      </c>
      <c r="CE33" s="69">
        <v>10.786468852513934</v>
      </c>
      <c r="CF33" s="69"/>
      <c r="CG33" s="69">
        <f t="shared" ref="CG33" si="73">CE33-CC33</f>
        <v>-4.9069004583204876</v>
      </c>
      <c r="CH33" s="69">
        <f>'RD T1'!E264</f>
        <v>4.6464206200074285</v>
      </c>
      <c r="CI33" s="69">
        <f t="shared" ref="CI33" si="74">SUM(CG33:CH33)</f>
        <v>-0.2604798383130591</v>
      </c>
      <c r="CK33" t="str">
        <f t="shared" ref="CK33" si="75">BO33</f>
        <v>92 Elementary administration and service occupations</v>
      </c>
      <c r="CL33" s="69">
        <v>5.3507282388404249</v>
      </c>
      <c r="CM33" s="69">
        <v>3.9376237793043019</v>
      </c>
      <c r="CN33" s="69">
        <v>4.1408115835140196</v>
      </c>
      <c r="CO33" s="69">
        <v>2.4646241653134831</v>
      </c>
      <c r="CP33" s="69">
        <v>2.2166743526194295</v>
      </c>
      <c r="CQ33" s="69"/>
      <c r="CR33" s="69">
        <f t="shared" ref="CR33" si="76">CP33-CN33</f>
        <v>-1.9241372308945901</v>
      </c>
      <c r="CS33" s="69">
        <f>'RD T1'!E293</f>
        <v>0.7625112967197859</v>
      </c>
      <c r="CT33" s="69">
        <f t="shared" ref="CT33" si="77">SUM(CR33:CS33)</f>
        <v>-1.1616259341748041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8.9928309538442193</v>
      </c>
      <c r="C35" s="67">
        <f t="shared" ref="C35:F35" si="78">SUM(C8:C33)</f>
        <v>12.16546081383165</v>
      </c>
      <c r="D35" s="67">
        <f t="shared" si="78"/>
        <v>11.935843778452536</v>
      </c>
      <c r="E35" s="67">
        <f t="shared" si="78"/>
        <v>15.662590065821547</v>
      </c>
      <c r="F35" s="67">
        <f t="shared" si="78"/>
        <v>23.118311519846532</v>
      </c>
      <c r="G35" s="11"/>
      <c r="H35" s="67">
        <f>F35-D35</f>
        <v>11.182467741393996</v>
      </c>
      <c r="I35" s="67">
        <f>SUM(I8:I33)</f>
        <v>8.3479918481761199</v>
      </c>
      <c r="J35" s="67">
        <f>SUM(H35:I35)</f>
        <v>19.530459589570114</v>
      </c>
      <c r="L35" s="24" t="str">
        <f>A35</f>
        <v>All occupations</v>
      </c>
      <c r="M35" s="67">
        <f>SUM(M8:M33)</f>
        <v>60.677363051198661</v>
      </c>
      <c r="N35" s="67">
        <f t="shared" ref="N35:Q35" si="79">SUM(N8:N33)</f>
        <v>82.754799081636989</v>
      </c>
      <c r="O35" s="67">
        <f t="shared" si="79"/>
        <v>84.495395305809211</v>
      </c>
      <c r="P35" s="67">
        <f t="shared" si="79"/>
        <v>109.70019038270004</v>
      </c>
      <c r="Q35" s="67">
        <f t="shared" si="79"/>
        <v>161.83396153281615</v>
      </c>
      <c r="R35" s="11"/>
      <c r="S35" s="67">
        <f t="shared" si="29"/>
        <v>77.338566227006936</v>
      </c>
      <c r="T35" s="67">
        <f>SUM(T8:T33)</f>
        <v>62.162312546889339</v>
      </c>
      <c r="U35" s="67">
        <f>SUM(S35:T35)</f>
        <v>139.50087877389626</v>
      </c>
      <c r="W35" s="24" t="str">
        <f>A35</f>
        <v>All occupations</v>
      </c>
      <c r="X35" s="67">
        <f>SUM(X8:X33)</f>
        <v>126.66778583166131</v>
      </c>
      <c r="Y35" s="67">
        <f t="shared" ref="Y35:AB35" si="80">SUM(Y8:Y33)</f>
        <v>135.99225855009223</v>
      </c>
      <c r="Z35" s="67">
        <f t="shared" si="80"/>
        <v>142.67312520345729</v>
      </c>
      <c r="AA35" s="67">
        <f t="shared" si="80"/>
        <v>158.52461007896176</v>
      </c>
      <c r="AB35" s="67">
        <f t="shared" si="80"/>
        <v>177.58126335238944</v>
      </c>
      <c r="AC35" s="69"/>
      <c r="AD35" s="67">
        <f t="shared" ref="AD35" si="81">AB35-Z35</f>
        <v>34.908138148932153</v>
      </c>
      <c r="AE35" s="67">
        <f>SUM(AE8:AE33)</f>
        <v>91.605121594153701</v>
      </c>
      <c r="AF35" s="67">
        <f>SUM(AD35:AE35)</f>
        <v>126.51325974308585</v>
      </c>
      <c r="AH35" s="24" t="str">
        <f>L35</f>
        <v>All occupations</v>
      </c>
      <c r="AI35" s="67">
        <f>SUM(AI8:AI33)</f>
        <v>38.581609161201371</v>
      </c>
      <c r="AJ35" s="67">
        <f t="shared" ref="AJ35:AM35" si="82">SUM(AJ8:AJ33)</f>
        <v>35.999395314228785</v>
      </c>
      <c r="AK35" s="67">
        <f t="shared" si="82"/>
        <v>37.962662273148382</v>
      </c>
      <c r="AL35" s="67">
        <f t="shared" si="82"/>
        <v>39.774597301760011</v>
      </c>
      <c r="AM35" s="67">
        <f t="shared" si="82"/>
        <v>43.812043485508433</v>
      </c>
      <c r="AN35" s="69"/>
      <c r="AO35" s="67">
        <f t="shared" ref="AO35" si="83">AM35-AK35</f>
        <v>5.8493812123600506</v>
      </c>
      <c r="AP35" s="67">
        <f>SUM(AP8:AP33)</f>
        <v>22.634627814419638</v>
      </c>
      <c r="AQ35" s="67">
        <f>SUM(AO35:AP35)</f>
        <v>28.484009026779688</v>
      </c>
      <c r="AS35" s="24" t="str">
        <f>W35</f>
        <v>All occupations</v>
      </c>
      <c r="AT35" s="67">
        <f>SUM(AT8:AT33)</f>
        <v>34.986858555132891</v>
      </c>
      <c r="AU35" s="67">
        <f t="shared" ref="AU35:AX35" si="84">SUM(AU8:AU33)</f>
        <v>36.124288151843039</v>
      </c>
      <c r="AV35" s="67">
        <f t="shared" si="84"/>
        <v>37.823262777871292</v>
      </c>
      <c r="AW35" s="67">
        <f t="shared" si="84"/>
        <v>41.289267253021016</v>
      </c>
      <c r="AX35" s="67">
        <f t="shared" si="84"/>
        <v>46.341645288364788</v>
      </c>
      <c r="AY35" s="69"/>
      <c r="AZ35" s="67">
        <f t="shared" ref="AZ35" si="85">AX35-AV35</f>
        <v>8.5183825104934954</v>
      </c>
      <c r="BA35" s="67">
        <f>SUM(BA8:BA33)</f>
        <v>22.988028839171385</v>
      </c>
      <c r="BB35" s="67">
        <f>SUM(AZ35:BA35)</f>
        <v>31.50641134966488</v>
      </c>
      <c r="BD35" s="24" t="str">
        <f>AH35</f>
        <v>All occupations</v>
      </c>
      <c r="BE35" s="67">
        <f>SUM(BE8:BE33)</f>
        <v>143.50954666053389</v>
      </c>
      <c r="BF35" s="67">
        <f t="shared" ref="BF35:BI35" si="86">SUM(BF8:BF33)</f>
        <v>156.12878233752352</v>
      </c>
      <c r="BG35" s="67">
        <f t="shared" si="86"/>
        <v>148.56814989721641</v>
      </c>
      <c r="BH35" s="67">
        <f t="shared" si="86"/>
        <v>153.07568561645689</v>
      </c>
      <c r="BI35" s="67">
        <f t="shared" si="86"/>
        <v>158.70601024675705</v>
      </c>
      <c r="BJ35" s="69"/>
      <c r="BK35" s="67">
        <f t="shared" ref="BK35" si="87">BI35-BG35</f>
        <v>10.137860349540631</v>
      </c>
      <c r="BL35" s="67">
        <f>SUM(BL8:BL33)</f>
        <v>66.88016665060789</v>
      </c>
      <c r="BM35" s="67">
        <f>SUM(BK35:BL35)</f>
        <v>77.018027000148521</v>
      </c>
      <c r="BO35" s="24" t="str">
        <f>AS35</f>
        <v>All occupations</v>
      </c>
      <c r="BP35" s="67">
        <f>SUM(BP8:BP33)</f>
        <v>139.27445334793674</v>
      </c>
      <c r="BQ35" s="67">
        <f t="shared" ref="BQ35:BT35" si="88">SUM(BQ8:BQ33)</f>
        <v>134.93834877575404</v>
      </c>
      <c r="BR35" s="67">
        <f t="shared" si="88"/>
        <v>127.77309273004498</v>
      </c>
      <c r="BS35" s="67">
        <f t="shared" si="88"/>
        <v>116.671606681226</v>
      </c>
      <c r="BT35" s="67">
        <f t="shared" si="88"/>
        <v>91.732472535989942</v>
      </c>
      <c r="BU35" s="69"/>
      <c r="BV35" s="67">
        <f t="shared" ref="BV35" si="89">BT35-BR35</f>
        <v>-36.040620194055037</v>
      </c>
      <c r="BW35" s="67">
        <f>SUM(BW8:BW33)</f>
        <v>51.284933331849267</v>
      </c>
      <c r="BX35" s="67">
        <f>SUM(BV35:BW35)</f>
        <v>15.244313137794229</v>
      </c>
      <c r="BZ35" s="24" t="str">
        <f>BD35</f>
        <v>All occupations</v>
      </c>
      <c r="CA35" s="67">
        <f>SUM(CA8:CA33)</f>
        <v>79.062042498794511</v>
      </c>
      <c r="CB35" s="67">
        <f t="shared" ref="CB35:CE35" si="90">SUM(CB8:CB33)</f>
        <v>93.546992862432873</v>
      </c>
      <c r="CC35" s="67">
        <f t="shared" si="90"/>
        <v>84.962380659334656</v>
      </c>
      <c r="CD35" s="67">
        <f t="shared" si="90"/>
        <v>76.825981960115143</v>
      </c>
      <c r="CE35" s="67">
        <f t="shared" si="90"/>
        <v>56.032674363116996</v>
      </c>
      <c r="CF35" s="69"/>
      <c r="CG35" s="67">
        <f t="shared" ref="CG35" si="91">CE35-CC35</f>
        <v>-28.92970629621766</v>
      </c>
      <c r="CH35" s="67">
        <f>SUM(CH8:CH33)</f>
        <v>25.293394066400143</v>
      </c>
      <c r="CI35" s="67">
        <f>SUM(CG35:CH35)</f>
        <v>-3.6363122298175163</v>
      </c>
      <c r="CK35" s="24" t="str">
        <f>BO35</f>
        <v>All occupations</v>
      </c>
      <c r="CL35" s="67">
        <f>SUM(CL8:CL33)</f>
        <v>20.308509939696201</v>
      </c>
      <c r="CM35" s="67">
        <f t="shared" ref="CM35:CP35" si="92">SUM(CM8:CM33)</f>
        <v>18.95767411265696</v>
      </c>
      <c r="CN35" s="67">
        <f t="shared" si="92"/>
        <v>22.724087374664926</v>
      </c>
      <c r="CO35" s="67">
        <f t="shared" si="92"/>
        <v>16.979470659937157</v>
      </c>
      <c r="CP35" s="67">
        <f t="shared" si="92"/>
        <v>12.692617675210654</v>
      </c>
      <c r="CQ35" s="69"/>
      <c r="CR35" s="67">
        <f t="shared" ref="CR35" si="93">CP35-CN35</f>
        <v>-10.031469699454272</v>
      </c>
      <c r="CS35" s="67">
        <f>SUM(CS8:CS33)</f>
        <v>5.4500549883643092</v>
      </c>
      <c r="CT35" s="67">
        <f>SUM(CR35:CS35)</f>
        <v>-4.5814147110899626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West of England and North Somerset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West of England and North Somerset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West of England and North Somerset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West of England and North Somerset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West of England and North Somerset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West of England and North Somerset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West of England and North Somerset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West of England and North Somerset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West of England and North Somerset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6.9162364870021777</v>
      </c>
      <c r="C45" s="18">
        <f t="shared" si="104"/>
        <v>7.3874099448718242</v>
      </c>
      <c r="D45" s="18">
        <f t="shared" si="104"/>
        <v>7.6918641346681111</v>
      </c>
      <c r="E45" s="18">
        <f t="shared" si="104"/>
        <v>7.1880626593088843</v>
      </c>
      <c r="F45" s="18">
        <f t="shared" si="104"/>
        <v>7.5231541556770951</v>
      </c>
      <c r="H45" s="68">
        <f t="shared" ref="H45:H70" si="105">IF(D8&gt;0,(H8/D8)*100,0)</f>
        <v>89.43985042194096</v>
      </c>
      <c r="I45" s="69">
        <f t="shared" ref="I45:I70" si="106">IF(D8&gt;0,I8/D8*100,0)</f>
        <v>72.156739361558436</v>
      </c>
      <c r="J45" s="69">
        <f t="shared" ref="J45:J70" si="107">IF(D8&gt;0,(J8/D8)*100,0)</f>
        <v>161.59658978349941</v>
      </c>
      <c r="L45" t="str">
        <f>A45</f>
        <v>11 Corporate managers and directors</v>
      </c>
      <c r="M45" s="18">
        <f t="shared" ref="M45:Q54" si="108">M8/M$35*100</f>
        <v>8.3752064984139238</v>
      </c>
      <c r="N45" s="18">
        <f t="shared" si="108"/>
        <v>9.025476542709189</v>
      </c>
      <c r="O45" s="18">
        <f t="shared" si="108"/>
        <v>8.87096506844264</v>
      </c>
      <c r="P45" s="18">
        <f t="shared" si="108"/>
        <v>7.9348301548392177</v>
      </c>
      <c r="Q45" s="18">
        <f t="shared" si="108"/>
        <v>7.9959200482942379</v>
      </c>
      <c r="S45" s="68">
        <f t="shared" ref="S45:S70" si="109">IF(O8&gt;0,(S8/O8)*100,0)</f>
        <v>72.637125855523223</v>
      </c>
      <c r="T45" s="69">
        <f t="shared" ref="T45:T70" si="110">IF(O8&gt;0,T8/O8*100,0)</f>
        <v>69.863838708575585</v>
      </c>
      <c r="U45" s="69">
        <f t="shared" ref="U45:U70" si="111">IF(O8&gt;0,(U8/O8)*100,0)</f>
        <v>142.50096456409881</v>
      </c>
      <c r="W45" t="str">
        <f>A45</f>
        <v>11 Corporate managers and directors</v>
      </c>
      <c r="X45" s="18">
        <f t="shared" ref="X45:AB54" si="112">X8/X$35*100</f>
        <v>9.874318664146756</v>
      </c>
      <c r="Y45" s="18">
        <f t="shared" si="112"/>
        <v>11.044504910656531</v>
      </c>
      <c r="Z45" s="18">
        <f t="shared" si="112"/>
        <v>10.754524713672076</v>
      </c>
      <c r="AA45" s="18">
        <f t="shared" si="112"/>
        <v>9.3595197644232098</v>
      </c>
      <c r="AB45" s="18">
        <f t="shared" si="112"/>
        <v>9.1609762336623479</v>
      </c>
      <c r="AD45" s="68">
        <f t="shared" ref="AD45:AD70" si="113">IF(Z8&gt;0,(AD8/Z8)*100,0)</f>
        <v>6.0243213987002475</v>
      </c>
      <c r="AE45" s="69">
        <f t="shared" ref="AE45:AE70" si="114">IF(Z8&gt;0,AE8/Z8*100,0)</f>
        <v>59.681309551753472</v>
      </c>
      <c r="AF45" s="69">
        <f t="shared" ref="AF45:AF70" si="115">IF(Z8&gt;0,(AF8/Z8)*100,0)</f>
        <v>65.705630950453724</v>
      </c>
      <c r="AH45" t="str">
        <f>L45</f>
        <v>11 Corporate managers and directors</v>
      </c>
      <c r="AI45" s="18">
        <f t="shared" ref="AI45:AM54" si="116">AI8/AI$35*100</f>
        <v>6.1718108750560692</v>
      </c>
      <c r="AJ45" s="18">
        <f t="shared" si="116"/>
        <v>7.2794711174108278</v>
      </c>
      <c r="AK45" s="18">
        <f t="shared" si="116"/>
        <v>7.6304189947088892</v>
      </c>
      <c r="AL45" s="18">
        <f t="shared" si="116"/>
        <v>6.7620165900754436</v>
      </c>
      <c r="AM45" s="18">
        <f t="shared" si="116"/>
        <v>6.51900276568621</v>
      </c>
      <c r="AO45" s="68">
        <f t="shared" ref="AO45:AO70" si="117">IF(AK8&gt;0,(AO8/AK8)*100,0)</f>
        <v>-1.4016544203092962</v>
      </c>
      <c r="AP45" s="69">
        <f t="shared" ref="AP45:AP70" si="118">IF(AK8&gt;0,AP8/AK8*100,0)</f>
        <v>52.078189672405017</v>
      </c>
      <c r="AQ45" s="69">
        <f t="shared" ref="AQ45:AQ70" si="119">IF(AK8&gt;0,(AQ8/AK8)*100,0)</f>
        <v>50.676535252095725</v>
      </c>
      <c r="AS45" t="str">
        <f>W45</f>
        <v>11 Corporate managers and directors</v>
      </c>
      <c r="AT45" s="18">
        <f t="shared" ref="AT45:AX54" si="120">AT8/AT$35*100</f>
        <v>9.2958753062782407</v>
      </c>
      <c r="AU45" s="18">
        <f t="shared" si="120"/>
        <v>9.9544170700414458</v>
      </c>
      <c r="AV45" s="18">
        <f t="shared" si="120"/>
        <v>10.330475484717756</v>
      </c>
      <c r="AW45" s="18">
        <f t="shared" si="120"/>
        <v>8.5380450635347866</v>
      </c>
      <c r="AX45" s="18">
        <f t="shared" si="120"/>
        <v>8.0483024704304338</v>
      </c>
      <c r="AZ45" s="68">
        <f t="shared" ref="AZ45:AZ70" si="121">IF(AV8&gt;0,(AZ8/AV8)*100,0)</f>
        <v>-4.5454934557986393</v>
      </c>
      <c r="BA45" s="69">
        <f t="shared" ref="BA45:BA70" si="122">IF(AV8&gt;0,BA8/AV8*100,0)</f>
        <v>51.453474551617006</v>
      </c>
      <c r="BB45" s="69">
        <f t="shared" ref="BB45:BB70" si="123">IF(AV8&gt;0,(BB8/AV8)*100,0)</f>
        <v>46.907981095818364</v>
      </c>
      <c r="BD45" t="str">
        <f>AH45</f>
        <v>11 Corporate managers and directors</v>
      </c>
      <c r="BE45" s="18">
        <f t="shared" ref="BE45:BI54" si="124">BE8/BE$35*100</f>
        <v>5.8874049116384333</v>
      </c>
      <c r="BF45" s="18">
        <f t="shared" si="124"/>
        <v>6.6249484980884521</v>
      </c>
      <c r="BG45" s="18">
        <f t="shared" si="124"/>
        <v>6.9666242478555631</v>
      </c>
      <c r="BH45" s="18">
        <f t="shared" si="124"/>
        <v>5.6681124831783229</v>
      </c>
      <c r="BI45" s="18">
        <f t="shared" si="124"/>
        <v>5.5787147623305859</v>
      </c>
      <c r="BK45" s="68">
        <f t="shared" ref="BK45:BK70" si="125">IF(BG8&gt;0,(BK8/BG8)*100,0)</f>
        <v>-14.457994406501355</v>
      </c>
      <c r="BL45" s="69">
        <f t="shared" ref="BL45:BL70" si="126">IF(BG8&gt;0,BL8/BG8*100,0)</f>
        <v>35.968622048753225</v>
      </c>
      <c r="BM45" s="69">
        <f t="shared" ref="BM45:BM70" si="127">IF(BG8&gt;0,(BM8/BG8)*100,0)</f>
        <v>21.510627642251869</v>
      </c>
      <c r="BO45" t="str">
        <f>AS45</f>
        <v>11 Corporate managers and directors</v>
      </c>
      <c r="BP45" s="18">
        <f t="shared" ref="BP45:BT54" si="128">BP8/BP$35*100</f>
        <v>4.6258351330927221</v>
      </c>
      <c r="BQ45" s="18">
        <f t="shared" si="128"/>
        <v>5.1566090005155631</v>
      </c>
      <c r="BR45" s="18">
        <f t="shared" si="128"/>
        <v>5.7181787464606977</v>
      </c>
      <c r="BS45" s="18">
        <f t="shared" si="128"/>
        <v>4.5705704031648775</v>
      </c>
      <c r="BT45" s="18">
        <f t="shared" si="128"/>
        <v>4.2371441181216536</v>
      </c>
      <c r="BV45" s="68">
        <f t="shared" ref="BV45:BV70" si="129">IF(BR8&gt;0,(BV8/BR8)*100,0)</f>
        <v>-46.801522718065954</v>
      </c>
      <c r="BW45" s="69">
        <f t="shared" ref="BW45:BW70" si="130">IF(BR8&gt;0,BW8/BR8*100,0)</f>
        <v>32.709449013023743</v>
      </c>
      <c r="BX45" s="69">
        <f t="shared" ref="BX45:BX70" si="131">IF(BR8&gt;0,(BX8/BR8)*100,0)</f>
        <v>-14.092073705042207</v>
      </c>
      <c r="BZ45" t="str">
        <f>BD45</f>
        <v>11 Corporate managers and directors</v>
      </c>
      <c r="CA45" s="18">
        <f t="shared" ref="CA45:CE54" si="132">CA8/CA$35*100</f>
        <v>4.6182808178370394</v>
      </c>
      <c r="CB45" s="18">
        <f t="shared" si="132"/>
        <v>5.5526579509778937</v>
      </c>
      <c r="CC45" s="18">
        <f t="shared" si="132"/>
        <v>6.0280712106636001</v>
      </c>
      <c r="CD45" s="18">
        <f t="shared" si="132"/>
        <v>5.4185915047828654</v>
      </c>
      <c r="CE45" s="18">
        <f t="shared" si="132"/>
        <v>6.3863635436783595</v>
      </c>
      <c r="CG45" s="68">
        <f t="shared" ref="CG45:CG70" si="133">IF(CC8&gt;0,(CG8/CC8)*100,0)</f>
        <v>-30.130129006132012</v>
      </c>
      <c r="CH45" s="69">
        <f t="shared" ref="CH45:CH70" si="134">IF(CC8&gt;0,CH8/CC8*100,0)</f>
        <v>30.898601674618043</v>
      </c>
      <c r="CI45" s="69">
        <f t="shared" ref="CI45:CI70" si="135">IF(CC8&gt;0,(CI8/CC8)*100,0)</f>
        <v>0.76847266848603135</v>
      </c>
      <c r="CK45" t="str">
        <f>BO45</f>
        <v>11 Corporate managers and directors</v>
      </c>
      <c r="CL45" s="18">
        <f t="shared" ref="CL45:CP54" si="136">CL8/CL$35*100</f>
        <v>2.7098398070695655</v>
      </c>
      <c r="CM45" s="18">
        <f t="shared" si="136"/>
        <v>4.0553053460068673</v>
      </c>
      <c r="CN45" s="18">
        <f t="shared" si="136"/>
        <v>4.3750789518705364</v>
      </c>
      <c r="CO45" s="18">
        <f t="shared" si="136"/>
        <v>4.6862147478694069</v>
      </c>
      <c r="CP45" s="18">
        <f t="shared" si="136"/>
        <v>5.2338013725980579</v>
      </c>
      <c r="CR45" s="68">
        <f t="shared" ref="CR45:CR70" si="137">IF(CN8&gt;0,(CR8/CN8)*100,0)</f>
        <v>-33.181597211296143</v>
      </c>
      <c r="CS45" s="69">
        <f t="shared" ref="CS45:CS70" si="138">IF(CN8&gt;0,CS8/CN8*100,0)</f>
        <v>27.606300251527475</v>
      </c>
      <c r="CT45" s="69">
        <f t="shared" ref="CT45:CT70" si="139">IF(CN8&gt;0,(CT8/CN8)*100,0)</f>
        <v>-5.5752969597686661</v>
      </c>
    </row>
    <row r="46" spans="1:98" x14ac:dyDescent="0.2">
      <c r="A46" t="str">
        <f t="shared" si="103"/>
        <v>12 Other managers and proprietors</v>
      </c>
      <c r="B46" s="18">
        <f t="shared" si="104"/>
        <v>3.0855788146512788</v>
      </c>
      <c r="C46" s="18">
        <f t="shared" si="104"/>
        <v>3.208792265734278</v>
      </c>
      <c r="D46" s="18">
        <f t="shared" si="104"/>
        <v>2.9237015988509185</v>
      </c>
      <c r="E46" s="18">
        <f t="shared" si="104"/>
        <v>3.1827495188537656</v>
      </c>
      <c r="F46" s="18">
        <f t="shared" si="104"/>
        <v>3.4656623227534453</v>
      </c>
      <c r="H46" s="68">
        <f t="shared" si="105"/>
        <v>129.5917008062095</v>
      </c>
      <c r="I46" s="69">
        <f t="shared" si="106"/>
        <v>98.208208672382568</v>
      </c>
      <c r="J46" s="69">
        <f t="shared" si="107"/>
        <v>227.79990947859207</v>
      </c>
      <c r="L46" t="str">
        <f t="shared" ref="L46:L69" si="140">A46</f>
        <v>12 Other managers and proprietors</v>
      </c>
      <c r="M46" s="18">
        <f t="shared" si="108"/>
        <v>3.4943584435794444</v>
      </c>
      <c r="N46" s="18">
        <f t="shared" si="108"/>
        <v>3.5427700552166304</v>
      </c>
      <c r="O46" s="18">
        <f t="shared" si="108"/>
        <v>3.4480594441317214</v>
      </c>
      <c r="P46" s="18">
        <f t="shared" si="108"/>
        <v>3.6071906355033421</v>
      </c>
      <c r="Q46" s="18">
        <f t="shared" si="108"/>
        <v>3.9466317690185848</v>
      </c>
      <c r="S46" s="68">
        <f t="shared" si="109"/>
        <v>119.22419616907341</v>
      </c>
      <c r="T46" s="69">
        <f t="shared" si="110"/>
        <v>92.931279175725209</v>
      </c>
      <c r="U46" s="69">
        <f t="shared" si="111"/>
        <v>212.15547534479865</v>
      </c>
      <c r="W46" t="str">
        <f t="shared" ref="W46:W69" si="141">A46</f>
        <v>12 Other managers and proprietors</v>
      </c>
      <c r="X46" s="18">
        <f t="shared" si="112"/>
        <v>3.995788072851624</v>
      </c>
      <c r="Y46" s="18">
        <f t="shared" si="112"/>
        <v>4.1657142927740667</v>
      </c>
      <c r="Z46" s="18">
        <f t="shared" si="112"/>
        <v>4.0258050840431103</v>
      </c>
      <c r="AA46" s="18">
        <f t="shared" si="112"/>
        <v>4.1947588199747656</v>
      </c>
      <c r="AB46" s="18">
        <f t="shared" si="112"/>
        <v>4.456532057488956</v>
      </c>
      <c r="AD46" s="68">
        <f t="shared" si="113"/>
        <v>37.784148880507374</v>
      </c>
      <c r="AE46" s="69">
        <f t="shared" si="114"/>
        <v>81.938019089738475</v>
      </c>
      <c r="AF46" s="69">
        <f t="shared" si="115"/>
        <v>119.72216797024586</v>
      </c>
      <c r="AH46" t="str">
        <f t="shared" ref="AH46:AH69" si="142">L46</f>
        <v>12 Other managers and proprietors</v>
      </c>
      <c r="AI46" s="18">
        <f t="shared" si="116"/>
        <v>3.6651015542959637</v>
      </c>
      <c r="AJ46" s="18">
        <f t="shared" si="116"/>
        <v>4.2074616035124208</v>
      </c>
      <c r="AK46" s="18">
        <f t="shared" si="116"/>
        <v>4.3550228213023701</v>
      </c>
      <c r="AL46" s="18">
        <f t="shared" si="116"/>
        <v>4.3728016220545607</v>
      </c>
      <c r="AM46" s="18">
        <f t="shared" si="116"/>
        <v>4.7823117662797276</v>
      </c>
      <c r="AO46" s="68">
        <f t="shared" si="117"/>
        <v>26.73141927439881</v>
      </c>
      <c r="AP46" s="69">
        <f t="shared" si="118"/>
        <v>72.951768702980743</v>
      </c>
      <c r="AQ46" s="69">
        <f t="shared" si="119"/>
        <v>99.683187977379561</v>
      </c>
      <c r="AS46" t="str">
        <f t="shared" ref="AS46:AS69" si="143">W46</f>
        <v>12 Other managers and proprietors</v>
      </c>
      <c r="AT46" s="18">
        <f t="shared" si="120"/>
        <v>4.4056222975656105</v>
      </c>
      <c r="AU46" s="18">
        <f t="shared" si="120"/>
        <v>4.5996362351310447</v>
      </c>
      <c r="AV46" s="18">
        <f t="shared" si="120"/>
        <v>4.5684542825143124</v>
      </c>
      <c r="AW46" s="18">
        <f t="shared" si="120"/>
        <v>4.7397695421204169</v>
      </c>
      <c r="AX46" s="18">
        <f t="shared" si="120"/>
        <v>4.4720395357085732</v>
      </c>
      <c r="AZ46" s="68">
        <f t="shared" si="121"/>
        <v>19.935792678865425</v>
      </c>
      <c r="BA46" s="69">
        <f t="shared" si="122"/>
        <v>71.351495787232352</v>
      </c>
      <c r="BB46" s="69">
        <f t="shared" si="123"/>
        <v>91.287288466097777</v>
      </c>
      <c r="BD46" t="str">
        <f t="shared" ref="BD46:BD69" si="144">AH46</f>
        <v>12 Other managers and proprietors</v>
      </c>
      <c r="BE46" s="18">
        <f t="shared" si="124"/>
        <v>3.0815684424898611</v>
      </c>
      <c r="BF46" s="18">
        <f t="shared" si="124"/>
        <v>2.9368879856554537</v>
      </c>
      <c r="BG46" s="18">
        <f t="shared" si="124"/>
        <v>3.1513060973367932</v>
      </c>
      <c r="BH46" s="18">
        <f t="shared" si="124"/>
        <v>2.8774771395872376</v>
      </c>
      <c r="BI46" s="18">
        <f t="shared" si="124"/>
        <v>2.8446822640069152</v>
      </c>
      <c r="BK46" s="68">
        <f t="shared" si="125"/>
        <v>-3.5702959130694016</v>
      </c>
      <c r="BL46" s="69">
        <f t="shared" si="126"/>
        <v>40.75492820445551</v>
      </c>
      <c r="BM46" s="69">
        <f t="shared" si="127"/>
        <v>37.184632291386102</v>
      </c>
      <c r="BO46" t="str">
        <f t="shared" ref="BO46:BO69" si="145">AS46</f>
        <v>12 Other managers and proprietors</v>
      </c>
      <c r="BP46" s="18">
        <f t="shared" si="128"/>
        <v>3.1369806800150433</v>
      </c>
      <c r="BQ46" s="18">
        <f t="shared" si="128"/>
        <v>3.3682273686293445</v>
      </c>
      <c r="BR46" s="18">
        <f t="shared" si="128"/>
        <v>3.6310509799434301</v>
      </c>
      <c r="BS46" s="18">
        <f t="shared" si="128"/>
        <v>3.6624087363572499</v>
      </c>
      <c r="BT46" s="18">
        <f t="shared" si="128"/>
        <v>3.8005476469950783</v>
      </c>
      <c r="BV46" s="68">
        <f t="shared" si="129"/>
        <v>-24.855443132478001</v>
      </c>
      <c r="BW46" s="69">
        <f t="shared" si="130"/>
        <v>47.678179046792359</v>
      </c>
      <c r="BX46" s="69">
        <f t="shared" si="131"/>
        <v>22.822735914314354</v>
      </c>
      <c r="BZ46" t="str">
        <f t="shared" ref="BZ46:BZ69" si="146">BD46</f>
        <v>12 Other managers and proprietors</v>
      </c>
      <c r="CA46" s="18">
        <f t="shared" si="132"/>
        <v>3.3615800514115306</v>
      </c>
      <c r="CB46" s="18">
        <f t="shared" si="132"/>
        <v>3.7852219904356175</v>
      </c>
      <c r="CC46" s="18">
        <f t="shared" si="132"/>
        <v>3.9764584162934704</v>
      </c>
      <c r="CD46" s="18">
        <f t="shared" si="132"/>
        <v>4.1186708610213456</v>
      </c>
      <c r="CE46" s="18">
        <f t="shared" si="132"/>
        <v>4.7864750603236592</v>
      </c>
      <c r="CG46" s="68">
        <f t="shared" si="133"/>
        <v>-20.615807123806075</v>
      </c>
      <c r="CH46" s="69">
        <f t="shared" si="134"/>
        <v>38.574824985629249</v>
      </c>
      <c r="CI46" s="69">
        <f t="shared" si="135"/>
        <v>17.959017861823177</v>
      </c>
      <c r="CK46" t="str">
        <f t="shared" ref="CK46:CK69" si="147">BO46</f>
        <v>12 Other managers and proprietors</v>
      </c>
      <c r="CL46" s="18">
        <f t="shared" si="136"/>
        <v>2.9599409441971418</v>
      </c>
      <c r="CM46" s="18">
        <f t="shared" si="136"/>
        <v>3.2521410566859559</v>
      </c>
      <c r="CN46" s="18">
        <f t="shared" si="136"/>
        <v>3.5805103149869151</v>
      </c>
      <c r="CO46" s="18">
        <f t="shared" si="136"/>
        <v>3.9470088489148707</v>
      </c>
      <c r="CP46" s="18">
        <f t="shared" si="136"/>
        <v>5.1669025389667382</v>
      </c>
      <c r="CR46" s="68">
        <f t="shared" si="137"/>
        <v>-19.397207454691014</v>
      </c>
      <c r="CS46" s="69">
        <f t="shared" si="138"/>
        <v>31.183872103546801</v>
      </c>
      <c r="CT46" s="69">
        <f t="shared" si="139"/>
        <v>11.786664648855785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17.785643964776625</v>
      </c>
      <c r="C47" s="18">
        <f t="shared" si="104"/>
        <v>18.399542681352361</v>
      </c>
      <c r="D47" s="18">
        <f t="shared" si="104"/>
        <v>18.129465888159892</v>
      </c>
      <c r="E47" s="18">
        <f t="shared" si="104"/>
        <v>20.115635422373021</v>
      </c>
      <c r="F47" s="18">
        <f t="shared" si="104"/>
        <v>19.922978867800147</v>
      </c>
      <c r="H47" s="68">
        <f t="shared" si="105"/>
        <v>112.84931183694904</v>
      </c>
      <c r="I47" s="69">
        <f t="shared" si="106"/>
        <v>60.515709247171969</v>
      </c>
      <c r="J47" s="69">
        <f t="shared" si="107"/>
        <v>173.36502108412103</v>
      </c>
      <c r="L47" t="str">
        <f t="shared" si="140"/>
        <v>21 Science, research, engineering and technology professionals</v>
      </c>
      <c r="M47" s="18">
        <f t="shared" si="108"/>
        <v>10.913499789884172</v>
      </c>
      <c r="N47" s="18">
        <f t="shared" si="108"/>
        <v>11.617488446286245</v>
      </c>
      <c r="O47" s="18">
        <f t="shared" si="108"/>
        <v>11.467549864360803</v>
      </c>
      <c r="P47" s="18">
        <f t="shared" si="108"/>
        <v>13.825204207010197</v>
      </c>
      <c r="Q47" s="18">
        <f t="shared" si="108"/>
        <v>14.181711745885957</v>
      </c>
      <c r="S47" s="68">
        <f t="shared" si="109"/>
        <v>136.86158971209159</v>
      </c>
      <c r="T47" s="69">
        <f t="shared" si="110"/>
        <v>68.898377365920823</v>
      </c>
      <c r="U47" s="69">
        <f t="shared" si="111"/>
        <v>205.75996707801241</v>
      </c>
      <c r="W47" t="str">
        <f t="shared" si="141"/>
        <v>21 Science, research, engineering and technology professionals</v>
      </c>
      <c r="X47" s="18">
        <f t="shared" si="112"/>
        <v>10.090833209072288</v>
      </c>
      <c r="Y47" s="18">
        <f t="shared" si="112"/>
        <v>10.60005677678031</v>
      </c>
      <c r="Z47" s="18">
        <f t="shared" si="112"/>
        <v>10.20884159459513</v>
      </c>
      <c r="AA47" s="18">
        <f t="shared" si="112"/>
        <v>11.172455312301588</v>
      </c>
      <c r="AB47" s="18">
        <f t="shared" si="112"/>
        <v>10.373664003022634</v>
      </c>
      <c r="AD47" s="68">
        <f t="shared" si="113"/>
        <v>26.476744718280937</v>
      </c>
      <c r="AE47" s="69">
        <f t="shared" si="114"/>
        <v>49.451160856119955</v>
      </c>
      <c r="AF47" s="69">
        <f t="shared" si="115"/>
        <v>75.927905574400896</v>
      </c>
      <c r="AH47" t="str">
        <f t="shared" si="142"/>
        <v>21 Science, research, engineering and technology professionals</v>
      </c>
      <c r="AI47" s="18">
        <f t="shared" si="116"/>
        <v>3.4251104720170233</v>
      </c>
      <c r="AJ47" s="18">
        <f t="shared" si="116"/>
        <v>3.8002721146097587</v>
      </c>
      <c r="AK47" s="18">
        <f t="shared" si="116"/>
        <v>4.1079251024055008</v>
      </c>
      <c r="AL47" s="18">
        <f t="shared" si="116"/>
        <v>4.7839408190455481</v>
      </c>
      <c r="AM47" s="18">
        <f t="shared" si="116"/>
        <v>4.7271304555008724</v>
      </c>
      <c r="AO47" s="68">
        <f t="shared" si="117"/>
        <v>32.804233550474152</v>
      </c>
      <c r="AP47" s="69">
        <f t="shared" si="118"/>
        <v>48.988486837649162</v>
      </c>
      <c r="AQ47" s="69">
        <f t="shared" si="119"/>
        <v>81.792720388123314</v>
      </c>
      <c r="AS47" t="str">
        <f t="shared" si="143"/>
        <v>21 Science, research, engineering and technology professionals</v>
      </c>
      <c r="AT47" s="18">
        <f t="shared" si="120"/>
        <v>9.962846160669832</v>
      </c>
      <c r="AU47" s="18">
        <f t="shared" si="120"/>
        <v>10.503894259496354</v>
      </c>
      <c r="AV47" s="18">
        <f t="shared" si="120"/>
        <v>9.8026544885552749</v>
      </c>
      <c r="AW47" s="18">
        <f t="shared" si="120"/>
        <v>9.8447976114491134</v>
      </c>
      <c r="AX47" s="18">
        <f t="shared" si="120"/>
        <v>8.5953524149421874</v>
      </c>
      <c r="AZ47" s="68">
        <f t="shared" si="121"/>
        <v>7.4317007156982768</v>
      </c>
      <c r="BA47" s="69">
        <f t="shared" si="122"/>
        <v>41.606678014537849</v>
      </c>
      <c r="BB47" s="69">
        <f t="shared" si="123"/>
        <v>49.038378730236126</v>
      </c>
      <c r="BD47" t="str">
        <f t="shared" si="144"/>
        <v>21 Science, research, engineering and technology professionals</v>
      </c>
      <c r="BE47" s="18">
        <f t="shared" si="124"/>
        <v>3.5485018018120438</v>
      </c>
      <c r="BF47" s="18">
        <f t="shared" si="124"/>
        <v>3.7007284222132197</v>
      </c>
      <c r="BG47" s="18">
        <f t="shared" si="124"/>
        <v>3.9762111424704343</v>
      </c>
      <c r="BH47" s="18">
        <f t="shared" si="124"/>
        <v>4.0897787260564007</v>
      </c>
      <c r="BI47" s="18">
        <f t="shared" si="124"/>
        <v>3.8649534817727171</v>
      </c>
      <c r="BK47" s="68">
        <f t="shared" si="125"/>
        <v>3.8346950886783464</v>
      </c>
      <c r="BL47" s="69">
        <f t="shared" si="126"/>
        <v>29.487104047123779</v>
      </c>
      <c r="BM47" s="69">
        <f t="shared" si="127"/>
        <v>33.321799135802124</v>
      </c>
      <c r="BO47" t="str">
        <f t="shared" si="145"/>
        <v>21 Science, research, engineering and technology professionals</v>
      </c>
      <c r="BP47" s="18">
        <f t="shared" si="128"/>
        <v>2.6460512216500311</v>
      </c>
      <c r="BQ47" s="18">
        <f t="shared" si="128"/>
        <v>2.9229322672963649</v>
      </c>
      <c r="BR47" s="18">
        <f t="shared" si="128"/>
        <v>3.3558212370849612</v>
      </c>
      <c r="BS47" s="18">
        <f t="shared" si="128"/>
        <v>3.6884477475811055</v>
      </c>
      <c r="BT47" s="18">
        <f t="shared" si="128"/>
        <v>3.958898891663972</v>
      </c>
      <c r="BV47" s="68">
        <f t="shared" si="129"/>
        <v>-15.304705069267873</v>
      </c>
      <c r="BW47" s="69">
        <f t="shared" si="130"/>
        <v>33.607865173238352</v>
      </c>
      <c r="BX47" s="69">
        <f t="shared" si="131"/>
        <v>18.303160103970477</v>
      </c>
      <c r="BZ47" t="str">
        <f t="shared" si="146"/>
        <v>21 Science, research, engineering and technology professionals</v>
      </c>
      <c r="CA47" s="18">
        <f t="shared" si="132"/>
        <v>2.3489599711841525</v>
      </c>
      <c r="CB47" s="18">
        <f t="shared" si="132"/>
        <v>2.8716147912003822</v>
      </c>
      <c r="CC47" s="18">
        <f t="shared" si="132"/>
        <v>3.1095386842987613</v>
      </c>
      <c r="CD47" s="18">
        <f t="shared" si="132"/>
        <v>3.6032646620871889</v>
      </c>
      <c r="CE47" s="18">
        <f t="shared" si="132"/>
        <v>3.5981352637026434</v>
      </c>
      <c r="CG47" s="68">
        <f t="shared" si="133"/>
        <v>-23.687408866231593</v>
      </c>
      <c r="CH47" s="69">
        <f t="shared" si="134"/>
        <v>26.171938196630496</v>
      </c>
      <c r="CI47" s="69">
        <f t="shared" si="135"/>
        <v>2.4845293303988996</v>
      </c>
      <c r="CK47" t="str">
        <f t="shared" si="147"/>
        <v>21 Science, research, engineering and technology professionals</v>
      </c>
      <c r="CL47" s="18">
        <f t="shared" si="136"/>
        <v>1.1179020756703675</v>
      </c>
      <c r="CM47" s="18">
        <f t="shared" si="136"/>
        <v>1.8077210669217438</v>
      </c>
      <c r="CN47" s="18">
        <f t="shared" si="136"/>
        <v>2.2945586623323542</v>
      </c>
      <c r="CO47" s="18">
        <f t="shared" si="136"/>
        <v>3.4043306368086355</v>
      </c>
      <c r="CP47" s="18">
        <f t="shared" si="136"/>
        <v>4.3832434830763685</v>
      </c>
      <c r="CR47" s="68">
        <f t="shared" si="137"/>
        <v>6.6992037598900751</v>
      </c>
      <c r="CS47" s="69">
        <f t="shared" si="138"/>
        <v>31.747766049854121</v>
      </c>
      <c r="CT47" s="69">
        <f t="shared" si="139"/>
        <v>38.446969809744196</v>
      </c>
    </row>
    <row r="48" spans="1:98" x14ac:dyDescent="0.2">
      <c r="A48" t="str">
        <f t="shared" si="103"/>
        <v>22 Health professionals</v>
      </c>
      <c r="B48" s="18">
        <f t="shared" si="104"/>
        <v>18.587673811473813</v>
      </c>
      <c r="C48" s="18">
        <f t="shared" si="104"/>
        <v>18.404945110312685</v>
      </c>
      <c r="D48" s="18">
        <f t="shared" si="104"/>
        <v>18.963871357127939</v>
      </c>
      <c r="E48" s="18">
        <f t="shared" si="104"/>
        <v>19.563261082650353</v>
      </c>
      <c r="F48" s="18">
        <f t="shared" si="104"/>
        <v>20.59971734073482</v>
      </c>
      <c r="H48" s="68">
        <f t="shared" si="105"/>
        <v>110.39588732938532</v>
      </c>
      <c r="I48" s="69">
        <f t="shared" si="106"/>
        <v>74.917502712648769</v>
      </c>
      <c r="J48" s="69">
        <f t="shared" si="107"/>
        <v>185.31339004203411</v>
      </c>
      <c r="L48" t="str">
        <f t="shared" si="140"/>
        <v>22 Health professionals</v>
      </c>
      <c r="M48" s="18">
        <f t="shared" si="108"/>
        <v>7.5265877254273708</v>
      </c>
      <c r="N48" s="18">
        <f t="shared" si="108"/>
        <v>7.5027470438757762</v>
      </c>
      <c r="O48" s="18">
        <f t="shared" si="108"/>
        <v>7.3162216305429961</v>
      </c>
      <c r="P48" s="18">
        <f t="shared" si="108"/>
        <v>6.7817947608984452</v>
      </c>
      <c r="Q48" s="18">
        <f t="shared" si="108"/>
        <v>6.7054009211667278</v>
      </c>
      <c r="S48" s="68">
        <f t="shared" si="109"/>
        <v>75.539363752062656</v>
      </c>
      <c r="T48" s="69">
        <f t="shared" si="110"/>
        <v>70.114555990589878</v>
      </c>
      <c r="U48" s="69">
        <f t="shared" si="111"/>
        <v>145.65391974265256</v>
      </c>
      <c r="W48" t="str">
        <f t="shared" si="141"/>
        <v>22 Health professionals</v>
      </c>
      <c r="X48" s="18">
        <f t="shared" si="112"/>
        <v>8.0339487849870128</v>
      </c>
      <c r="Y48" s="18">
        <f t="shared" si="112"/>
        <v>8.2502672739823719</v>
      </c>
      <c r="Z48" s="18">
        <f t="shared" si="112"/>
        <v>8.0828039703861467</v>
      </c>
      <c r="AA48" s="18">
        <f t="shared" si="112"/>
        <v>7.6098990051360085</v>
      </c>
      <c r="AB48" s="18">
        <f t="shared" si="112"/>
        <v>7.3849955225237673</v>
      </c>
      <c r="AD48" s="68">
        <f t="shared" si="113"/>
        <v>13.721651268216197</v>
      </c>
      <c r="AE48" s="69">
        <f t="shared" si="114"/>
        <v>62.66158735854367</v>
      </c>
      <c r="AF48" s="69">
        <f t="shared" si="115"/>
        <v>76.383238626759876</v>
      </c>
      <c r="AH48" t="str">
        <f t="shared" si="142"/>
        <v>22 Health professionals</v>
      </c>
      <c r="AI48" s="18">
        <f t="shared" si="116"/>
        <v>13.711230759225975</v>
      </c>
      <c r="AJ48" s="18">
        <f t="shared" si="116"/>
        <v>10.763362794190181</v>
      </c>
      <c r="AK48" s="18">
        <f t="shared" si="116"/>
        <v>9.390256159776758</v>
      </c>
      <c r="AL48" s="18">
        <f t="shared" si="116"/>
        <v>4.8516541630689041</v>
      </c>
      <c r="AM48" s="18">
        <f t="shared" si="116"/>
        <v>1.7913355673132954</v>
      </c>
      <c r="AO48" s="68">
        <f t="shared" si="117"/>
        <v>-77.984104354745739</v>
      </c>
      <c r="AP48" s="69">
        <f t="shared" si="118"/>
        <v>18.544613164497317</v>
      </c>
      <c r="AQ48" s="69">
        <f t="shared" si="119"/>
        <v>-59.439491190248425</v>
      </c>
      <c r="AS48" t="str">
        <f t="shared" si="143"/>
        <v>22 Health professionals</v>
      </c>
      <c r="AT48" s="18">
        <f t="shared" si="120"/>
        <v>2.0291566851751268</v>
      </c>
      <c r="AU48" s="18">
        <f t="shared" si="120"/>
        <v>2.1485753620306265</v>
      </c>
      <c r="AV48" s="18">
        <f t="shared" si="120"/>
        <v>2.3337940951482348</v>
      </c>
      <c r="AW48" s="18">
        <f t="shared" si="120"/>
        <v>2.2974024147997412</v>
      </c>
      <c r="AX48" s="18">
        <f t="shared" si="120"/>
        <v>2.2911899337118267</v>
      </c>
      <c r="AZ48" s="68">
        <f t="shared" si="121"/>
        <v>20.284873157739558</v>
      </c>
      <c r="BA48" s="69">
        <f t="shared" si="122"/>
        <v>59.329896600298682</v>
      </c>
      <c r="BB48" s="69">
        <f t="shared" si="123"/>
        <v>79.614769758038236</v>
      </c>
      <c r="BD48" t="str">
        <f t="shared" si="144"/>
        <v>22 Health professionals</v>
      </c>
      <c r="BE48" s="18">
        <f t="shared" si="124"/>
        <v>1.8084326419247472</v>
      </c>
      <c r="BF48" s="18">
        <f t="shared" si="124"/>
        <v>2.3314277646637516</v>
      </c>
      <c r="BG48" s="18">
        <f t="shared" si="124"/>
        <v>2.4330139362715069</v>
      </c>
      <c r="BH48" s="18">
        <f t="shared" si="124"/>
        <v>2.5224622940510888</v>
      </c>
      <c r="BI48" s="18">
        <f t="shared" si="124"/>
        <v>2.732335065195977</v>
      </c>
      <c r="BK48" s="68">
        <f t="shared" si="125"/>
        <v>19.965679385589649</v>
      </c>
      <c r="BL48" s="69">
        <f t="shared" si="126"/>
        <v>58.493294256879672</v>
      </c>
      <c r="BM48" s="69">
        <f t="shared" si="127"/>
        <v>78.458973642469317</v>
      </c>
      <c r="BO48" t="str">
        <f t="shared" si="145"/>
        <v>22 Health professionals</v>
      </c>
      <c r="BP48" s="18">
        <f t="shared" si="128"/>
        <v>1.5475128854256579</v>
      </c>
      <c r="BQ48" s="18">
        <f t="shared" si="128"/>
        <v>1.9298822496627774</v>
      </c>
      <c r="BR48" s="18">
        <f t="shared" si="128"/>
        <v>1.9725015038040237</v>
      </c>
      <c r="BS48" s="18">
        <f t="shared" si="128"/>
        <v>1.944505859477496</v>
      </c>
      <c r="BT48" s="18">
        <f t="shared" si="128"/>
        <v>1.8972861240340213</v>
      </c>
      <c r="BV48" s="68">
        <f t="shared" si="129"/>
        <v>-30.944355951309188</v>
      </c>
      <c r="BW48" s="69">
        <f t="shared" si="130"/>
        <v>42.07582056469176</v>
      </c>
      <c r="BX48" s="69">
        <f t="shared" si="131"/>
        <v>11.131464613382569</v>
      </c>
      <c r="BZ48" t="str">
        <f t="shared" si="146"/>
        <v>22 Health professionals</v>
      </c>
      <c r="CA48" s="18">
        <f t="shared" si="132"/>
        <v>1.2329557700613825</v>
      </c>
      <c r="CB48" s="18">
        <f t="shared" si="132"/>
        <v>1.5630663330472971</v>
      </c>
      <c r="CC48" s="18">
        <f t="shared" si="132"/>
        <v>1.5937964215246365</v>
      </c>
      <c r="CD48" s="18">
        <f t="shared" si="132"/>
        <v>1.5993538546661998</v>
      </c>
      <c r="CE48" s="18">
        <f t="shared" si="132"/>
        <v>1.6623839951782386</v>
      </c>
      <c r="CG48" s="68">
        <f t="shared" si="133"/>
        <v>-31.211921222598544</v>
      </c>
      <c r="CH48" s="69">
        <f t="shared" si="134"/>
        <v>31.749974981953745</v>
      </c>
      <c r="CI48" s="69">
        <f t="shared" si="135"/>
        <v>0.53805375935520006</v>
      </c>
      <c r="CK48" t="str">
        <f t="shared" si="147"/>
        <v>22 Health professionals</v>
      </c>
      <c r="CL48" s="18">
        <f t="shared" si="136"/>
        <v>0.48338551229951054</v>
      </c>
      <c r="CM48" s="18">
        <f t="shared" si="136"/>
        <v>0.60682582668143825</v>
      </c>
      <c r="CN48" s="18">
        <f t="shared" si="136"/>
        <v>0.6729116635686373</v>
      </c>
      <c r="CO48" s="18">
        <f t="shared" si="136"/>
        <v>0.9637822312087011</v>
      </c>
      <c r="CP48" s="18">
        <f t="shared" si="136"/>
        <v>1.4658786795008589</v>
      </c>
      <c r="CR48" s="68">
        <f t="shared" si="137"/>
        <v>21.675942879181058</v>
      </c>
      <c r="CS48" s="69">
        <f t="shared" si="138"/>
        <v>50.855585097913071</v>
      </c>
      <c r="CT48" s="69">
        <f t="shared" si="139"/>
        <v>72.531527977094129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29.028082369408743</v>
      </c>
      <c r="C49" s="18">
        <f t="shared" si="104"/>
        <v>27.063970636016709</v>
      </c>
      <c r="D49" s="18">
        <f t="shared" si="104"/>
        <v>26.79055311490789</v>
      </c>
      <c r="E49" s="18">
        <f t="shared" si="104"/>
        <v>23.181223772667913</v>
      </c>
      <c r="F49" s="18">
        <f t="shared" si="104"/>
        <v>19.506000907627659</v>
      </c>
      <c r="H49" s="68">
        <f t="shared" si="105"/>
        <v>41.022868939202183</v>
      </c>
      <c r="I49" s="69">
        <f t="shared" si="106"/>
        <v>60.441325365790632</v>
      </c>
      <c r="J49" s="69">
        <f t="shared" si="107"/>
        <v>101.46419430499283</v>
      </c>
      <c r="L49" t="str">
        <f t="shared" si="140"/>
        <v>23 Teaching and other educational professionals</v>
      </c>
      <c r="M49" s="18">
        <f t="shared" si="108"/>
        <v>23.227930223377911</v>
      </c>
      <c r="N49" s="18">
        <f t="shared" si="108"/>
        <v>22.136260507117669</v>
      </c>
      <c r="O49" s="18">
        <f t="shared" si="108"/>
        <v>21.945555272480682</v>
      </c>
      <c r="P49" s="18">
        <f t="shared" si="108"/>
        <v>18.793954600370423</v>
      </c>
      <c r="Q49" s="18">
        <f t="shared" si="108"/>
        <v>15.746810719782401</v>
      </c>
      <c r="S49" s="68">
        <f t="shared" si="109"/>
        <v>37.430351249350622</v>
      </c>
      <c r="T49" s="69">
        <f t="shared" si="110"/>
        <v>61.629530786818222</v>
      </c>
      <c r="U49" s="69">
        <f t="shared" si="111"/>
        <v>99.059882036168844</v>
      </c>
      <c r="W49" t="str">
        <f t="shared" si="141"/>
        <v>23 Teaching and other educational professionals</v>
      </c>
      <c r="X49" s="18">
        <f t="shared" si="112"/>
        <v>7.9677923682561271</v>
      </c>
      <c r="Y49" s="18">
        <f t="shared" si="112"/>
        <v>6.9704742709411853</v>
      </c>
      <c r="Z49" s="18">
        <f t="shared" si="112"/>
        <v>6.9948523946180883</v>
      </c>
      <c r="AA49" s="18">
        <f t="shared" si="112"/>
        <v>5.1730245553352656</v>
      </c>
      <c r="AB49" s="18">
        <f t="shared" si="112"/>
        <v>3.5173857626393024</v>
      </c>
      <c r="AD49" s="68">
        <f t="shared" si="113"/>
        <v>-37.411230433841169</v>
      </c>
      <c r="AE49" s="69">
        <f t="shared" si="114"/>
        <v>41.635815476807295</v>
      </c>
      <c r="AF49" s="69">
        <f t="shared" si="115"/>
        <v>4.2245850429661216</v>
      </c>
      <c r="AH49" t="str">
        <f t="shared" si="142"/>
        <v>23 Teaching and other educational professionals</v>
      </c>
      <c r="AI49" s="18">
        <f t="shared" si="116"/>
        <v>4.0340165332653939</v>
      </c>
      <c r="AJ49" s="18">
        <f t="shared" si="116"/>
        <v>2.6655405624468371</v>
      </c>
      <c r="AK49" s="18">
        <f t="shared" si="116"/>
        <v>2.1937706214744761</v>
      </c>
      <c r="AL49" s="18">
        <f t="shared" si="116"/>
        <v>1.2773447694856312</v>
      </c>
      <c r="AM49" s="18">
        <f t="shared" si="116"/>
        <v>1.1795559453865436</v>
      </c>
      <c r="AO49" s="68">
        <f t="shared" si="117"/>
        <v>-37.946800848342548</v>
      </c>
      <c r="AP49" s="69">
        <f t="shared" si="118"/>
        <v>22.525471525487653</v>
      </c>
      <c r="AQ49" s="69">
        <f t="shared" si="119"/>
        <v>-15.421329322854897</v>
      </c>
      <c r="AS49" t="str">
        <f t="shared" si="143"/>
        <v>23 Teaching and other educational professionals</v>
      </c>
      <c r="AT49" s="18">
        <f t="shared" si="120"/>
        <v>1.0854301947619063</v>
      </c>
      <c r="AU49" s="18">
        <f t="shared" si="120"/>
        <v>1.1264056235312123</v>
      </c>
      <c r="AV49" s="18">
        <f t="shared" si="120"/>
        <v>0.99103681287657286</v>
      </c>
      <c r="AW49" s="18">
        <f t="shared" si="120"/>
        <v>0.73470322630220186</v>
      </c>
      <c r="AX49" s="18">
        <f t="shared" si="120"/>
        <v>0.50501216412393879</v>
      </c>
      <c r="AZ49" s="68">
        <f t="shared" si="121"/>
        <v>-37.565518315285878</v>
      </c>
      <c r="BA49" s="69">
        <f t="shared" si="122"/>
        <v>40.036180219742391</v>
      </c>
      <c r="BB49" s="69">
        <f t="shared" si="123"/>
        <v>2.4706619044565135</v>
      </c>
      <c r="BD49" t="str">
        <f t="shared" si="144"/>
        <v>23 Teaching and other educational professionals</v>
      </c>
      <c r="BE49" s="18">
        <f t="shared" si="124"/>
        <v>1.0833623113310944</v>
      </c>
      <c r="BF49" s="18">
        <f t="shared" si="124"/>
        <v>1.2202805123029317</v>
      </c>
      <c r="BG49" s="18">
        <f t="shared" si="124"/>
        <v>1.2324938698161785</v>
      </c>
      <c r="BH49" s="18">
        <f t="shared" si="124"/>
        <v>1.0590448612376842</v>
      </c>
      <c r="BI49" s="18">
        <f t="shared" si="124"/>
        <v>1.1014434836300726</v>
      </c>
      <c r="BK49" s="68">
        <f t="shared" si="125"/>
        <v>-4.5347951509187459</v>
      </c>
      <c r="BL49" s="69">
        <f t="shared" si="126"/>
        <v>38.139931824586618</v>
      </c>
      <c r="BM49" s="69">
        <f t="shared" si="127"/>
        <v>33.605136673667872</v>
      </c>
      <c r="BO49" t="str">
        <f t="shared" si="145"/>
        <v>23 Teaching and other educational professionals</v>
      </c>
      <c r="BP49" s="18">
        <f t="shared" si="128"/>
        <v>0.76082294557619756</v>
      </c>
      <c r="BQ49" s="18">
        <f t="shared" si="128"/>
        <v>0.86298459124728544</v>
      </c>
      <c r="BR49" s="18">
        <f t="shared" si="128"/>
        <v>0.84463631483873236</v>
      </c>
      <c r="BS49" s="18">
        <f t="shared" si="128"/>
        <v>0.74842810256072856</v>
      </c>
      <c r="BT49" s="18">
        <f t="shared" si="128"/>
        <v>0.72294860540256489</v>
      </c>
      <c r="BV49" s="68">
        <f t="shared" si="129"/>
        <v>-38.550073602376187</v>
      </c>
      <c r="BW49" s="69">
        <f t="shared" si="130"/>
        <v>36.711391797794093</v>
      </c>
      <c r="BX49" s="69">
        <f t="shared" si="131"/>
        <v>-1.8386818045820978</v>
      </c>
      <c r="BZ49" t="str">
        <f t="shared" si="146"/>
        <v>23 Teaching and other educational professionals</v>
      </c>
      <c r="CA49" s="18">
        <f t="shared" si="132"/>
        <v>0.89376187589722444</v>
      </c>
      <c r="CB49" s="18">
        <f t="shared" si="132"/>
        <v>1.0406370692074187</v>
      </c>
      <c r="CC49" s="18">
        <f t="shared" si="132"/>
        <v>1.2333821901083</v>
      </c>
      <c r="CD49" s="18">
        <f t="shared" si="132"/>
        <v>1.1837126235674815</v>
      </c>
      <c r="CE49" s="18">
        <f t="shared" si="132"/>
        <v>1.3366658067513848</v>
      </c>
      <c r="CG49" s="68">
        <f t="shared" si="133"/>
        <v>-28.527356734131271</v>
      </c>
      <c r="CH49" s="69">
        <f t="shared" si="134"/>
        <v>32.89933187363394</v>
      </c>
      <c r="CI49" s="69">
        <f t="shared" si="135"/>
        <v>4.3719751395026707</v>
      </c>
      <c r="CK49" t="str">
        <f t="shared" si="147"/>
        <v>23 Teaching and other educational professionals</v>
      </c>
      <c r="CL49" s="18">
        <f t="shared" si="136"/>
        <v>0.43906238132634007</v>
      </c>
      <c r="CM49" s="18">
        <f t="shared" si="136"/>
        <v>0.60997348252690631</v>
      </c>
      <c r="CN49" s="18">
        <f t="shared" si="136"/>
        <v>0.72922995696109738</v>
      </c>
      <c r="CO49" s="18">
        <f t="shared" si="136"/>
        <v>0.88219968750628719</v>
      </c>
      <c r="CP49" s="18">
        <f t="shared" si="136"/>
        <v>0.86686407924341768</v>
      </c>
      <c r="CR49" s="68">
        <f t="shared" si="137"/>
        <v>-33.602572415944245</v>
      </c>
      <c r="CS49" s="69">
        <f t="shared" si="138"/>
        <v>34.412328041477949</v>
      </c>
      <c r="CT49" s="69">
        <f t="shared" si="139"/>
        <v>0.80975562553370539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7.1151443332995017</v>
      </c>
      <c r="C50" s="18">
        <f t="shared" si="104"/>
        <v>7.6797311574616947</v>
      </c>
      <c r="D50" s="18">
        <f t="shared" si="104"/>
        <v>7.9284255806146664</v>
      </c>
      <c r="E50" s="18">
        <f t="shared" si="104"/>
        <v>8.1094046747100759</v>
      </c>
      <c r="F50" s="18">
        <f t="shared" si="104"/>
        <v>8.3273216222284141</v>
      </c>
      <c r="H50" s="68">
        <f t="shared" si="105"/>
        <v>103.43298428770558</v>
      </c>
      <c r="I50" s="69">
        <f t="shared" si="106"/>
        <v>71.438871218278251</v>
      </c>
      <c r="J50" s="69">
        <f t="shared" si="107"/>
        <v>174.8718555059838</v>
      </c>
      <c r="L50" t="str">
        <f t="shared" si="140"/>
        <v>24 Business, media and public service professionals</v>
      </c>
      <c r="M50" s="18">
        <f t="shared" si="108"/>
        <v>13.250315545988844</v>
      </c>
      <c r="N50" s="18">
        <f t="shared" si="108"/>
        <v>14.044978181203774</v>
      </c>
      <c r="O50" s="18">
        <f t="shared" si="108"/>
        <v>14.743405410456273</v>
      </c>
      <c r="P50" s="18">
        <f t="shared" si="108"/>
        <v>14.395592736822044</v>
      </c>
      <c r="Q50" s="18">
        <f t="shared" si="108"/>
        <v>13.941965736395529</v>
      </c>
      <c r="S50" s="68">
        <f t="shared" si="109"/>
        <v>81.11850573470403</v>
      </c>
      <c r="T50" s="69">
        <f t="shared" si="110"/>
        <v>69.009361112559816</v>
      </c>
      <c r="U50" s="69">
        <f t="shared" si="111"/>
        <v>150.12786684726385</v>
      </c>
      <c r="W50" t="str">
        <f t="shared" si="141"/>
        <v>24 Business, media and public service professionals</v>
      </c>
      <c r="X50" s="18">
        <f t="shared" si="112"/>
        <v>11.715364659014497</v>
      </c>
      <c r="Y50" s="18">
        <f t="shared" si="112"/>
        <v>12.329730253190876</v>
      </c>
      <c r="Z50" s="18">
        <f t="shared" si="112"/>
        <v>12.835715508240627</v>
      </c>
      <c r="AA50" s="18">
        <f t="shared" si="112"/>
        <v>11.870673925465258</v>
      </c>
      <c r="AB50" s="18">
        <f t="shared" si="112"/>
        <v>10.575984728072251</v>
      </c>
      <c r="AD50" s="68">
        <f t="shared" si="113"/>
        <v>2.5547308417550019</v>
      </c>
      <c r="AE50" s="69">
        <f t="shared" si="114"/>
        <v>53.778536823061351</v>
      </c>
      <c r="AF50" s="69">
        <f t="shared" si="115"/>
        <v>56.333267664816354</v>
      </c>
      <c r="AH50" t="str">
        <f t="shared" si="142"/>
        <v>24 Business, media and public service professionals</v>
      </c>
      <c r="AI50" s="18">
        <f t="shared" si="116"/>
        <v>3.8284181876088041</v>
      </c>
      <c r="AJ50" s="18">
        <f t="shared" si="116"/>
        <v>3.8780582861500186</v>
      </c>
      <c r="AK50" s="18">
        <f t="shared" si="116"/>
        <v>4.0899483066593616</v>
      </c>
      <c r="AL50" s="18">
        <f t="shared" si="116"/>
        <v>3.6839800624267207</v>
      </c>
      <c r="AM50" s="18">
        <f t="shared" si="116"/>
        <v>3.3507685114224142</v>
      </c>
      <c r="AO50" s="68">
        <f t="shared" si="117"/>
        <v>-5.4495815329403916</v>
      </c>
      <c r="AP50" s="69">
        <f t="shared" si="118"/>
        <v>36.671487538233968</v>
      </c>
      <c r="AQ50" s="69">
        <f t="shared" si="119"/>
        <v>31.221906005293583</v>
      </c>
      <c r="AS50" t="str">
        <f t="shared" si="143"/>
        <v>24 Business, media and public service professionals</v>
      </c>
      <c r="AT50" s="18">
        <f t="shared" si="120"/>
        <v>6.7004711828681049</v>
      </c>
      <c r="AU50" s="18">
        <f t="shared" si="120"/>
        <v>7.2155209987984605</v>
      </c>
      <c r="AV50" s="18">
        <f t="shared" si="120"/>
        <v>7.6371377563562524</v>
      </c>
      <c r="AW50" s="18">
        <f t="shared" si="120"/>
        <v>7.280664944112007</v>
      </c>
      <c r="AX50" s="18">
        <f t="shared" si="120"/>
        <v>6.7408226269439666</v>
      </c>
      <c r="AZ50" s="68">
        <f t="shared" si="121"/>
        <v>8.142083831503772</v>
      </c>
      <c r="BA50" s="69">
        <f t="shared" si="122"/>
        <v>52.716475418008081</v>
      </c>
      <c r="BB50" s="69">
        <f t="shared" si="123"/>
        <v>60.858559249511842</v>
      </c>
      <c r="BD50" t="str">
        <f t="shared" si="144"/>
        <v>24 Business, media and public service professionals</v>
      </c>
      <c r="BE50" s="18">
        <f t="shared" si="124"/>
        <v>3.859093583905473</v>
      </c>
      <c r="BF50" s="18">
        <f t="shared" si="124"/>
        <v>4.3506649972162252</v>
      </c>
      <c r="BG50" s="18">
        <f t="shared" si="124"/>
        <v>4.826909581873343</v>
      </c>
      <c r="BH50" s="18">
        <f t="shared" si="124"/>
        <v>4.6689184471527723</v>
      </c>
      <c r="BI50" s="18">
        <f t="shared" si="124"/>
        <v>4.7282634359759008</v>
      </c>
      <c r="BK50" s="68">
        <f t="shared" si="125"/>
        <v>4.6405853650077544</v>
      </c>
      <c r="BL50" s="69">
        <f t="shared" si="126"/>
        <v>40.360764380081477</v>
      </c>
      <c r="BM50" s="69">
        <f t="shared" si="127"/>
        <v>45.001349745089229</v>
      </c>
      <c r="BO50" t="str">
        <f t="shared" si="145"/>
        <v>24 Business, media and public service professionals</v>
      </c>
      <c r="BP50" s="18">
        <f t="shared" si="128"/>
        <v>2.6249374900312423</v>
      </c>
      <c r="BQ50" s="18">
        <f t="shared" si="128"/>
        <v>2.9179135126225777</v>
      </c>
      <c r="BR50" s="18">
        <f t="shared" si="128"/>
        <v>3.5172527528260793</v>
      </c>
      <c r="BS50" s="18">
        <f t="shared" si="128"/>
        <v>3.2823482634924539</v>
      </c>
      <c r="BT50" s="18">
        <f t="shared" si="128"/>
        <v>3.1494182324364246</v>
      </c>
      <c r="BV50" s="68">
        <f t="shared" si="129"/>
        <v>-35.714881067818119</v>
      </c>
      <c r="BW50" s="69">
        <f t="shared" si="130"/>
        <v>33.611059582054203</v>
      </c>
      <c r="BX50" s="69">
        <f t="shared" si="131"/>
        <v>-2.103821485763917</v>
      </c>
      <c r="BZ50" t="str">
        <f t="shared" si="146"/>
        <v>24 Business, media and public service professionals</v>
      </c>
      <c r="CA50" s="18">
        <f t="shared" si="132"/>
        <v>2.3570352739363307</v>
      </c>
      <c r="CB50" s="18">
        <f t="shared" si="132"/>
        <v>2.881524620933801</v>
      </c>
      <c r="CC50" s="18">
        <f t="shared" si="132"/>
        <v>3.3208310621184101</v>
      </c>
      <c r="CD50" s="18">
        <f t="shared" si="132"/>
        <v>3.2169273536689942</v>
      </c>
      <c r="CE50" s="18">
        <f t="shared" si="132"/>
        <v>3.3041930164773157</v>
      </c>
      <c r="CG50" s="68">
        <f t="shared" si="133"/>
        <v>-34.380441409334473</v>
      </c>
      <c r="CH50" s="69">
        <f t="shared" si="134"/>
        <v>28.054923605187827</v>
      </c>
      <c r="CI50" s="69">
        <f t="shared" si="135"/>
        <v>-6.3255178041466449</v>
      </c>
      <c r="CK50" t="str">
        <f t="shared" si="147"/>
        <v>24 Business, media and public service professionals</v>
      </c>
      <c r="CL50" s="18">
        <f t="shared" si="136"/>
        <v>1.377918364023121</v>
      </c>
      <c r="CM50" s="18">
        <f t="shared" si="136"/>
        <v>2.0250956423925834</v>
      </c>
      <c r="CN50" s="18">
        <f t="shared" si="136"/>
        <v>2.4194158116200524</v>
      </c>
      <c r="CO50" s="18">
        <f t="shared" si="136"/>
        <v>3.0051190622752078</v>
      </c>
      <c r="CP50" s="18">
        <f t="shared" si="136"/>
        <v>3.4192432088844815</v>
      </c>
      <c r="CR50" s="68">
        <f t="shared" si="137"/>
        <v>-21.062343944121199</v>
      </c>
      <c r="CS50" s="69">
        <f t="shared" si="138"/>
        <v>31.955617507396074</v>
      </c>
      <c r="CT50" s="69">
        <f t="shared" si="139"/>
        <v>10.893273563274875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2.1383922938087689</v>
      </c>
      <c r="C51" s="18">
        <f t="shared" si="104"/>
        <v>2.4929819512203517</v>
      </c>
      <c r="D51" s="18">
        <f t="shared" si="104"/>
        <v>2.8605498134402567</v>
      </c>
      <c r="E51" s="18">
        <f t="shared" si="104"/>
        <v>2.6490463635814248</v>
      </c>
      <c r="F51" s="18">
        <f t="shared" si="104"/>
        <v>2.9316431242184251</v>
      </c>
      <c r="H51" s="68">
        <f t="shared" si="105"/>
        <v>98.501856185131189</v>
      </c>
      <c r="I51" s="69">
        <f t="shared" si="106"/>
        <v>65.680529262888001</v>
      </c>
      <c r="J51" s="69">
        <f t="shared" si="107"/>
        <v>164.1823854480192</v>
      </c>
      <c r="L51" t="str">
        <f t="shared" si="140"/>
        <v>31 Science, engineering and technology associate professionals</v>
      </c>
      <c r="M51" s="18">
        <f t="shared" si="108"/>
        <v>1.8901253857050664</v>
      </c>
      <c r="N51" s="18">
        <f t="shared" si="108"/>
        <v>2.0425770551849585</v>
      </c>
      <c r="O51" s="18">
        <f t="shared" si="108"/>
        <v>2.1397816285960118</v>
      </c>
      <c r="P51" s="18">
        <f t="shared" si="108"/>
        <v>1.9947977668730008</v>
      </c>
      <c r="Q51" s="18">
        <f t="shared" si="108"/>
        <v>2.0453117585483875</v>
      </c>
      <c r="S51" s="68">
        <f t="shared" si="109"/>
        <v>83.07400560109194</v>
      </c>
      <c r="T51" s="69">
        <f t="shared" si="110"/>
        <v>60.521962497570428</v>
      </c>
      <c r="U51" s="69">
        <f t="shared" si="111"/>
        <v>143.59596809866235</v>
      </c>
      <c r="W51" t="str">
        <f t="shared" si="141"/>
        <v>31 Science, engineering and technology associate professionals</v>
      </c>
      <c r="X51" s="18">
        <f t="shared" si="112"/>
        <v>2.2716781593478905</v>
      </c>
      <c r="Y51" s="18">
        <f t="shared" si="112"/>
        <v>2.6039105891361465</v>
      </c>
      <c r="Z51" s="18">
        <f t="shared" si="112"/>
        <v>2.6505398213698221</v>
      </c>
      <c r="AA51" s="18">
        <f t="shared" si="112"/>
        <v>2.3838323539300235</v>
      </c>
      <c r="AB51" s="18">
        <f t="shared" si="112"/>
        <v>2.335122720589546</v>
      </c>
      <c r="AD51" s="68">
        <f t="shared" si="113"/>
        <v>9.6554806934747823</v>
      </c>
      <c r="AE51" s="69">
        <f t="shared" si="114"/>
        <v>47.452949794832342</v>
      </c>
      <c r="AF51" s="69">
        <f t="shared" si="115"/>
        <v>57.108430488307128</v>
      </c>
      <c r="AH51" t="str">
        <f t="shared" si="142"/>
        <v>31 Science, engineering and technology associate professionals</v>
      </c>
      <c r="AI51" s="18">
        <f t="shared" si="116"/>
        <v>1.4025631266273459</v>
      </c>
      <c r="AJ51" s="18">
        <f t="shared" si="116"/>
        <v>1.9926997781056333</v>
      </c>
      <c r="AK51" s="18">
        <f t="shared" si="116"/>
        <v>1.9171702504072212</v>
      </c>
      <c r="AL51" s="18">
        <f t="shared" si="116"/>
        <v>2.0185355115985812</v>
      </c>
      <c r="AM51" s="18">
        <f t="shared" si="116"/>
        <v>2.4024241741687242</v>
      </c>
      <c r="AO51" s="68">
        <f t="shared" si="117"/>
        <v>44.619167351758918</v>
      </c>
      <c r="AP51" s="69">
        <f t="shared" si="118"/>
        <v>58.326538142211305</v>
      </c>
      <c r="AQ51" s="69">
        <f t="shared" si="119"/>
        <v>102.94570549397022</v>
      </c>
      <c r="AS51" t="str">
        <f t="shared" si="143"/>
        <v>31 Science, engineering and technology associate professionals</v>
      </c>
      <c r="AT51" s="18">
        <f t="shared" si="120"/>
        <v>3.8118846556710899</v>
      </c>
      <c r="AU51" s="18">
        <f t="shared" si="120"/>
        <v>4.2097538430970918</v>
      </c>
      <c r="AV51" s="18">
        <f t="shared" si="120"/>
        <v>3.9974738997725043</v>
      </c>
      <c r="AW51" s="18">
        <f t="shared" si="120"/>
        <v>3.2911093399191524</v>
      </c>
      <c r="AX51" s="18">
        <f t="shared" si="120"/>
        <v>2.8404653174098953</v>
      </c>
      <c r="AZ51" s="68">
        <f t="shared" si="121"/>
        <v>-12.940471119067828</v>
      </c>
      <c r="BA51" s="69">
        <f t="shared" si="122"/>
        <v>36.40875243711109</v>
      </c>
      <c r="BB51" s="69">
        <f t="shared" si="123"/>
        <v>23.46828131804326</v>
      </c>
      <c r="BD51" t="str">
        <f t="shared" si="144"/>
        <v>31 Science, engineering and technology associate professionals</v>
      </c>
      <c r="BE51" s="18">
        <f t="shared" si="124"/>
        <v>1.5027444476046936</v>
      </c>
      <c r="BF51" s="18">
        <f t="shared" si="124"/>
        <v>1.5386657593847708</v>
      </c>
      <c r="BG51" s="18">
        <f t="shared" si="124"/>
        <v>1.7622551021801252</v>
      </c>
      <c r="BH51" s="18">
        <f t="shared" si="124"/>
        <v>1.3562252293746817</v>
      </c>
      <c r="BI51" s="18">
        <f t="shared" si="124"/>
        <v>0.99889757614711328</v>
      </c>
      <c r="BK51" s="68">
        <f t="shared" si="125"/>
        <v>-39.449206134887191</v>
      </c>
      <c r="BL51" s="69">
        <f t="shared" si="126"/>
        <v>25.124484293558975</v>
      </c>
      <c r="BM51" s="69">
        <f t="shared" si="127"/>
        <v>-14.32472184132822</v>
      </c>
      <c r="BO51" t="str">
        <f t="shared" si="145"/>
        <v>31 Science, engineering and technology associate professionals</v>
      </c>
      <c r="BP51" s="18">
        <f t="shared" si="128"/>
        <v>1.0893176932188755</v>
      </c>
      <c r="BQ51" s="18">
        <f t="shared" si="128"/>
        <v>1.2815848624246384</v>
      </c>
      <c r="BR51" s="18">
        <f t="shared" si="128"/>
        <v>1.507089481164106</v>
      </c>
      <c r="BS51" s="18">
        <f t="shared" si="128"/>
        <v>1.352455999710461</v>
      </c>
      <c r="BT51" s="18">
        <f t="shared" si="128"/>
        <v>1.5657096222117532</v>
      </c>
      <c r="BV51" s="68">
        <f t="shared" si="129"/>
        <v>-25.414247707520882</v>
      </c>
      <c r="BW51" s="69">
        <f t="shared" si="130"/>
        <v>32.012099269359886</v>
      </c>
      <c r="BX51" s="69">
        <f t="shared" si="131"/>
        <v>6.5978515618390059</v>
      </c>
      <c r="BZ51" t="str">
        <f t="shared" si="146"/>
        <v>31 Science, engineering and technology associate professionals</v>
      </c>
      <c r="CA51" s="18">
        <f t="shared" si="132"/>
        <v>1.2679940053357839</v>
      </c>
      <c r="CB51" s="18">
        <f t="shared" si="132"/>
        <v>1.6065888913259969</v>
      </c>
      <c r="CC51" s="18">
        <f t="shared" si="132"/>
        <v>1.8925083118826098</v>
      </c>
      <c r="CD51" s="18">
        <f t="shared" si="132"/>
        <v>1.8288308333685652</v>
      </c>
      <c r="CE51" s="18">
        <f t="shared" si="132"/>
        <v>2.2179204082937947</v>
      </c>
      <c r="CG51" s="68">
        <f t="shared" si="133"/>
        <v>-22.710083188606951</v>
      </c>
      <c r="CH51" s="69">
        <f t="shared" si="134"/>
        <v>27.917182915102956</v>
      </c>
      <c r="CI51" s="69">
        <f t="shared" si="135"/>
        <v>5.2070997264960059</v>
      </c>
      <c r="CK51" t="str">
        <f t="shared" si="147"/>
        <v>31 Science, engineering and technology associate professionals</v>
      </c>
      <c r="CL51" s="18">
        <f t="shared" si="136"/>
        <v>0.68990311915598457</v>
      </c>
      <c r="CM51" s="18">
        <f t="shared" si="136"/>
        <v>1.0219622298345448</v>
      </c>
      <c r="CN51" s="18">
        <f t="shared" si="136"/>
        <v>1.1872514342546927</v>
      </c>
      <c r="CO51" s="18">
        <f t="shared" si="136"/>
        <v>1.6374490106361002</v>
      </c>
      <c r="CP51" s="18">
        <f t="shared" si="136"/>
        <v>2.4923744006611281</v>
      </c>
      <c r="CR51" s="68">
        <f t="shared" si="137"/>
        <v>17.256068096987999</v>
      </c>
      <c r="CS51" s="69">
        <f t="shared" si="138"/>
        <v>42.422539635624275</v>
      </c>
      <c r="CT51" s="69">
        <f t="shared" si="139"/>
        <v>59.678607732612278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0.67813265877897355</v>
      </c>
      <c r="C52" s="18">
        <f t="shared" si="104"/>
        <v>0.68178142673265529</v>
      </c>
      <c r="D52" s="18">
        <f t="shared" si="104"/>
        <v>0.60172202010513653</v>
      </c>
      <c r="E52" s="18">
        <f t="shared" si="104"/>
        <v>0.91390703995398859</v>
      </c>
      <c r="F52" s="18">
        <f t="shared" si="104"/>
        <v>1.1567656968764222</v>
      </c>
      <c r="H52" s="68">
        <f t="shared" si="105"/>
        <v>272.35096370742235</v>
      </c>
      <c r="I52" s="69">
        <f t="shared" si="106"/>
        <v>143.89968006284505</v>
      </c>
      <c r="J52" s="69">
        <f t="shared" si="107"/>
        <v>416.25064377026735</v>
      </c>
      <c r="L52" t="str">
        <f t="shared" si="140"/>
        <v>32 Health and social care associate professionals</v>
      </c>
      <c r="M52" s="18">
        <f t="shared" si="108"/>
        <v>1.9345355789446288</v>
      </c>
      <c r="N52" s="18">
        <f t="shared" si="108"/>
        <v>1.8748890151362045</v>
      </c>
      <c r="O52" s="18">
        <f t="shared" si="108"/>
        <v>1.8700231054457568</v>
      </c>
      <c r="P52" s="18">
        <f t="shared" si="108"/>
        <v>2.8643073554363045</v>
      </c>
      <c r="Q52" s="18">
        <f t="shared" si="108"/>
        <v>3.5161320783319163</v>
      </c>
      <c r="S52" s="68">
        <f t="shared" si="109"/>
        <v>260.12629334302943</v>
      </c>
      <c r="T52" s="69">
        <f t="shared" si="110"/>
        <v>140.15064097591082</v>
      </c>
      <c r="U52" s="69">
        <f t="shared" si="111"/>
        <v>400.27693431894022</v>
      </c>
      <c r="W52" t="str">
        <f t="shared" si="141"/>
        <v>32 Health and social care associate professionals</v>
      </c>
      <c r="X52" s="18">
        <f t="shared" si="112"/>
        <v>2.9075569772126095</v>
      </c>
      <c r="Y52" s="18">
        <f t="shared" si="112"/>
        <v>2.8455825236931789</v>
      </c>
      <c r="Z52" s="18">
        <f t="shared" si="112"/>
        <v>2.8813085318362135</v>
      </c>
      <c r="AA52" s="18">
        <f t="shared" si="112"/>
        <v>4.561582019022814</v>
      </c>
      <c r="AB52" s="18">
        <f t="shared" si="112"/>
        <v>5.3646944054769055</v>
      </c>
      <c r="AD52" s="68">
        <f t="shared" si="113"/>
        <v>131.74490220134419</v>
      </c>
      <c r="AE52" s="69">
        <f t="shared" si="114"/>
        <v>122.3630668299793</v>
      </c>
      <c r="AF52" s="69">
        <f t="shared" si="115"/>
        <v>254.10796903132348</v>
      </c>
      <c r="AH52" t="str">
        <f t="shared" si="142"/>
        <v>32 Health and social care associate professionals</v>
      </c>
      <c r="AI52" s="18">
        <f t="shared" si="116"/>
        <v>6.559968013493191</v>
      </c>
      <c r="AJ52" s="18">
        <f t="shared" si="116"/>
        <v>5.5198968796199512</v>
      </c>
      <c r="AK52" s="18">
        <f t="shared" si="116"/>
        <v>5.2398890096406401</v>
      </c>
      <c r="AL52" s="18">
        <f t="shared" si="116"/>
        <v>5.9036193583849164</v>
      </c>
      <c r="AM52" s="18">
        <f t="shared" si="116"/>
        <v>3.5841962972283841</v>
      </c>
      <c r="AO52" s="68">
        <f t="shared" si="117"/>
        <v>-21.058286735713228</v>
      </c>
      <c r="AP52" s="69">
        <f t="shared" si="118"/>
        <v>47.103919353460199</v>
      </c>
      <c r="AQ52" s="69">
        <f t="shared" si="119"/>
        <v>26.045632617746971</v>
      </c>
      <c r="AS52" t="str">
        <f t="shared" si="143"/>
        <v>32 Health and social care associate professionals</v>
      </c>
      <c r="AT52" s="18">
        <f t="shared" si="120"/>
        <v>1.6301770716877662</v>
      </c>
      <c r="AU52" s="18">
        <f t="shared" si="120"/>
        <v>1.6375019239011486</v>
      </c>
      <c r="AV52" s="18">
        <f t="shared" si="120"/>
        <v>1.7831279313645274</v>
      </c>
      <c r="AW52" s="18">
        <f t="shared" si="120"/>
        <v>2.5283653184958914</v>
      </c>
      <c r="AX52" s="18">
        <f t="shared" si="120"/>
        <v>2.7454666094288998</v>
      </c>
      <c r="AZ52" s="68">
        <f t="shared" si="121"/>
        <v>88.645357518254116</v>
      </c>
      <c r="BA52" s="69">
        <f t="shared" si="122"/>
        <v>96.508922956615365</v>
      </c>
      <c r="BB52" s="69">
        <f t="shared" si="123"/>
        <v>185.15428047486947</v>
      </c>
      <c r="BD52" t="str">
        <f t="shared" si="144"/>
        <v>32 Health and social care associate professionals</v>
      </c>
      <c r="BE52" s="18">
        <f t="shared" si="124"/>
        <v>1.4886337941590004</v>
      </c>
      <c r="BF52" s="18">
        <f t="shared" si="124"/>
        <v>1.8323042189624545</v>
      </c>
      <c r="BG52" s="18">
        <f t="shared" si="124"/>
        <v>1.9183943393538985</v>
      </c>
      <c r="BH52" s="18">
        <f t="shared" si="124"/>
        <v>3.1752631324111249</v>
      </c>
      <c r="BI52" s="18">
        <f t="shared" si="124"/>
        <v>3.9310675923276945</v>
      </c>
      <c r="BK52" s="68">
        <f t="shared" si="125"/>
        <v>118.89724003758819</v>
      </c>
      <c r="BL52" s="69">
        <f t="shared" si="126"/>
        <v>97.233622652317109</v>
      </c>
      <c r="BM52" s="69">
        <f t="shared" si="127"/>
        <v>216.13086268990526</v>
      </c>
      <c r="BO52" t="str">
        <f t="shared" si="145"/>
        <v>32 Health and social care associate professionals</v>
      </c>
      <c r="BP52" s="18">
        <f t="shared" si="128"/>
        <v>1.334924733627378</v>
      </c>
      <c r="BQ52" s="18">
        <f t="shared" si="128"/>
        <v>1.580271161455951</v>
      </c>
      <c r="BR52" s="18">
        <f t="shared" si="128"/>
        <v>1.5322351377486905</v>
      </c>
      <c r="BS52" s="18">
        <f t="shared" si="128"/>
        <v>2.3599317497559786</v>
      </c>
      <c r="BT52" s="18">
        <f t="shared" si="128"/>
        <v>2.482959435925038</v>
      </c>
      <c r="BV52" s="68">
        <f t="shared" si="129"/>
        <v>16.339689298676777</v>
      </c>
      <c r="BW52" s="69">
        <f t="shared" si="130"/>
        <v>69.4024476557654</v>
      </c>
      <c r="BX52" s="69">
        <f t="shared" si="131"/>
        <v>85.742136954442174</v>
      </c>
      <c r="BZ52" t="str">
        <f t="shared" si="146"/>
        <v>32 Health and social care associate professionals</v>
      </c>
      <c r="CA52" s="18">
        <f t="shared" si="132"/>
        <v>0.76017367888739651</v>
      </c>
      <c r="CB52" s="18">
        <f t="shared" si="132"/>
        <v>0.74113852909208378</v>
      </c>
      <c r="CC52" s="18">
        <f t="shared" si="132"/>
        <v>0.77142599903848386</v>
      </c>
      <c r="CD52" s="18">
        <f t="shared" si="132"/>
        <v>1.1164071969144467</v>
      </c>
      <c r="CE52" s="18">
        <f t="shared" si="132"/>
        <v>1.2592092282300378</v>
      </c>
      <c r="CG52" s="68">
        <f t="shared" si="133"/>
        <v>7.6510585120890342</v>
      </c>
      <c r="CH52" s="69">
        <f t="shared" si="134"/>
        <v>47.632331973867181</v>
      </c>
      <c r="CI52" s="69">
        <f t="shared" si="135"/>
        <v>55.283390485956218</v>
      </c>
      <c r="CK52" t="str">
        <f t="shared" si="147"/>
        <v>32 Health and social care associate professionals</v>
      </c>
      <c r="CL52" s="18">
        <f t="shared" si="136"/>
        <v>0.27937704515219036</v>
      </c>
      <c r="CM52" s="18">
        <f t="shared" si="136"/>
        <v>0.29842479931648908</v>
      </c>
      <c r="CN52" s="18">
        <f t="shared" si="136"/>
        <v>0.35192754201635457</v>
      </c>
      <c r="CO52" s="18">
        <f t="shared" si="136"/>
        <v>0.69154652614304124</v>
      </c>
      <c r="CP52" s="18">
        <f t="shared" si="136"/>
        <v>1.1106715377036007</v>
      </c>
      <c r="CR52" s="68">
        <f t="shared" si="137"/>
        <v>76.2776022127793</v>
      </c>
      <c r="CS52" s="69">
        <f t="shared" si="138"/>
        <v>68.450737069512556</v>
      </c>
      <c r="CT52" s="69">
        <f t="shared" si="139"/>
        <v>144.72833928229184</v>
      </c>
    </row>
    <row r="53" spans="1:98" x14ac:dyDescent="0.2">
      <c r="A53" t="str">
        <f t="shared" si="103"/>
        <v>33 Protective service occupations</v>
      </c>
      <c r="B53" s="18">
        <f t="shared" si="104"/>
        <v>0.18987769871920152</v>
      </c>
      <c r="C53" s="18">
        <f t="shared" si="104"/>
        <v>0.16829309025719089</v>
      </c>
      <c r="D53" s="18">
        <f t="shared" si="104"/>
        <v>0.18087839844367423</v>
      </c>
      <c r="E53" s="18">
        <f t="shared" si="104"/>
        <v>0.18000936794174144</v>
      </c>
      <c r="F53" s="18">
        <f t="shared" si="104"/>
        <v>0.19181868684085809</v>
      </c>
      <c r="H53" s="68">
        <f t="shared" si="105"/>
        <v>105.40319526384141</v>
      </c>
      <c r="I53" s="69">
        <f t="shared" si="106"/>
        <v>47.87587713706062</v>
      </c>
      <c r="J53" s="69">
        <f t="shared" si="107"/>
        <v>153.27907240090201</v>
      </c>
      <c r="L53" t="str">
        <f t="shared" si="140"/>
        <v>33 Protective service occupations</v>
      </c>
      <c r="M53" s="18">
        <f t="shared" si="108"/>
        <v>0.47525917021281799</v>
      </c>
      <c r="N53" s="18">
        <f t="shared" si="108"/>
        <v>0.47657807137634889</v>
      </c>
      <c r="O53" s="18">
        <f t="shared" si="108"/>
        <v>0.48260588753145556</v>
      </c>
      <c r="P53" s="18">
        <f t="shared" si="108"/>
        <v>0.41011944831858227</v>
      </c>
      <c r="Q53" s="18">
        <f t="shared" si="108"/>
        <v>0.44557794129885658</v>
      </c>
      <c r="S53" s="68">
        <f t="shared" si="109"/>
        <v>76.834781473978836</v>
      </c>
      <c r="T53" s="69">
        <f t="shared" si="110"/>
        <v>39.288990800444701</v>
      </c>
      <c r="U53" s="69">
        <f t="shared" si="111"/>
        <v>116.12377227442354</v>
      </c>
      <c r="W53" t="str">
        <f t="shared" si="141"/>
        <v>33 Protective service occupations</v>
      </c>
      <c r="X53" s="18">
        <f t="shared" si="112"/>
        <v>1.1051478883122254</v>
      </c>
      <c r="Y53" s="18">
        <f t="shared" si="112"/>
        <v>1.2638807603954503</v>
      </c>
      <c r="Z53" s="18">
        <f t="shared" si="112"/>
        <v>1.331950878740169</v>
      </c>
      <c r="AA53" s="18">
        <f t="shared" si="112"/>
        <v>1.0994912317287486</v>
      </c>
      <c r="AB53" s="18">
        <f t="shared" si="112"/>
        <v>1.2204722540544353</v>
      </c>
      <c r="AD53" s="68">
        <f t="shared" si="113"/>
        <v>14.049837001820778</v>
      </c>
      <c r="AE53" s="69">
        <f t="shared" si="114"/>
        <v>42.672954922876599</v>
      </c>
      <c r="AF53" s="69">
        <f t="shared" si="115"/>
        <v>56.722791924697383</v>
      </c>
      <c r="AH53" t="str">
        <f t="shared" si="142"/>
        <v>33 Protective service occupations</v>
      </c>
      <c r="AI53" s="18">
        <f t="shared" si="116"/>
        <v>0.94380314314595348</v>
      </c>
      <c r="AJ53" s="18">
        <f t="shared" si="116"/>
        <v>1.1864300867582396</v>
      </c>
      <c r="AK53" s="18">
        <f t="shared" si="116"/>
        <v>1.2546875331174636</v>
      </c>
      <c r="AL53" s="18">
        <f t="shared" si="116"/>
        <v>1.1192339230486448</v>
      </c>
      <c r="AM53" s="18">
        <f t="shared" si="116"/>
        <v>1.2520794660629075</v>
      </c>
      <c r="AO53" s="68">
        <f t="shared" si="117"/>
        <v>15.168353813364352</v>
      </c>
      <c r="AP53" s="69">
        <f t="shared" si="118"/>
        <v>38.84626735978631</v>
      </c>
      <c r="AQ53" s="69">
        <f t="shared" si="119"/>
        <v>54.014621173150665</v>
      </c>
      <c r="AS53" t="str">
        <f t="shared" si="143"/>
        <v>33 Protective service occupations</v>
      </c>
      <c r="AT53" s="18">
        <f t="shared" si="120"/>
        <v>0.99195130537991882</v>
      </c>
      <c r="AU53" s="18">
        <f t="shared" si="120"/>
        <v>0.9921849310116998</v>
      </c>
      <c r="AV53" s="18">
        <f t="shared" si="120"/>
        <v>1.0344385789118735</v>
      </c>
      <c r="AW53" s="18">
        <f t="shared" si="120"/>
        <v>0.71230303600853384</v>
      </c>
      <c r="AX53" s="18">
        <f t="shared" si="120"/>
        <v>0.61498420328749959</v>
      </c>
      <c r="AZ53" s="68">
        <f t="shared" si="121"/>
        <v>-27.159702626580874</v>
      </c>
      <c r="BA53" s="69">
        <f t="shared" si="122"/>
        <v>28.757885276705959</v>
      </c>
      <c r="BB53" s="69">
        <f t="shared" si="123"/>
        <v>1.5981826501250802</v>
      </c>
      <c r="BD53" t="str">
        <f t="shared" si="144"/>
        <v>33 Protective service occupations</v>
      </c>
      <c r="BE53" s="18">
        <f t="shared" si="124"/>
        <v>1.0119150324179669</v>
      </c>
      <c r="BF53" s="18">
        <f t="shared" si="124"/>
        <v>0.98230212075306556</v>
      </c>
      <c r="BG53" s="18">
        <f t="shared" si="124"/>
        <v>1.0497603399375977</v>
      </c>
      <c r="BH53" s="18">
        <f t="shared" si="124"/>
        <v>0.78164172857824799</v>
      </c>
      <c r="BI53" s="18">
        <f t="shared" si="124"/>
        <v>0.63259412468656395</v>
      </c>
      <c r="BK53" s="68">
        <f t="shared" si="125"/>
        <v>-35.627162669116061</v>
      </c>
      <c r="BL53" s="69">
        <f t="shared" si="126"/>
        <v>17.377790090442378</v>
      </c>
      <c r="BM53" s="69">
        <f t="shared" si="127"/>
        <v>-18.249372578673686</v>
      </c>
      <c r="BO53" t="str">
        <f t="shared" si="145"/>
        <v>33 Protective service occupations</v>
      </c>
      <c r="BP53" s="18">
        <f t="shared" si="128"/>
        <v>1.1013073024023461</v>
      </c>
      <c r="BQ53" s="18">
        <f t="shared" si="128"/>
        <v>1.1838626090932951</v>
      </c>
      <c r="BR53" s="18">
        <f t="shared" si="128"/>
        <v>1.3291182503571022</v>
      </c>
      <c r="BS53" s="18">
        <f t="shared" si="128"/>
        <v>0.96362123899529295</v>
      </c>
      <c r="BT53" s="18">
        <f t="shared" si="128"/>
        <v>0.71474958728653903</v>
      </c>
      <c r="BV53" s="68">
        <f t="shared" si="129"/>
        <v>-61.392295153812512</v>
      </c>
      <c r="BW53" s="69">
        <f t="shared" si="130"/>
        <v>18.246246510826555</v>
      </c>
      <c r="BX53" s="69">
        <f t="shared" si="131"/>
        <v>-43.146048642985953</v>
      </c>
      <c r="BZ53" t="str">
        <f t="shared" si="146"/>
        <v>33 Protective service occupations</v>
      </c>
      <c r="CA53" s="18">
        <f t="shared" si="132"/>
        <v>0.91642609915252704</v>
      </c>
      <c r="CB53" s="18">
        <f t="shared" si="132"/>
        <v>1.0993745240475317</v>
      </c>
      <c r="CC53" s="18">
        <f t="shared" si="132"/>
        <v>1.2050491937745458</v>
      </c>
      <c r="CD53" s="18">
        <f t="shared" si="132"/>
        <v>1.0697245260150545</v>
      </c>
      <c r="CE53" s="18">
        <f t="shared" si="132"/>
        <v>1.622331235548661</v>
      </c>
      <c r="CG53" s="68">
        <f t="shared" si="133"/>
        <v>-11.212989815345624</v>
      </c>
      <c r="CH53" s="69">
        <f t="shared" si="134"/>
        <v>27.221219723240324</v>
      </c>
      <c r="CI53" s="69">
        <f t="shared" si="135"/>
        <v>16.008229907894702</v>
      </c>
      <c r="CK53" t="str">
        <f t="shared" si="147"/>
        <v>33 Protective service occupations</v>
      </c>
      <c r="CL53" s="18">
        <f t="shared" si="136"/>
        <v>0.36519264628584547</v>
      </c>
      <c r="CM53" s="18">
        <f t="shared" si="136"/>
        <v>0.3853994817902815</v>
      </c>
      <c r="CN53" s="18">
        <f t="shared" si="136"/>
        <v>0.4494733235956701</v>
      </c>
      <c r="CO53" s="18">
        <f t="shared" si="136"/>
        <v>0.33356210768762462</v>
      </c>
      <c r="CP53" s="18">
        <f t="shared" si="136"/>
        <v>0.50094586745261238</v>
      </c>
      <c r="CR53" s="68">
        <f t="shared" si="137"/>
        <v>-37.748241357114679</v>
      </c>
      <c r="CS53" s="69">
        <f t="shared" si="138"/>
        <v>13.413197223712631</v>
      </c>
      <c r="CT53" s="69">
        <f t="shared" si="139"/>
        <v>-24.33504413340205</v>
      </c>
    </row>
    <row r="54" spans="1:98" x14ac:dyDescent="0.2">
      <c r="A54" t="str">
        <f t="shared" si="103"/>
        <v>34 Culture, media and sports occupations</v>
      </c>
      <c r="B54" s="18">
        <f t="shared" si="104"/>
        <v>1.4791553222980764</v>
      </c>
      <c r="C54" s="18">
        <f t="shared" si="104"/>
        <v>1.7880447046615924</v>
      </c>
      <c r="D54" s="18">
        <f t="shared" si="104"/>
        <v>1.8103201153990449</v>
      </c>
      <c r="E54" s="18">
        <f t="shared" si="104"/>
        <v>1.7024912653397246</v>
      </c>
      <c r="F54" s="18">
        <f t="shared" si="104"/>
        <v>1.7849833570937823</v>
      </c>
      <c r="H54" s="68">
        <f t="shared" si="105"/>
        <v>90.977313465063148</v>
      </c>
      <c r="I54" s="69">
        <f t="shared" si="106"/>
        <v>76.020734897608975</v>
      </c>
      <c r="J54" s="69">
        <f t="shared" si="107"/>
        <v>166.99804836267214</v>
      </c>
      <c r="L54" t="str">
        <f t="shared" si="140"/>
        <v>34 Culture, media and sports occupations</v>
      </c>
      <c r="M54" s="18">
        <f t="shared" si="108"/>
        <v>3.5898237747914177</v>
      </c>
      <c r="N54" s="18">
        <f t="shared" si="108"/>
        <v>3.7652913167268411</v>
      </c>
      <c r="O54" s="18">
        <f t="shared" si="108"/>
        <v>3.8292528472468677</v>
      </c>
      <c r="P54" s="18">
        <f t="shared" si="108"/>
        <v>3.4997681770015792</v>
      </c>
      <c r="Q54" s="18">
        <f t="shared" si="108"/>
        <v>3.5413641764405797</v>
      </c>
      <c r="S54" s="68">
        <f t="shared" si="109"/>
        <v>77.130426789407167</v>
      </c>
      <c r="T54" s="69">
        <f t="shared" si="110"/>
        <v>70.284306350330183</v>
      </c>
      <c r="U54" s="69">
        <f t="shared" si="111"/>
        <v>147.41473313973736</v>
      </c>
      <c r="W54" t="str">
        <f t="shared" si="141"/>
        <v>34 Culture, media and sports occupations</v>
      </c>
      <c r="X54" s="18">
        <f t="shared" si="112"/>
        <v>4.0767318477729129</v>
      </c>
      <c r="Y54" s="18">
        <f t="shared" si="112"/>
        <v>4.0550692901726748</v>
      </c>
      <c r="Z54" s="18">
        <f t="shared" si="112"/>
        <v>3.925945525365933</v>
      </c>
      <c r="AA54" s="18">
        <f t="shared" si="112"/>
        <v>3.4855848848487518</v>
      </c>
      <c r="AB54" s="18">
        <f t="shared" si="112"/>
        <v>3.3231688682403644</v>
      </c>
      <c r="AD54" s="68">
        <f t="shared" si="113"/>
        <v>5.3569302842700166</v>
      </c>
      <c r="AE54" s="69">
        <f t="shared" si="114"/>
        <v>51.937252141028409</v>
      </c>
      <c r="AF54" s="69">
        <f t="shared" si="115"/>
        <v>57.294182425298423</v>
      </c>
      <c r="AH54" t="str">
        <f t="shared" si="142"/>
        <v>34 Culture, media and sports occupations</v>
      </c>
      <c r="AI54" s="18">
        <f t="shared" si="116"/>
        <v>1.5634108901537678</v>
      </c>
      <c r="AJ54" s="18">
        <f t="shared" si="116"/>
        <v>1.6451441454919529</v>
      </c>
      <c r="AK54" s="18">
        <f t="shared" si="116"/>
        <v>1.956966794966666</v>
      </c>
      <c r="AL54" s="18">
        <f t="shared" si="116"/>
        <v>1.7842783582049098</v>
      </c>
      <c r="AM54" s="18">
        <f t="shared" si="116"/>
        <v>1.9505107380274662</v>
      </c>
      <c r="AO54" s="68">
        <f t="shared" si="117"/>
        <v>15.027514967553479</v>
      </c>
      <c r="AP54" s="69">
        <f t="shared" si="118"/>
        <v>51.836254972784282</v>
      </c>
      <c r="AQ54" s="69">
        <f t="shared" si="119"/>
        <v>66.863769940337761</v>
      </c>
      <c r="AS54" t="str">
        <f t="shared" si="143"/>
        <v>34 Culture, media and sports occupations</v>
      </c>
      <c r="AT54" s="18">
        <f t="shared" si="120"/>
        <v>2.5906456595498732</v>
      </c>
      <c r="AU54" s="18">
        <f t="shared" si="120"/>
        <v>2.5057973860138576</v>
      </c>
      <c r="AV54" s="18">
        <f t="shared" si="120"/>
        <v>2.4353254323998907</v>
      </c>
      <c r="AW54" s="18">
        <f t="shared" si="120"/>
        <v>2.0778554533152067</v>
      </c>
      <c r="AX54" s="18">
        <f t="shared" si="120"/>
        <v>1.8611491813329599</v>
      </c>
      <c r="AZ54" s="68">
        <f t="shared" si="121"/>
        <v>-6.3653395120466509</v>
      </c>
      <c r="BA54" s="69">
        <f t="shared" si="122"/>
        <v>46.346792480387222</v>
      </c>
      <c r="BB54" s="69">
        <f t="shared" si="123"/>
        <v>39.981452968340569</v>
      </c>
      <c r="BD54" t="str">
        <f t="shared" si="144"/>
        <v>34 Culture, media and sports occupations</v>
      </c>
      <c r="BE54" s="18">
        <f t="shared" si="124"/>
        <v>1.5756244321857964</v>
      </c>
      <c r="BF54" s="18">
        <f t="shared" si="124"/>
        <v>1.5839584141545411</v>
      </c>
      <c r="BG54" s="18">
        <f t="shared" si="124"/>
        <v>1.5407750186517764</v>
      </c>
      <c r="BH54" s="18">
        <f t="shared" si="124"/>
        <v>1.2857450380742059</v>
      </c>
      <c r="BI54" s="18">
        <f t="shared" si="124"/>
        <v>1.2928082340641855</v>
      </c>
      <c r="BK54" s="68">
        <f t="shared" si="125"/>
        <v>-10.36811294736011</v>
      </c>
      <c r="BL54" s="69">
        <f t="shared" si="126"/>
        <v>34.128395510273975</v>
      </c>
      <c r="BM54" s="69">
        <f t="shared" si="127"/>
        <v>23.760282562913865</v>
      </c>
      <c r="BO54" t="str">
        <f t="shared" si="145"/>
        <v>34 Culture, media and sports occupations</v>
      </c>
      <c r="BP54" s="18">
        <f t="shared" si="128"/>
        <v>0.89226262018287272</v>
      </c>
      <c r="BQ54" s="18">
        <f t="shared" si="128"/>
        <v>0.91113608405403967</v>
      </c>
      <c r="BR54" s="18">
        <f t="shared" si="128"/>
        <v>0.83265852387924344</v>
      </c>
      <c r="BS54" s="18">
        <f t="shared" si="128"/>
        <v>0.65032566650193713</v>
      </c>
      <c r="BT54" s="18">
        <f t="shared" si="128"/>
        <v>0.46214676742970223</v>
      </c>
      <c r="BV54" s="68">
        <f t="shared" si="129"/>
        <v>-60.152903648160539</v>
      </c>
      <c r="BW54" s="69">
        <f t="shared" si="130"/>
        <v>24.613214852613485</v>
      </c>
      <c r="BX54" s="69">
        <f t="shared" si="131"/>
        <v>-35.53968879554705</v>
      </c>
      <c r="BZ54" t="str">
        <f t="shared" si="146"/>
        <v>34 Culture, media and sports occupations</v>
      </c>
      <c r="CA54" s="18">
        <f t="shared" si="132"/>
        <v>1.102830512794962</v>
      </c>
      <c r="CB54" s="18">
        <f t="shared" si="132"/>
        <v>1.2306597191199649</v>
      </c>
      <c r="CC54" s="18">
        <f t="shared" si="132"/>
        <v>1.2395798358642838</v>
      </c>
      <c r="CD54" s="18">
        <f t="shared" si="132"/>
        <v>1.004880115209807</v>
      </c>
      <c r="CE54" s="18">
        <f t="shared" si="132"/>
        <v>0.92866781824405931</v>
      </c>
      <c r="CG54" s="68">
        <f t="shared" si="133"/>
        <v>-50.591624919548636</v>
      </c>
      <c r="CH54" s="69">
        <f t="shared" si="134"/>
        <v>23.405358136451127</v>
      </c>
      <c r="CI54" s="69">
        <f t="shared" si="135"/>
        <v>-27.186266783097508</v>
      </c>
      <c r="CK54" t="str">
        <f t="shared" si="147"/>
        <v>34 Culture, media and sports occupations</v>
      </c>
      <c r="CL54" s="18">
        <f t="shared" si="136"/>
        <v>0.72972501133742795</v>
      </c>
      <c r="CM54" s="18">
        <f t="shared" si="136"/>
        <v>1.0224715101933437</v>
      </c>
      <c r="CN54" s="18">
        <f t="shared" si="136"/>
        <v>1.0625729881225552</v>
      </c>
      <c r="CO54" s="18">
        <f t="shared" si="136"/>
        <v>1.145350589450395</v>
      </c>
      <c r="CP54" s="18">
        <f t="shared" si="136"/>
        <v>1.1428890102587195</v>
      </c>
      <c r="CR54" s="68">
        <f t="shared" si="137"/>
        <v>-39.922751607387021</v>
      </c>
      <c r="CS54" s="69">
        <f t="shared" si="138"/>
        <v>25.592130504612648</v>
      </c>
      <c r="CT54" s="69">
        <f t="shared" si="139"/>
        <v>-14.330621102774369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5.2132909697952643</v>
      </c>
      <c r="C55" s="18">
        <f t="shared" si="148"/>
        <v>5.2980726158208391</v>
      </c>
      <c r="D55" s="18">
        <f t="shared" si="148"/>
        <v>5.1603108346643758</v>
      </c>
      <c r="E55" s="18">
        <f t="shared" si="148"/>
        <v>5.3085764282566021</v>
      </c>
      <c r="F55" s="18">
        <f t="shared" si="148"/>
        <v>5.6043787424606206</v>
      </c>
      <c r="H55" s="68">
        <f t="shared" si="105"/>
        <v>110.35585293861175</v>
      </c>
      <c r="I55" s="69">
        <f t="shared" si="106"/>
        <v>72.443614211993861</v>
      </c>
      <c r="J55" s="69">
        <f t="shared" si="107"/>
        <v>182.79946715060561</v>
      </c>
      <c r="L55" t="str">
        <f t="shared" si="140"/>
        <v>35 Business and public service associate professionals</v>
      </c>
      <c r="M55" s="18">
        <f t="shared" ref="M55:Q64" si="149">M18/M$35*100</f>
        <v>8.1787804354721025</v>
      </c>
      <c r="N55" s="18">
        <f t="shared" si="149"/>
        <v>8.0962693113186379</v>
      </c>
      <c r="O55" s="18">
        <f t="shared" si="149"/>
        <v>8.2959137597842734</v>
      </c>
      <c r="P55" s="18">
        <f t="shared" si="149"/>
        <v>8.3254767825504796</v>
      </c>
      <c r="Q55" s="18">
        <f t="shared" si="149"/>
        <v>8.182901834123852</v>
      </c>
      <c r="S55" s="68">
        <f t="shared" si="109"/>
        <v>88.920782509542846</v>
      </c>
      <c r="T55" s="69">
        <f t="shared" si="110"/>
        <v>71.195257727674587</v>
      </c>
      <c r="U55" s="69">
        <f t="shared" si="111"/>
        <v>160.11604023721742</v>
      </c>
      <c r="W55" t="str">
        <f t="shared" si="141"/>
        <v>35 Business and public service associate professionals</v>
      </c>
      <c r="X55" s="18">
        <f t="shared" ref="X55:AB64" si="150">X18/X$35*100</f>
        <v>8.5644766428631875</v>
      </c>
      <c r="Y55" s="18">
        <f t="shared" si="150"/>
        <v>8.3713517901173589</v>
      </c>
      <c r="Z55" s="18">
        <f t="shared" si="150"/>
        <v>8.3676074559870433</v>
      </c>
      <c r="AA55" s="18">
        <f t="shared" si="150"/>
        <v>8.0050759360782742</v>
      </c>
      <c r="AB55" s="18">
        <f t="shared" si="150"/>
        <v>7.3578188980460757</v>
      </c>
      <c r="AD55" s="68">
        <f t="shared" si="113"/>
        <v>9.4467230311219836</v>
      </c>
      <c r="AE55" s="69">
        <f t="shared" si="114"/>
        <v>56.096272578079954</v>
      </c>
      <c r="AF55" s="69">
        <f t="shared" si="115"/>
        <v>65.542995609201938</v>
      </c>
      <c r="AH55" t="str">
        <f t="shared" si="142"/>
        <v>35 Business and public service associate professionals</v>
      </c>
      <c r="AI55" s="18">
        <f t="shared" ref="AI55:AM64" si="151">AI18/AI$35*100</f>
        <v>7.1237070751233924</v>
      </c>
      <c r="AJ55" s="18">
        <f t="shared" si="151"/>
        <v>7.8872792592319065</v>
      </c>
      <c r="AK55" s="18">
        <f t="shared" si="151"/>
        <v>8.2278647865615255</v>
      </c>
      <c r="AL55" s="18">
        <f t="shared" si="151"/>
        <v>8.3326206458045835</v>
      </c>
      <c r="AM55" s="18">
        <f t="shared" si="151"/>
        <v>8.227700561376313</v>
      </c>
      <c r="AO55" s="68">
        <f t="shared" si="117"/>
        <v>15.405944656472762</v>
      </c>
      <c r="AP55" s="69">
        <f t="shared" si="118"/>
        <v>53.922558034004616</v>
      </c>
      <c r="AQ55" s="69">
        <f t="shared" si="119"/>
        <v>69.328502690477393</v>
      </c>
      <c r="AS55" t="str">
        <f t="shared" si="143"/>
        <v>35 Business and public service associate professionals</v>
      </c>
      <c r="AT55" s="18">
        <f t="shared" ref="AT55:AX64" si="152">AT18/AT$35*100</f>
        <v>7.1138498422216285</v>
      </c>
      <c r="AU55" s="18">
        <f t="shared" si="152"/>
        <v>6.7773477747386748</v>
      </c>
      <c r="AV55" s="18">
        <f t="shared" si="152"/>
        <v>6.9232883826569278</v>
      </c>
      <c r="AW55" s="18">
        <f t="shared" si="152"/>
        <v>6.6328426298854719</v>
      </c>
      <c r="AX55" s="18">
        <f t="shared" si="152"/>
        <v>6.2595488831848929</v>
      </c>
      <c r="AZ55" s="68">
        <f t="shared" si="121"/>
        <v>10.775334963425895</v>
      </c>
      <c r="BA55" s="69">
        <f t="shared" si="122"/>
        <v>52.135322508327306</v>
      </c>
      <c r="BB55" s="69">
        <f t="shared" si="123"/>
        <v>62.910657471753204</v>
      </c>
      <c r="BD55" t="str">
        <f t="shared" si="144"/>
        <v>35 Business and public service associate professionals</v>
      </c>
      <c r="BE55" s="18">
        <f t="shared" ref="BE55:BI64" si="153">BE18/BE$35*100</f>
        <v>5.5456670776173844</v>
      </c>
      <c r="BF55" s="18">
        <f t="shared" si="153"/>
        <v>5.6151428809092989</v>
      </c>
      <c r="BG55" s="18">
        <f t="shared" si="153"/>
        <v>5.9827253437474326</v>
      </c>
      <c r="BH55" s="18">
        <f t="shared" si="153"/>
        <v>5.452065609237871</v>
      </c>
      <c r="BI55" s="18">
        <f t="shared" si="153"/>
        <v>4.9952793814900547</v>
      </c>
      <c r="BK55" s="68">
        <f t="shared" si="125"/>
        <v>-10.807491981167086</v>
      </c>
      <c r="BL55" s="69">
        <f t="shared" si="126"/>
        <v>36.599882730546938</v>
      </c>
      <c r="BM55" s="69">
        <f t="shared" si="127"/>
        <v>25.792390749379852</v>
      </c>
      <c r="BO55" t="str">
        <f t="shared" si="145"/>
        <v>35 Business and public service associate professionals</v>
      </c>
      <c r="BP55" s="18">
        <f t="shared" ref="BP55:BT64" si="154">BP18/BP$35*100</f>
        <v>4.4826632665603894</v>
      </c>
      <c r="BQ55" s="18">
        <f t="shared" si="154"/>
        <v>4.5155219185366393</v>
      </c>
      <c r="BR55" s="18">
        <f t="shared" si="154"/>
        <v>5.0032664106538753</v>
      </c>
      <c r="BS55" s="18">
        <f t="shared" si="154"/>
        <v>4.5350575896339933</v>
      </c>
      <c r="BT55" s="18">
        <f t="shared" si="154"/>
        <v>4.2558098410042691</v>
      </c>
      <c r="BV55" s="68">
        <f t="shared" si="129"/>
        <v>-38.932199444858618</v>
      </c>
      <c r="BW55" s="69">
        <f t="shared" si="130"/>
        <v>31.458871037672836</v>
      </c>
      <c r="BX55" s="69">
        <f t="shared" si="131"/>
        <v>-7.4733284071857806</v>
      </c>
      <c r="BZ55" t="str">
        <f t="shared" si="146"/>
        <v>35 Business and public service associate professionals</v>
      </c>
      <c r="CA55" s="18">
        <f t="shared" ref="CA55:CE64" si="155">CA18/CA$35*100</f>
        <v>4.1287739416472879</v>
      </c>
      <c r="CB55" s="18">
        <f t="shared" si="155"/>
        <v>4.4522703481129122</v>
      </c>
      <c r="CC55" s="18">
        <f t="shared" si="155"/>
        <v>4.676190482446791</v>
      </c>
      <c r="CD55" s="18">
        <f t="shared" si="155"/>
        <v>4.3311086710273061</v>
      </c>
      <c r="CE55" s="18">
        <f t="shared" si="155"/>
        <v>4.3456565705137846</v>
      </c>
      <c r="CG55" s="68">
        <f t="shared" si="133"/>
        <v>-38.711656060131425</v>
      </c>
      <c r="CH55" s="69">
        <f t="shared" si="134"/>
        <v>24.745834785776509</v>
      </c>
      <c r="CI55" s="69">
        <f t="shared" si="135"/>
        <v>-13.965821274354919</v>
      </c>
      <c r="CK55" t="str">
        <f t="shared" si="147"/>
        <v>35 Business and public service associate professionals</v>
      </c>
      <c r="CL55" s="18">
        <f t="shared" ref="CL55:CP64" si="156">CL18/CL$35*100</f>
        <v>2.3909521547643138</v>
      </c>
      <c r="CM55" s="18">
        <f t="shared" si="156"/>
        <v>2.8014704556880066</v>
      </c>
      <c r="CN55" s="18">
        <f t="shared" si="156"/>
        <v>2.9180315322617147</v>
      </c>
      <c r="CO55" s="18">
        <f t="shared" si="156"/>
        <v>2.7827266206302896</v>
      </c>
      <c r="CP55" s="18">
        <f t="shared" si="156"/>
        <v>2.7007104019639327</v>
      </c>
      <c r="CR55" s="68">
        <f t="shared" si="137"/>
        <v>-48.30449471319487</v>
      </c>
      <c r="CS55" s="69">
        <f t="shared" si="138"/>
        <v>22.460080319391778</v>
      </c>
      <c r="CT55" s="69">
        <f t="shared" si="139"/>
        <v>-25.844414393803088</v>
      </c>
    </row>
    <row r="56" spans="1:98" x14ac:dyDescent="0.2">
      <c r="A56" t="str">
        <f t="shared" si="103"/>
        <v>41 Administrative occupations</v>
      </c>
      <c r="B56" s="18">
        <f t="shared" si="148"/>
        <v>3.0149023031117914</v>
      </c>
      <c r="C56" s="18">
        <f t="shared" si="148"/>
        <v>2.9437627624758047</v>
      </c>
      <c r="D56" s="18">
        <f t="shared" si="148"/>
        <v>2.921743073203769</v>
      </c>
      <c r="E56" s="18">
        <f t="shared" si="148"/>
        <v>3.2608288412881019</v>
      </c>
      <c r="F56" s="18">
        <f t="shared" si="148"/>
        <v>3.7931007397353245</v>
      </c>
      <c r="H56" s="68">
        <f t="shared" si="105"/>
        <v>151.45214209325519</v>
      </c>
      <c r="I56" s="69">
        <f t="shared" si="106"/>
        <v>95.020782196439342</v>
      </c>
      <c r="J56" s="69">
        <f t="shared" si="107"/>
        <v>246.4729242896945</v>
      </c>
      <c r="L56" t="str">
        <f t="shared" si="140"/>
        <v>41 Administrative occupations</v>
      </c>
      <c r="M56" s="18">
        <f t="shared" si="149"/>
        <v>5.2316876831207031</v>
      </c>
      <c r="N56" s="18">
        <f t="shared" si="149"/>
        <v>5.0122663866617554</v>
      </c>
      <c r="O56" s="18">
        <f t="shared" si="149"/>
        <v>5.299716267957022</v>
      </c>
      <c r="P56" s="18">
        <f t="shared" si="149"/>
        <v>5.8029624934904698</v>
      </c>
      <c r="Q56" s="18">
        <f t="shared" si="149"/>
        <v>6.4259380746103654</v>
      </c>
      <c r="S56" s="68">
        <f t="shared" si="109"/>
        <v>132.23118591993406</v>
      </c>
      <c r="T56" s="69">
        <f t="shared" si="110"/>
        <v>92.442266316671578</v>
      </c>
      <c r="U56" s="69">
        <f t="shared" si="111"/>
        <v>224.67345223660567</v>
      </c>
      <c r="W56" t="str">
        <f t="shared" si="141"/>
        <v>41 Administrative occupations</v>
      </c>
      <c r="X56" s="18">
        <f t="shared" si="150"/>
        <v>8.6404602916411832</v>
      </c>
      <c r="Y56" s="18">
        <f t="shared" si="150"/>
        <v>7.9760710202937624</v>
      </c>
      <c r="Z56" s="18">
        <f t="shared" si="150"/>
        <v>8.6217979676345085</v>
      </c>
      <c r="AA56" s="18">
        <f t="shared" si="150"/>
        <v>9.3964534908621129</v>
      </c>
      <c r="AB56" s="18">
        <f t="shared" si="150"/>
        <v>9.805985007989074</v>
      </c>
      <c r="AD56" s="68">
        <f t="shared" si="113"/>
        <v>41.562541147112732</v>
      </c>
      <c r="AE56" s="69">
        <f t="shared" si="114"/>
        <v>73.872790170005814</v>
      </c>
      <c r="AF56" s="69">
        <f t="shared" si="115"/>
        <v>115.43533131711854</v>
      </c>
      <c r="AH56" t="str">
        <f t="shared" si="142"/>
        <v>41 Administrative occupations</v>
      </c>
      <c r="AI56" s="18">
        <f t="shared" si="151"/>
        <v>10.499297536851868</v>
      </c>
      <c r="AJ56" s="18">
        <f t="shared" si="151"/>
        <v>11.290866537025892</v>
      </c>
      <c r="AK56" s="18">
        <f t="shared" si="151"/>
        <v>11.896181367544962</v>
      </c>
      <c r="AL56" s="18">
        <f t="shared" si="151"/>
        <v>13.193051221727984</v>
      </c>
      <c r="AM56" s="18">
        <f t="shared" si="151"/>
        <v>13.951010159017061</v>
      </c>
      <c r="AO56" s="68">
        <f t="shared" si="117"/>
        <v>35.342728293475389</v>
      </c>
      <c r="AP56" s="69">
        <f t="shared" si="118"/>
        <v>74.004829947023552</v>
      </c>
      <c r="AQ56" s="69">
        <f t="shared" si="119"/>
        <v>109.34755824049893</v>
      </c>
      <c r="AS56" t="str">
        <f t="shared" si="143"/>
        <v>41 Administrative occupations</v>
      </c>
      <c r="AT56" s="18">
        <f t="shared" si="152"/>
        <v>11.425867513032827</v>
      </c>
      <c r="AU56" s="18">
        <f t="shared" si="152"/>
        <v>11.095637368305743</v>
      </c>
      <c r="AV56" s="18">
        <f t="shared" si="152"/>
        <v>11.869066257971523</v>
      </c>
      <c r="AW56" s="18">
        <f t="shared" si="152"/>
        <v>12.093220018376098</v>
      </c>
      <c r="AX56" s="18">
        <f t="shared" si="152"/>
        <v>12.095610814838066</v>
      </c>
      <c r="AZ56" s="68">
        <f t="shared" si="121"/>
        <v>24.860108806179113</v>
      </c>
      <c r="BA56" s="69">
        <f t="shared" si="122"/>
        <v>66.982588018528617</v>
      </c>
      <c r="BB56" s="69">
        <f t="shared" si="123"/>
        <v>91.84269682470773</v>
      </c>
      <c r="BD56" t="str">
        <f t="shared" si="144"/>
        <v>41 Administrative occupations</v>
      </c>
      <c r="BE56" s="18">
        <f t="shared" si="153"/>
        <v>9.2146661029404573</v>
      </c>
      <c r="BF56" s="18">
        <f t="shared" si="153"/>
        <v>8.9636680203936567</v>
      </c>
      <c r="BG56" s="18">
        <f t="shared" si="153"/>
        <v>9.5944617828456877</v>
      </c>
      <c r="BH56" s="18">
        <f t="shared" si="153"/>
        <v>9.3987201158221616</v>
      </c>
      <c r="BI56" s="18">
        <f t="shared" si="153"/>
        <v>8.0183610555656681</v>
      </c>
      <c r="BK56" s="68">
        <f t="shared" si="125"/>
        <v>-10.724426345119248</v>
      </c>
      <c r="BL56" s="69">
        <f t="shared" si="126"/>
        <v>43.772231624050711</v>
      </c>
      <c r="BM56" s="69">
        <f t="shared" si="127"/>
        <v>33.047805278931463</v>
      </c>
      <c r="BO56" t="str">
        <f t="shared" si="145"/>
        <v>41 Administrative occupations</v>
      </c>
      <c r="BP56" s="18">
        <f t="shared" si="154"/>
        <v>10.92050976312113</v>
      </c>
      <c r="BQ56" s="18">
        <f t="shared" si="154"/>
        <v>10.459050638264598</v>
      </c>
      <c r="BR56" s="18">
        <f t="shared" si="154"/>
        <v>10.612306804670165</v>
      </c>
      <c r="BS56" s="18">
        <f t="shared" si="154"/>
        <v>9.8133962883155039</v>
      </c>
      <c r="BT56" s="18">
        <f t="shared" si="154"/>
        <v>7.1352423693059466</v>
      </c>
      <c r="BV56" s="68">
        <f t="shared" si="129"/>
        <v>-51.729407980811835</v>
      </c>
      <c r="BW56" s="69">
        <f t="shared" si="130"/>
        <v>32.696106668189145</v>
      </c>
      <c r="BX56" s="69">
        <f t="shared" si="131"/>
        <v>-19.03330131262269</v>
      </c>
      <c r="BZ56" t="str">
        <f t="shared" si="146"/>
        <v>41 Administrative occupations</v>
      </c>
      <c r="CA56" s="18">
        <f t="shared" si="155"/>
        <v>8.5774463234465372</v>
      </c>
      <c r="CB56" s="18">
        <f t="shared" si="155"/>
        <v>7.9412587674287547</v>
      </c>
      <c r="CC56" s="18">
        <f t="shared" si="155"/>
        <v>8.8735604334146156</v>
      </c>
      <c r="CD56" s="18">
        <f t="shared" si="155"/>
        <v>7.0001886819765424</v>
      </c>
      <c r="CE56" s="18">
        <f t="shared" si="155"/>
        <v>3.0869476464703656</v>
      </c>
      <c r="CG56" s="68">
        <f t="shared" si="133"/>
        <v>-77.0572205107716</v>
      </c>
      <c r="CH56" s="69">
        <f t="shared" si="134"/>
        <v>18.678055297456282</v>
      </c>
      <c r="CI56" s="69">
        <f t="shared" si="135"/>
        <v>-58.379165213315311</v>
      </c>
      <c r="CK56" t="str">
        <f t="shared" si="147"/>
        <v>41 Administrative occupations</v>
      </c>
      <c r="CL56" s="18">
        <f t="shared" si="156"/>
        <v>6.2271498905364506</v>
      </c>
      <c r="CM56" s="18">
        <f t="shared" si="156"/>
        <v>5.673670148535412</v>
      </c>
      <c r="CN56" s="18">
        <f t="shared" si="156"/>
        <v>5.2013260908666776</v>
      </c>
      <c r="CO56" s="18">
        <f t="shared" si="156"/>
        <v>4.3059087048406708</v>
      </c>
      <c r="CP56" s="18">
        <f t="shared" si="156"/>
        <v>2.4132874570391833</v>
      </c>
      <c r="CR56" s="68">
        <f t="shared" si="137"/>
        <v>-74.084492290619281</v>
      </c>
      <c r="CS56" s="69">
        <f t="shared" si="138"/>
        <v>17.133598174227966</v>
      </c>
      <c r="CT56" s="69">
        <f t="shared" si="139"/>
        <v>-56.950894116391318</v>
      </c>
    </row>
    <row r="57" spans="1:98" x14ac:dyDescent="0.2">
      <c r="A57" t="str">
        <f t="shared" si="103"/>
        <v>42 Secretarial and related occupations</v>
      </c>
      <c r="B57" s="18">
        <f t="shared" si="148"/>
        <v>0.30195886615023715</v>
      </c>
      <c r="C57" s="18">
        <f t="shared" si="148"/>
        <v>0.27728036940578965</v>
      </c>
      <c r="D57" s="18">
        <f t="shared" si="148"/>
        <v>0.2656783073312341</v>
      </c>
      <c r="E57" s="18">
        <f t="shared" si="148"/>
        <v>0.31591341688087704</v>
      </c>
      <c r="F57" s="18">
        <f t="shared" si="148"/>
        <v>0.44314922585119892</v>
      </c>
      <c r="H57" s="68">
        <f t="shared" si="105"/>
        <v>223.07018839878526</v>
      </c>
      <c r="I57" s="69">
        <f t="shared" si="106"/>
        <v>130.71514782254624</v>
      </c>
      <c r="J57" s="69">
        <f t="shared" si="107"/>
        <v>353.78533622133148</v>
      </c>
      <c r="L57" t="str">
        <f t="shared" si="140"/>
        <v>42 Secretarial and related occupations</v>
      </c>
      <c r="M57" s="18">
        <f t="shared" si="149"/>
        <v>0.95292142920774991</v>
      </c>
      <c r="N57" s="18">
        <f t="shared" si="149"/>
        <v>0.76733147325723194</v>
      </c>
      <c r="O57" s="18">
        <f t="shared" si="149"/>
        <v>0.80587761102192368</v>
      </c>
      <c r="P57" s="18">
        <f t="shared" si="149"/>
        <v>0.91744647268214508</v>
      </c>
      <c r="Q57" s="18">
        <f t="shared" si="149"/>
        <v>0.84159094202410722</v>
      </c>
      <c r="S57" s="68">
        <f t="shared" si="109"/>
        <v>100.01777205360689</v>
      </c>
      <c r="T57" s="69">
        <f t="shared" si="110"/>
        <v>95.740985017892413</v>
      </c>
      <c r="U57" s="69">
        <f t="shared" si="111"/>
        <v>195.75875707149933</v>
      </c>
      <c r="W57" t="str">
        <f t="shared" si="141"/>
        <v>42 Secretarial and related occupations</v>
      </c>
      <c r="X57" s="18">
        <f t="shared" si="150"/>
        <v>1.607730982802515</v>
      </c>
      <c r="Y57" s="18">
        <f t="shared" si="150"/>
        <v>1.4093001070862017</v>
      </c>
      <c r="Z57" s="18">
        <f t="shared" si="150"/>
        <v>1.4446985428897905</v>
      </c>
      <c r="AA57" s="18">
        <f t="shared" si="150"/>
        <v>1.7530228990297454</v>
      </c>
      <c r="AB57" s="18">
        <f t="shared" si="150"/>
        <v>2.4570633535410327</v>
      </c>
      <c r="AD57" s="68">
        <f t="shared" si="113"/>
        <v>111.68695054784547</v>
      </c>
      <c r="AE57" s="69">
        <f t="shared" si="114"/>
        <v>97.518025504449454</v>
      </c>
      <c r="AF57" s="69">
        <f t="shared" si="115"/>
        <v>209.20497605229494</v>
      </c>
      <c r="AH57" t="str">
        <f t="shared" si="142"/>
        <v>42 Secretarial and related occupations</v>
      </c>
      <c r="AI57" s="18">
        <f t="shared" si="151"/>
        <v>2.434456989319346</v>
      </c>
      <c r="AJ57" s="18">
        <f t="shared" si="151"/>
        <v>2.2862766792636018</v>
      </c>
      <c r="AK57" s="18">
        <f t="shared" si="151"/>
        <v>2.5219217916175194</v>
      </c>
      <c r="AL57" s="18">
        <f t="shared" si="151"/>
        <v>2.8421952315868753</v>
      </c>
      <c r="AM57" s="18">
        <f t="shared" si="151"/>
        <v>2.8067844679376481</v>
      </c>
      <c r="AO57" s="68">
        <f t="shared" si="117"/>
        <v>28.444141088243668</v>
      </c>
      <c r="AP57" s="69">
        <f t="shared" si="118"/>
        <v>76.229907110786726</v>
      </c>
      <c r="AQ57" s="69">
        <f t="shared" si="119"/>
        <v>104.67404819903041</v>
      </c>
      <c r="AS57" t="str">
        <f t="shared" si="143"/>
        <v>42 Secretarial and related occupations</v>
      </c>
      <c r="AT57" s="18">
        <f t="shared" si="152"/>
        <v>2.1620434895578864</v>
      </c>
      <c r="AU57" s="18">
        <f t="shared" si="152"/>
        <v>1.7944379260772934</v>
      </c>
      <c r="AV57" s="18">
        <f t="shared" si="152"/>
        <v>2.0632029853240383</v>
      </c>
      <c r="AW57" s="18">
        <f t="shared" si="152"/>
        <v>2.1076393964531404</v>
      </c>
      <c r="AX57" s="18">
        <f t="shared" si="152"/>
        <v>2.6949234907427586</v>
      </c>
      <c r="AZ57" s="68">
        <f t="shared" si="121"/>
        <v>60.035724820211243</v>
      </c>
      <c r="BA57" s="69">
        <f t="shared" si="122"/>
        <v>67.117293329210497</v>
      </c>
      <c r="BB57" s="69">
        <f t="shared" si="123"/>
        <v>127.15301814942175</v>
      </c>
      <c r="BD57" t="str">
        <f t="shared" si="144"/>
        <v>42 Secretarial and related occupations</v>
      </c>
      <c r="BE57" s="18">
        <f t="shared" si="153"/>
        <v>2.0045461028989542</v>
      </c>
      <c r="BF57" s="18">
        <f t="shared" si="153"/>
        <v>1.8199111846417968</v>
      </c>
      <c r="BG57" s="18">
        <f t="shared" si="153"/>
        <v>1.7948033968246981</v>
      </c>
      <c r="BH57" s="18">
        <f t="shared" si="153"/>
        <v>1.6664090039625905</v>
      </c>
      <c r="BI57" s="18">
        <f t="shared" si="153"/>
        <v>0.48458597337050335</v>
      </c>
      <c r="BK57" s="68">
        <f t="shared" si="125"/>
        <v>-71.158249537303035</v>
      </c>
      <c r="BL57" s="69">
        <f t="shared" si="126"/>
        <v>31.410832281620316</v>
      </c>
      <c r="BM57" s="69">
        <f t="shared" si="127"/>
        <v>-39.747417255682727</v>
      </c>
      <c r="BO57" t="str">
        <f t="shared" si="145"/>
        <v>42 Secretarial and related occupations</v>
      </c>
      <c r="BP57" s="18">
        <f t="shared" si="154"/>
        <v>2.8088387324454858</v>
      </c>
      <c r="BQ57" s="18">
        <f t="shared" si="154"/>
        <v>2.4893341238282871</v>
      </c>
      <c r="BR57" s="18">
        <f t="shared" si="154"/>
        <v>2.2408302330148939</v>
      </c>
      <c r="BS57" s="18">
        <f t="shared" si="154"/>
        <v>1.5846863041714183</v>
      </c>
      <c r="BT57" s="18">
        <f t="shared" si="154"/>
        <v>0.39176009964801572</v>
      </c>
      <c r="BV57" s="68">
        <f t="shared" si="129"/>
        <v>-87.448519989839056</v>
      </c>
      <c r="BW57" s="69">
        <f t="shared" si="130"/>
        <v>24.189239946828451</v>
      </c>
      <c r="BX57" s="69">
        <f t="shared" si="131"/>
        <v>-63.259280043010612</v>
      </c>
      <c r="BZ57" t="str">
        <f t="shared" si="146"/>
        <v>42 Secretarial and related occupations</v>
      </c>
      <c r="CA57" s="18">
        <f t="shared" si="155"/>
        <v>3.344523256346374</v>
      </c>
      <c r="CB57" s="18">
        <f t="shared" si="155"/>
        <v>3.1273217858432414</v>
      </c>
      <c r="CC57" s="18">
        <f t="shared" si="155"/>
        <v>3.3281454808426774</v>
      </c>
      <c r="CD57" s="18">
        <f t="shared" si="155"/>
        <v>1.8757837376641435</v>
      </c>
      <c r="CE57" s="18">
        <f t="shared" si="155"/>
        <v>0.85144119344607805</v>
      </c>
      <c r="CG57" s="68">
        <f t="shared" si="133"/>
        <v>-83.127981839816385</v>
      </c>
      <c r="CH57" s="69">
        <f t="shared" si="134"/>
        <v>17.197186410877446</v>
      </c>
      <c r="CI57" s="69">
        <f t="shared" si="135"/>
        <v>-65.930795428938936</v>
      </c>
      <c r="CK57" t="str">
        <f t="shared" si="147"/>
        <v>42 Secretarial and related occupations</v>
      </c>
      <c r="CL57" s="18">
        <f t="shared" si="156"/>
        <v>2.5569522707770846</v>
      </c>
      <c r="CM57" s="18">
        <f t="shared" si="156"/>
        <v>2.5959450994954105</v>
      </c>
      <c r="CN57" s="18">
        <f t="shared" si="156"/>
        <v>2.2564728784113206</v>
      </c>
      <c r="CO57" s="18">
        <f t="shared" si="156"/>
        <v>2.7278608904241328</v>
      </c>
      <c r="CP57" s="18">
        <f t="shared" si="156"/>
        <v>1.030872301034568</v>
      </c>
      <c r="CR57" s="68">
        <f t="shared" si="137"/>
        <v>-74.48241908020718</v>
      </c>
      <c r="CS57" s="69">
        <f t="shared" si="138"/>
        <v>27.909168911490301</v>
      </c>
      <c r="CT57" s="69">
        <f t="shared" si="139"/>
        <v>-46.573250168716889</v>
      </c>
    </row>
    <row r="58" spans="1:98" x14ac:dyDescent="0.2">
      <c r="A58" t="str">
        <f t="shared" si="103"/>
        <v>51 Skilled agricultural and related trades</v>
      </c>
      <c r="B58" s="18">
        <f t="shared" si="148"/>
        <v>0.13672052397567128</v>
      </c>
      <c r="C58" s="18">
        <f t="shared" si="148"/>
        <v>0.18932635947806697</v>
      </c>
      <c r="D58" s="18">
        <f t="shared" si="148"/>
        <v>0.17126874125282096</v>
      </c>
      <c r="E58" s="18">
        <f t="shared" si="148"/>
        <v>0.17089001355529002</v>
      </c>
      <c r="F58" s="18">
        <f t="shared" si="148"/>
        <v>0.19792900983243439</v>
      </c>
      <c r="H58" s="68">
        <f t="shared" si="105"/>
        <v>123.83826547692512</v>
      </c>
      <c r="I58" s="69">
        <f t="shared" si="106"/>
        <v>117.65793318021728</v>
      </c>
      <c r="J58" s="69">
        <f t="shared" si="107"/>
        <v>241.4961986571424</v>
      </c>
      <c r="L58" t="str">
        <f t="shared" si="140"/>
        <v>51 Skilled agricultural and related trades</v>
      </c>
      <c r="M58" s="18">
        <f t="shared" si="149"/>
        <v>0.15727863145825274</v>
      </c>
      <c r="N58" s="18">
        <f t="shared" si="149"/>
        <v>0.13915203403262194</v>
      </c>
      <c r="O58" s="18">
        <f t="shared" si="149"/>
        <v>0.14249639728389213</v>
      </c>
      <c r="P58" s="18">
        <f t="shared" si="149"/>
        <v>0.14511665760762318</v>
      </c>
      <c r="Q58" s="18">
        <f t="shared" si="149"/>
        <v>0.16137434112456034</v>
      </c>
      <c r="S58" s="68">
        <f t="shared" si="109"/>
        <v>116.90383018994845</v>
      </c>
      <c r="T58" s="69">
        <f t="shared" si="110"/>
        <v>84.075389548412261</v>
      </c>
      <c r="U58" s="69">
        <f t="shared" si="111"/>
        <v>200.97921973836068</v>
      </c>
      <c r="W58" t="str">
        <f t="shared" si="141"/>
        <v>51 Skilled agricultural and related trades</v>
      </c>
      <c r="X58" s="18">
        <f t="shared" si="150"/>
        <v>0.59346064433642731</v>
      </c>
      <c r="Y58" s="18">
        <f t="shared" si="150"/>
        <v>0.56607740329458844</v>
      </c>
      <c r="Z58" s="18">
        <f t="shared" si="150"/>
        <v>0.65027104258970836</v>
      </c>
      <c r="AA58" s="18">
        <f t="shared" si="150"/>
        <v>0.70450521143082567</v>
      </c>
      <c r="AB58" s="18">
        <f t="shared" si="150"/>
        <v>0.87053605727177785</v>
      </c>
      <c r="AD58" s="68">
        <f t="shared" si="113"/>
        <v>66.627744743680765</v>
      </c>
      <c r="AE58" s="69">
        <f t="shared" si="114"/>
        <v>91.100309139569674</v>
      </c>
      <c r="AF58" s="69">
        <f t="shared" si="115"/>
        <v>157.72805388325045</v>
      </c>
      <c r="AH58" t="str">
        <f t="shared" si="142"/>
        <v>51 Skilled agricultural and related trades</v>
      </c>
      <c r="AI58" s="18">
        <f t="shared" si="151"/>
        <v>1.0447741290598509</v>
      </c>
      <c r="AJ58" s="18">
        <f t="shared" si="151"/>
        <v>1.235510830477748</v>
      </c>
      <c r="AK58" s="18">
        <f t="shared" si="151"/>
        <v>1.1788456089928805</v>
      </c>
      <c r="AL58" s="18">
        <f t="shared" si="151"/>
        <v>1.3603707763697823</v>
      </c>
      <c r="AM58" s="18">
        <f t="shared" si="151"/>
        <v>1.6594908024206323</v>
      </c>
      <c r="AO58" s="68">
        <f t="shared" si="117"/>
        <v>62.463112123507848</v>
      </c>
      <c r="AP58" s="69">
        <f t="shared" si="118"/>
        <v>93.755402680157431</v>
      </c>
      <c r="AQ58" s="69">
        <f t="shared" si="119"/>
        <v>156.2185148036653</v>
      </c>
      <c r="AS58" t="str">
        <f t="shared" si="143"/>
        <v>51 Skilled agricultural and related trades</v>
      </c>
      <c r="AT58" s="18">
        <f t="shared" si="152"/>
        <v>1.5847776535825537</v>
      </c>
      <c r="AU58" s="18">
        <f t="shared" si="152"/>
        <v>1.6774224901618653</v>
      </c>
      <c r="AV58" s="18">
        <f t="shared" si="152"/>
        <v>1.6411071581494088</v>
      </c>
      <c r="AW58" s="18">
        <f t="shared" si="152"/>
        <v>1.7547709386333714</v>
      </c>
      <c r="AX58" s="18">
        <f t="shared" si="152"/>
        <v>2.0838809032814614</v>
      </c>
      <c r="AZ58" s="68">
        <f t="shared" si="121"/>
        <v>55.578082205905055</v>
      </c>
      <c r="BA58" s="69">
        <f t="shared" si="122"/>
        <v>80.772248397340846</v>
      </c>
      <c r="BB58" s="69">
        <f t="shared" si="123"/>
        <v>136.35033060324591</v>
      </c>
      <c r="BD58" t="str">
        <f t="shared" si="144"/>
        <v>51 Skilled agricultural and related trades</v>
      </c>
      <c r="BE58" s="18">
        <f t="shared" si="153"/>
        <v>0.79869655216946311</v>
      </c>
      <c r="BF58" s="18">
        <f t="shared" si="153"/>
        <v>0.74660704291184798</v>
      </c>
      <c r="BG58" s="18">
        <f t="shared" si="153"/>
        <v>0.79937952850076077</v>
      </c>
      <c r="BH58" s="18">
        <f t="shared" si="153"/>
        <v>0.74970728830541455</v>
      </c>
      <c r="BI58" s="18">
        <f t="shared" si="153"/>
        <v>0.77686848663122765</v>
      </c>
      <c r="BK58" s="68">
        <f t="shared" si="125"/>
        <v>3.8154860165333879</v>
      </c>
      <c r="BL58" s="69">
        <f t="shared" si="126"/>
        <v>46.108778710254363</v>
      </c>
      <c r="BM58" s="69">
        <f t="shared" si="127"/>
        <v>49.924264726787747</v>
      </c>
      <c r="BO58" t="str">
        <f t="shared" si="145"/>
        <v>51 Skilled agricultural and related trades</v>
      </c>
      <c r="BP58" s="18">
        <f t="shared" si="154"/>
        <v>1.1867201082437537</v>
      </c>
      <c r="BQ58" s="18">
        <f t="shared" si="154"/>
        <v>1.167659566037397</v>
      </c>
      <c r="BR58" s="18">
        <f t="shared" si="154"/>
        <v>1.2544571331335896</v>
      </c>
      <c r="BS58" s="18">
        <f t="shared" si="154"/>
        <v>1.2612477092585328</v>
      </c>
      <c r="BT58" s="18">
        <f t="shared" si="154"/>
        <v>1.5483564436251323</v>
      </c>
      <c r="BV58" s="68">
        <f t="shared" si="129"/>
        <v>-11.386719821601959</v>
      </c>
      <c r="BW58" s="69">
        <f t="shared" si="130"/>
        <v>49.104166841332891</v>
      </c>
      <c r="BX58" s="69">
        <f t="shared" si="131"/>
        <v>37.717447019730933</v>
      </c>
      <c r="BZ58" t="str">
        <f t="shared" si="146"/>
        <v>51 Skilled agricultural and related trades</v>
      </c>
      <c r="CA58" s="18">
        <f t="shared" si="155"/>
        <v>1.6845120712194639</v>
      </c>
      <c r="CB58" s="18">
        <f t="shared" si="155"/>
        <v>1.6968991851045525</v>
      </c>
      <c r="CC58" s="18">
        <f t="shared" si="155"/>
        <v>1.7470744131391922</v>
      </c>
      <c r="CD58" s="18">
        <f t="shared" si="155"/>
        <v>1.814381110556667</v>
      </c>
      <c r="CE58" s="18">
        <f t="shared" si="155"/>
        <v>2.8662134786704518</v>
      </c>
      <c r="CG58" s="68">
        <f t="shared" si="133"/>
        <v>8.1961504297148124</v>
      </c>
      <c r="CH58" s="69">
        <f t="shared" si="134"/>
        <v>39.717740766852685</v>
      </c>
      <c r="CI58" s="69">
        <f t="shared" si="135"/>
        <v>47.913891196567491</v>
      </c>
      <c r="CK58" t="str">
        <f t="shared" si="147"/>
        <v>51 Skilled agricultural and related trades</v>
      </c>
      <c r="CL58" s="18">
        <f t="shared" si="156"/>
        <v>2.7298235945466613</v>
      </c>
      <c r="CM58" s="18">
        <f t="shared" si="156"/>
        <v>3.3512132318243881</v>
      </c>
      <c r="CN58" s="18">
        <f t="shared" si="156"/>
        <v>4.3713138219028513</v>
      </c>
      <c r="CO58" s="18">
        <f t="shared" si="156"/>
        <v>4.569016662667388</v>
      </c>
      <c r="CP58" s="18">
        <f t="shared" si="156"/>
        <v>3.1268663923133264</v>
      </c>
      <c r="CR58" s="68">
        <f t="shared" si="137"/>
        <v>-60.045832443646887</v>
      </c>
      <c r="CS58" s="69">
        <f t="shared" si="138"/>
        <v>24.500111223362836</v>
      </c>
      <c r="CT58" s="69">
        <f t="shared" si="139"/>
        <v>-35.545721220284051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0.23060170990157691</v>
      </c>
      <c r="C59" s="18">
        <f t="shared" si="148"/>
        <v>0.21864829888720411</v>
      </c>
      <c r="D59" s="18">
        <f t="shared" si="148"/>
        <v>0.21345184002950407</v>
      </c>
      <c r="E59" s="18">
        <f t="shared" si="148"/>
        <v>0.23582211273883491</v>
      </c>
      <c r="F59" s="18">
        <f t="shared" si="148"/>
        <v>0.24889201534361552</v>
      </c>
      <c r="H59" s="68">
        <f t="shared" si="105"/>
        <v>125.84685489317458</v>
      </c>
      <c r="I59" s="69">
        <f t="shared" si="106"/>
        <v>66.705117392153852</v>
      </c>
      <c r="J59" s="69">
        <f t="shared" si="107"/>
        <v>192.55197228532842</v>
      </c>
      <c r="L59" t="str">
        <f t="shared" si="140"/>
        <v>52 Skilled metal, electrical and electronic trades</v>
      </c>
      <c r="M59" s="18">
        <f t="shared" si="149"/>
        <v>0.77410637685596817</v>
      </c>
      <c r="N59" s="18">
        <f t="shared" si="149"/>
        <v>0.73742841953870364</v>
      </c>
      <c r="O59" s="18">
        <f t="shared" si="149"/>
        <v>0.56019446743692991</v>
      </c>
      <c r="P59" s="18">
        <f t="shared" si="149"/>
        <v>0.73046679572170681</v>
      </c>
      <c r="Q59" s="18">
        <f t="shared" si="149"/>
        <v>0.9083246936282664</v>
      </c>
      <c r="S59" s="68">
        <f t="shared" si="109"/>
        <v>210.55528821630901</v>
      </c>
      <c r="T59" s="69">
        <f t="shared" si="110"/>
        <v>100.95427113040247</v>
      </c>
      <c r="U59" s="69">
        <f t="shared" si="111"/>
        <v>311.50955934671151</v>
      </c>
      <c r="W59" t="str">
        <f t="shared" si="141"/>
        <v>52 Skilled metal, electrical and electronic trades</v>
      </c>
      <c r="X59" s="18">
        <f t="shared" si="150"/>
        <v>1.0821765715671905</v>
      </c>
      <c r="Y59" s="18">
        <f t="shared" si="150"/>
        <v>1.0676846220829186</v>
      </c>
      <c r="Z59" s="18">
        <f t="shared" si="150"/>
        <v>0.84548187448147438</v>
      </c>
      <c r="AA59" s="18">
        <f t="shared" si="150"/>
        <v>0.97595390344864319</v>
      </c>
      <c r="AB59" s="18">
        <f t="shared" si="150"/>
        <v>1.1113317376444327</v>
      </c>
      <c r="AD59" s="68">
        <f t="shared" si="113"/>
        <v>63.604175124639717</v>
      </c>
      <c r="AE59" s="69">
        <f t="shared" si="114"/>
        <v>70.475202202745848</v>
      </c>
      <c r="AF59" s="69">
        <f t="shared" si="115"/>
        <v>134.07937732738554</v>
      </c>
      <c r="AH59" t="str">
        <f t="shared" si="142"/>
        <v>52 Skilled metal, electrical and electronic trades</v>
      </c>
      <c r="AI59" s="18">
        <f t="shared" si="151"/>
        <v>1.2106332184343513</v>
      </c>
      <c r="AJ59" s="18">
        <f t="shared" si="151"/>
        <v>1.2764763813972406</v>
      </c>
      <c r="AK59" s="18">
        <f t="shared" si="151"/>
        <v>1.080274241293425</v>
      </c>
      <c r="AL59" s="18">
        <f t="shared" si="151"/>
        <v>1.3098030554483309</v>
      </c>
      <c r="AM59" s="18">
        <f t="shared" si="151"/>
        <v>1.5299813210500237</v>
      </c>
      <c r="AO59" s="68">
        <f t="shared" si="117"/>
        <v>63.45151743432433</v>
      </c>
      <c r="AP59" s="69">
        <f t="shared" si="118"/>
        <v>63.747831881403805</v>
      </c>
      <c r="AQ59" s="69">
        <f t="shared" si="119"/>
        <v>127.19934931572814</v>
      </c>
      <c r="AS59" t="str">
        <f t="shared" si="143"/>
        <v>52 Skilled metal, electrical and electronic trades</v>
      </c>
      <c r="AT59" s="18">
        <f t="shared" si="152"/>
        <v>5.2746957138667971</v>
      </c>
      <c r="AU59" s="18">
        <f t="shared" si="152"/>
        <v>5.175220968487924</v>
      </c>
      <c r="AV59" s="18">
        <f t="shared" si="152"/>
        <v>4.3197733395556632</v>
      </c>
      <c r="AW59" s="18">
        <f t="shared" si="152"/>
        <v>4.61559754579695</v>
      </c>
      <c r="AX59" s="18">
        <f t="shared" si="152"/>
        <v>4.9959566387107772</v>
      </c>
      <c r="AZ59" s="68">
        <f t="shared" si="121"/>
        <v>41.700100816765577</v>
      </c>
      <c r="BA59" s="69">
        <f t="shared" si="122"/>
        <v>57.850821092540109</v>
      </c>
      <c r="BB59" s="69">
        <f t="shared" si="123"/>
        <v>99.550921909305686</v>
      </c>
      <c r="BD59" t="str">
        <f t="shared" si="144"/>
        <v>52 Skilled metal, electrical and electronic trades</v>
      </c>
      <c r="BE59" s="18">
        <f t="shared" si="153"/>
        <v>7.7954697877139409</v>
      </c>
      <c r="BF59" s="18">
        <f t="shared" si="153"/>
        <v>7.2449234318702604</v>
      </c>
      <c r="BG59" s="18">
        <f t="shared" si="153"/>
        <v>6.6680379275042094</v>
      </c>
      <c r="BH59" s="18">
        <f t="shared" si="153"/>
        <v>6.5223288343715673</v>
      </c>
      <c r="BI59" s="18">
        <f t="shared" si="153"/>
        <v>6.3045766912768686</v>
      </c>
      <c r="BK59" s="68">
        <f t="shared" si="125"/>
        <v>1.0009664333787285</v>
      </c>
      <c r="BL59" s="69">
        <f t="shared" si="126"/>
        <v>34.050171645141809</v>
      </c>
      <c r="BM59" s="69">
        <f t="shared" si="127"/>
        <v>35.051138078520538</v>
      </c>
      <c r="BO59" t="str">
        <f t="shared" si="145"/>
        <v>52 Skilled metal, electrical and electronic trades</v>
      </c>
      <c r="BP59" s="18">
        <f t="shared" si="154"/>
        <v>4.459682562244903</v>
      </c>
      <c r="BQ59" s="18">
        <f t="shared" si="154"/>
        <v>4.0951606751575493</v>
      </c>
      <c r="BR59" s="18">
        <f t="shared" si="154"/>
        <v>4.1621045216746211</v>
      </c>
      <c r="BS59" s="18">
        <f t="shared" si="154"/>
        <v>4.0175497484309544</v>
      </c>
      <c r="BT59" s="18">
        <f t="shared" si="154"/>
        <v>3.9372231787418563</v>
      </c>
      <c r="BV59" s="68">
        <f t="shared" si="129"/>
        <v>-32.085775890853569</v>
      </c>
      <c r="BW59" s="69">
        <f t="shared" si="130"/>
        <v>32.600047698537708</v>
      </c>
      <c r="BX59" s="69">
        <f t="shared" si="131"/>
        <v>0.51427180768413983</v>
      </c>
      <c r="BZ59" t="str">
        <f t="shared" si="146"/>
        <v>52 Skilled metal, electrical and electronic trades</v>
      </c>
      <c r="CA59" s="18">
        <f t="shared" si="155"/>
        <v>3.6709855720695899</v>
      </c>
      <c r="CB59" s="18">
        <f t="shared" si="155"/>
        <v>3.6482525769266978</v>
      </c>
      <c r="CC59" s="18">
        <f t="shared" si="155"/>
        <v>3.1023857743529306</v>
      </c>
      <c r="CD59" s="18">
        <f t="shared" si="155"/>
        <v>3.1006838884624153</v>
      </c>
      <c r="CE59" s="18">
        <f t="shared" si="155"/>
        <v>2.4089146935431032</v>
      </c>
      <c r="CG59" s="68">
        <f t="shared" si="133"/>
        <v>-48.79170704991521</v>
      </c>
      <c r="CH59" s="69">
        <f t="shared" si="134"/>
        <v>26.502439902321907</v>
      </c>
      <c r="CI59" s="69">
        <f t="shared" si="135"/>
        <v>-22.289267147593307</v>
      </c>
      <c r="CK59" t="str">
        <f t="shared" si="147"/>
        <v>52 Skilled metal, electrical and electronic trades</v>
      </c>
      <c r="CL59" s="18">
        <f t="shared" si="156"/>
        <v>3.4009306338488825</v>
      </c>
      <c r="CM59" s="18">
        <f t="shared" si="156"/>
        <v>4.0860441101156653</v>
      </c>
      <c r="CN59" s="18">
        <f t="shared" si="156"/>
        <v>4.1265166471271373</v>
      </c>
      <c r="CO59" s="18">
        <f t="shared" si="156"/>
        <v>4.0811133182839763</v>
      </c>
      <c r="CP59" s="18">
        <f t="shared" si="156"/>
        <v>2.8124221524768678</v>
      </c>
      <c r="CR59" s="68">
        <f t="shared" si="137"/>
        <v>-61.931860104669227</v>
      </c>
      <c r="CS59" s="69">
        <f t="shared" si="138"/>
        <v>20.386789145854305</v>
      </c>
      <c r="CT59" s="69">
        <f t="shared" si="139"/>
        <v>-41.545070958814918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0.16697248855530689</v>
      </c>
      <c r="C60" s="18">
        <f t="shared" si="148"/>
        <v>9.8965061106062693E-2</v>
      </c>
      <c r="D60" s="18">
        <f t="shared" si="148"/>
        <v>6.833317295085331E-2</v>
      </c>
      <c r="E60" s="18">
        <f t="shared" si="148"/>
        <v>0.10918211225622526</v>
      </c>
      <c r="F60" s="18">
        <f t="shared" si="148"/>
        <v>9.3885170456107864E-2</v>
      </c>
      <c r="H60" s="68">
        <f t="shared" si="105"/>
        <v>166.11441345845557</v>
      </c>
      <c r="I60" s="69">
        <f t="shared" si="106"/>
        <v>92.003302520550562</v>
      </c>
      <c r="J60" s="69">
        <f t="shared" si="107"/>
        <v>258.11771597900611</v>
      </c>
      <c r="L60" t="str">
        <f t="shared" si="140"/>
        <v>53 Skilled construction and building trades</v>
      </c>
      <c r="M60" s="18">
        <f t="shared" si="149"/>
        <v>0.36245677463296594</v>
      </c>
      <c r="N60" s="18">
        <f t="shared" si="149"/>
        <v>0.3281410970729447</v>
      </c>
      <c r="O60" s="18">
        <f t="shared" si="149"/>
        <v>0.23158555074492826</v>
      </c>
      <c r="P60" s="18">
        <f t="shared" si="149"/>
        <v>0.29274930055457743</v>
      </c>
      <c r="Q60" s="18">
        <f t="shared" si="149"/>
        <v>0.29069339356404517</v>
      </c>
      <c r="S60" s="68">
        <f t="shared" si="109"/>
        <v>140.41431651792558</v>
      </c>
      <c r="T60" s="69">
        <f t="shared" si="110"/>
        <v>85.492613807638833</v>
      </c>
      <c r="U60" s="69">
        <f t="shared" si="111"/>
        <v>225.90693032556445</v>
      </c>
      <c r="W60" t="str">
        <f t="shared" si="141"/>
        <v>53 Skilled construction and building trades</v>
      </c>
      <c r="X60" s="18">
        <f t="shared" si="150"/>
        <v>0.7321647038728466</v>
      </c>
      <c r="Y60" s="18">
        <f t="shared" si="150"/>
        <v>0.64039495333608698</v>
      </c>
      <c r="Z60" s="18">
        <f t="shared" si="150"/>
        <v>0.50915841566717646</v>
      </c>
      <c r="AA60" s="18">
        <f t="shared" si="150"/>
        <v>0.59418968929629767</v>
      </c>
      <c r="AB60" s="18">
        <f t="shared" si="150"/>
        <v>0.62130756966732925</v>
      </c>
      <c r="AD60" s="68">
        <f t="shared" si="113"/>
        <v>51.882831634763228</v>
      </c>
      <c r="AE60" s="69">
        <f t="shared" si="114"/>
        <v>70.25539450122757</v>
      </c>
      <c r="AF60" s="69">
        <f t="shared" si="115"/>
        <v>122.13822613599079</v>
      </c>
      <c r="AH60" t="str">
        <f t="shared" si="142"/>
        <v>53 Skilled construction and building trades</v>
      </c>
      <c r="AI60" s="18">
        <f t="shared" si="151"/>
        <v>1.285499995598919</v>
      </c>
      <c r="AJ60" s="18">
        <f t="shared" si="151"/>
        <v>1.6258141450545827</v>
      </c>
      <c r="AK60" s="18">
        <f t="shared" si="151"/>
        <v>1.199540931559987</v>
      </c>
      <c r="AL60" s="18">
        <f t="shared" si="151"/>
        <v>1.5857596414782411</v>
      </c>
      <c r="AM60" s="18">
        <f t="shared" si="151"/>
        <v>1.7867741812455868</v>
      </c>
      <c r="AO60" s="68">
        <f t="shared" si="117"/>
        <v>71.906162345298227</v>
      </c>
      <c r="AP60" s="69">
        <f t="shared" si="118"/>
        <v>83.429802971892158</v>
      </c>
      <c r="AQ60" s="69">
        <f t="shared" si="119"/>
        <v>155.33596531719039</v>
      </c>
      <c r="AS60" t="str">
        <f t="shared" si="143"/>
        <v>53 Skilled construction and building trades</v>
      </c>
      <c r="AT60" s="18">
        <f t="shared" si="152"/>
        <v>2.1779982642678957</v>
      </c>
      <c r="AU60" s="18">
        <f t="shared" si="152"/>
        <v>2.2239075720234212</v>
      </c>
      <c r="AV60" s="18">
        <f t="shared" si="152"/>
        <v>1.7547181077953711</v>
      </c>
      <c r="AW60" s="18">
        <f t="shared" si="152"/>
        <v>2.1339695686831051</v>
      </c>
      <c r="AX60" s="18">
        <f t="shared" si="152"/>
        <v>2.2043793625561356</v>
      </c>
      <c r="AZ60" s="68">
        <f t="shared" si="121"/>
        <v>53.918717973611422</v>
      </c>
      <c r="BA60" s="69">
        <f t="shared" si="122"/>
        <v>77.012834300688667</v>
      </c>
      <c r="BB60" s="69">
        <f t="shared" si="123"/>
        <v>130.93155227430009</v>
      </c>
      <c r="BD60" t="str">
        <f t="shared" si="144"/>
        <v>53 Skilled construction and building trades</v>
      </c>
      <c r="BE60" s="18">
        <f t="shared" si="153"/>
        <v>6.2400963320325902</v>
      </c>
      <c r="BF60" s="18">
        <f t="shared" si="153"/>
        <v>6.0857716632752146</v>
      </c>
      <c r="BG60" s="18">
        <f t="shared" si="153"/>
        <v>4.8979441350398751</v>
      </c>
      <c r="BH60" s="18">
        <f t="shared" si="153"/>
        <v>5.1019833831247636</v>
      </c>
      <c r="BI60" s="18">
        <f t="shared" si="153"/>
        <v>4.8631428033236768</v>
      </c>
      <c r="BK60" s="68">
        <f t="shared" si="125"/>
        <v>6.0646965971062592</v>
      </c>
      <c r="BL60" s="69">
        <f t="shared" si="126"/>
        <v>39.201787769729194</v>
      </c>
      <c r="BM60" s="69">
        <f t="shared" si="127"/>
        <v>45.266484366835449</v>
      </c>
      <c r="BO60" t="str">
        <f t="shared" si="145"/>
        <v>53 Skilled construction and building trades</v>
      </c>
      <c r="BP60" s="18">
        <f t="shared" si="154"/>
        <v>5.0032876764441676</v>
      </c>
      <c r="BQ60" s="18">
        <f t="shared" si="154"/>
        <v>5.4421113602916735</v>
      </c>
      <c r="BR60" s="18">
        <f t="shared" si="154"/>
        <v>4.9842063732260469</v>
      </c>
      <c r="BS60" s="18">
        <f t="shared" si="154"/>
        <v>5.6604324817302922</v>
      </c>
      <c r="BT60" s="18">
        <f t="shared" si="154"/>
        <v>7.0235085261399144</v>
      </c>
      <c r="BV60" s="68">
        <f t="shared" si="129"/>
        <v>1.1676799075544706</v>
      </c>
      <c r="BW60" s="69">
        <f t="shared" si="130"/>
        <v>49.251384549105182</v>
      </c>
      <c r="BX60" s="69">
        <f t="shared" si="131"/>
        <v>50.419064456659648</v>
      </c>
      <c r="BZ60" t="str">
        <f t="shared" si="146"/>
        <v>53 Skilled construction and building trades</v>
      </c>
      <c r="CA60" s="18">
        <f t="shared" si="155"/>
        <v>4.2487904536571719</v>
      </c>
      <c r="CB60" s="18">
        <f t="shared" si="155"/>
        <v>4.7874409465314693</v>
      </c>
      <c r="CC60" s="18">
        <f t="shared" si="155"/>
        <v>3.7121177145920217</v>
      </c>
      <c r="CD60" s="18">
        <f t="shared" si="155"/>
        <v>4.394250070985251</v>
      </c>
      <c r="CE60" s="18">
        <f t="shared" si="155"/>
        <v>6.4681726982348104</v>
      </c>
      <c r="CG60" s="68">
        <f t="shared" si="133"/>
        <v>14.914424288623149</v>
      </c>
      <c r="CH60" s="69">
        <f t="shared" si="134"/>
        <v>39.878731230520621</v>
      </c>
      <c r="CI60" s="69">
        <f t="shared" si="135"/>
        <v>54.793155519143767</v>
      </c>
      <c r="CK60" t="str">
        <f t="shared" si="147"/>
        <v>53 Skilled construction and building trades</v>
      </c>
      <c r="CL60" s="18">
        <f t="shared" si="156"/>
        <v>5.5450069914129836</v>
      </c>
      <c r="CM60" s="18">
        <f t="shared" si="156"/>
        <v>7.0050767255180197</v>
      </c>
      <c r="CN60" s="18">
        <f t="shared" si="156"/>
        <v>6.6418161850292536</v>
      </c>
      <c r="CO60" s="18">
        <f t="shared" si="156"/>
        <v>5.6701241048599273</v>
      </c>
      <c r="CP60" s="18">
        <f t="shared" si="156"/>
        <v>2.7066105421776223</v>
      </c>
      <c r="CR60" s="68">
        <f t="shared" si="137"/>
        <v>-77.238353988453298</v>
      </c>
      <c r="CS60" s="69">
        <f t="shared" si="138"/>
        <v>16.222758937099222</v>
      </c>
      <c r="CT60" s="69">
        <f t="shared" si="139"/>
        <v>-61.015595051354076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0.53243195099095642</v>
      </c>
      <c r="C61" s="18">
        <f t="shared" si="148"/>
        <v>0.47565732229028845</v>
      </c>
      <c r="D61" s="18">
        <f t="shared" si="148"/>
        <v>0.40984083301216961</v>
      </c>
      <c r="E61" s="18">
        <f t="shared" si="148"/>
        <v>0.50498052554597783</v>
      </c>
      <c r="F61" s="18">
        <f t="shared" si="148"/>
        <v>0.5797822041398768</v>
      </c>
      <c r="H61" s="68">
        <f t="shared" si="105"/>
        <v>174.00131115768545</v>
      </c>
      <c r="I61" s="69">
        <f t="shared" si="106"/>
        <v>95.404389611573563</v>
      </c>
      <c r="J61" s="69">
        <f t="shared" si="107"/>
        <v>269.405700769259</v>
      </c>
      <c r="L61" t="str">
        <f t="shared" si="140"/>
        <v>54 Textiles, printing and other skilled trades</v>
      </c>
      <c r="M61" s="18">
        <f t="shared" si="149"/>
        <v>0.5668968279825134</v>
      </c>
      <c r="N61" s="18">
        <f t="shared" si="149"/>
        <v>0.57850232021748194</v>
      </c>
      <c r="O61" s="18">
        <f t="shared" si="149"/>
        <v>0.57062996029496815</v>
      </c>
      <c r="P61" s="18">
        <f t="shared" si="149"/>
        <v>0.64907279189284894</v>
      </c>
      <c r="Q61" s="18">
        <f t="shared" si="149"/>
        <v>0.74042028257406167</v>
      </c>
      <c r="S61" s="68">
        <f t="shared" si="109"/>
        <v>148.51943648381405</v>
      </c>
      <c r="T61" s="69">
        <f t="shared" si="110"/>
        <v>97.243692803466118</v>
      </c>
      <c r="U61" s="69">
        <f t="shared" si="111"/>
        <v>245.76312928728021</v>
      </c>
      <c r="W61" t="str">
        <f t="shared" si="141"/>
        <v>54 Textiles, printing and other skilled trades</v>
      </c>
      <c r="X61" s="18">
        <f t="shared" si="150"/>
        <v>0.80977431492950458</v>
      </c>
      <c r="Y61" s="18">
        <f t="shared" si="150"/>
        <v>0.75930276397699314</v>
      </c>
      <c r="Z61" s="18">
        <f t="shared" si="150"/>
        <v>0.72184405551572595</v>
      </c>
      <c r="AA61" s="18">
        <f t="shared" si="150"/>
        <v>0.8811093494942116</v>
      </c>
      <c r="AB61" s="18">
        <f t="shared" si="150"/>
        <v>0.96789190181673002</v>
      </c>
      <c r="AD61" s="68">
        <f t="shared" si="113"/>
        <v>66.893121951535633</v>
      </c>
      <c r="AE61" s="69">
        <f t="shared" si="114"/>
        <v>81.218724584329777</v>
      </c>
      <c r="AF61" s="69">
        <f t="shared" si="115"/>
        <v>148.11184653586542</v>
      </c>
      <c r="AH61" t="str">
        <f t="shared" si="142"/>
        <v>54 Textiles, printing and other skilled trades</v>
      </c>
      <c r="AI61" s="18">
        <f t="shared" si="151"/>
        <v>1.0946143964242296</v>
      </c>
      <c r="AJ61" s="18">
        <f t="shared" si="151"/>
        <v>1.0518419537017454</v>
      </c>
      <c r="AK61" s="18">
        <f t="shared" si="151"/>
        <v>1.1789353421360371</v>
      </c>
      <c r="AL61" s="18">
        <f t="shared" si="151"/>
        <v>1.3371411513569829</v>
      </c>
      <c r="AM61" s="18">
        <f t="shared" si="151"/>
        <v>1.5897446342398167</v>
      </c>
      <c r="AO61" s="68">
        <f t="shared" si="117"/>
        <v>55.623159902783684</v>
      </c>
      <c r="AP61" s="69">
        <f t="shared" si="118"/>
        <v>80.395169868454815</v>
      </c>
      <c r="AQ61" s="69">
        <f t="shared" si="119"/>
        <v>136.01832977123848</v>
      </c>
      <c r="AS61" t="str">
        <f t="shared" si="143"/>
        <v>54 Textiles, printing and other skilled trades</v>
      </c>
      <c r="AT61" s="18">
        <f t="shared" si="152"/>
        <v>1.3490638823278061</v>
      </c>
      <c r="AU61" s="18">
        <f t="shared" si="152"/>
        <v>1.2003237306451091</v>
      </c>
      <c r="AV61" s="18">
        <f t="shared" si="152"/>
        <v>1.2477195816179434</v>
      </c>
      <c r="AW61" s="18">
        <f t="shared" si="152"/>
        <v>1.4188027499886282</v>
      </c>
      <c r="AX61" s="18">
        <f t="shared" si="152"/>
        <v>1.2781553780038273</v>
      </c>
      <c r="AZ61" s="68">
        <f t="shared" si="121"/>
        <v>25.510228275113615</v>
      </c>
      <c r="BA61" s="69">
        <f t="shared" si="122"/>
        <v>73.057313094189396</v>
      </c>
      <c r="BB61" s="69">
        <f t="shared" si="123"/>
        <v>98.567541369303015</v>
      </c>
      <c r="BD61" t="str">
        <f t="shared" si="144"/>
        <v>54 Textiles, printing and other skilled trades</v>
      </c>
      <c r="BE61" s="18">
        <f t="shared" si="153"/>
        <v>2.2565348886168022</v>
      </c>
      <c r="BF61" s="18">
        <f t="shared" si="153"/>
        <v>2.0675721936105935</v>
      </c>
      <c r="BG61" s="18">
        <f t="shared" si="153"/>
        <v>1.8825839258750972</v>
      </c>
      <c r="BH61" s="18">
        <f t="shared" si="153"/>
        <v>2.1348696636989928</v>
      </c>
      <c r="BI61" s="18">
        <f t="shared" si="153"/>
        <v>2.1273237085539165</v>
      </c>
      <c r="BK61" s="68">
        <f t="shared" si="125"/>
        <v>20.711012520297665</v>
      </c>
      <c r="BL61" s="69">
        <f t="shared" si="126"/>
        <v>45.753274260850887</v>
      </c>
      <c r="BM61" s="69">
        <f t="shared" si="127"/>
        <v>66.464286781148559</v>
      </c>
      <c r="BO61" t="str">
        <f t="shared" si="145"/>
        <v>54 Textiles, printing and other skilled trades</v>
      </c>
      <c r="BP61" s="18">
        <f t="shared" si="154"/>
        <v>2.4566650633692078</v>
      </c>
      <c r="BQ61" s="18">
        <f t="shared" si="154"/>
        <v>2.1840640153183548</v>
      </c>
      <c r="BR61" s="18">
        <f t="shared" si="154"/>
        <v>2.3002115276514217</v>
      </c>
      <c r="BS61" s="18">
        <f t="shared" si="154"/>
        <v>2.3972512076996346</v>
      </c>
      <c r="BT61" s="18">
        <f t="shared" si="154"/>
        <v>2.6013883850993325</v>
      </c>
      <c r="BV61" s="68">
        <f t="shared" si="129"/>
        <v>-18.806527873344901</v>
      </c>
      <c r="BW61" s="69">
        <f t="shared" si="130"/>
        <v>37.03948767795314</v>
      </c>
      <c r="BX61" s="69">
        <f t="shared" si="131"/>
        <v>18.232959804608242</v>
      </c>
      <c r="BZ61" t="str">
        <f t="shared" si="146"/>
        <v>54 Textiles, printing and other skilled trades</v>
      </c>
      <c r="CA61" s="18">
        <f t="shared" si="155"/>
        <v>2.8935633811832657</v>
      </c>
      <c r="CB61" s="18">
        <f t="shared" si="155"/>
        <v>2.730677993239325</v>
      </c>
      <c r="CC61" s="18">
        <f t="shared" si="155"/>
        <v>2.7837349478959927</v>
      </c>
      <c r="CD61" s="18">
        <f t="shared" si="155"/>
        <v>3.191001090029117</v>
      </c>
      <c r="CE61" s="18">
        <f t="shared" si="155"/>
        <v>3.303724239150982</v>
      </c>
      <c r="CG61" s="68">
        <f t="shared" si="133"/>
        <v>-21.730855604970387</v>
      </c>
      <c r="CH61" s="69">
        <f t="shared" si="134"/>
        <v>33.589119517043031</v>
      </c>
      <c r="CI61" s="69">
        <f t="shared" si="135"/>
        <v>11.858263912072644</v>
      </c>
      <c r="CK61" t="str">
        <f t="shared" si="147"/>
        <v>54 Textiles, printing and other skilled trades</v>
      </c>
      <c r="CL61" s="18">
        <f t="shared" si="156"/>
        <v>3.5378427186688746</v>
      </c>
      <c r="CM61" s="18">
        <f t="shared" si="156"/>
        <v>3.4338499177488719</v>
      </c>
      <c r="CN61" s="18">
        <f t="shared" si="156"/>
        <v>3.5411457169268448</v>
      </c>
      <c r="CO61" s="18">
        <f t="shared" si="156"/>
        <v>2.811526200655373</v>
      </c>
      <c r="CP61" s="18">
        <f t="shared" si="156"/>
        <v>2.0334269728371703</v>
      </c>
      <c r="CR61" s="68">
        <f t="shared" si="137"/>
        <v>-67.926265499616846</v>
      </c>
      <c r="CS61" s="69">
        <f t="shared" si="138"/>
        <v>17.868274755906278</v>
      </c>
      <c r="CT61" s="69">
        <f t="shared" si="139"/>
        <v>-50.057990743710569</v>
      </c>
    </row>
    <row r="62" spans="1:98" x14ac:dyDescent="0.2">
      <c r="A62" t="str">
        <f t="shared" si="103"/>
        <v>61 Caring personal service occupations</v>
      </c>
      <c r="B62" s="18">
        <f t="shared" si="148"/>
        <v>0.31935819147947664</v>
      </c>
      <c r="C62" s="18">
        <f t="shared" si="148"/>
        <v>0.27999990433550204</v>
      </c>
      <c r="D62" s="18">
        <f t="shared" si="148"/>
        <v>0.27071129637792124</v>
      </c>
      <c r="E62" s="18">
        <f t="shared" si="148"/>
        <v>0.29244107366145328</v>
      </c>
      <c r="F62" s="18">
        <f t="shared" si="148"/>
        <v>0.33973473158449674</v>
      </c>
      <c r="H62" s="68">
        <f t="shared" si="105"/>
        <v>143.07290690179059</v>
      </c>
      <c r="I62" s="69">
        <f t="shared" si="106"/>
        <v>96.07000621259148</v>
      </c>
      <c r="J62" s="69">
        <f t="shared" si="107"/>
        <v>239.14291311438208</v>
      </c>
      <c r="L62" t="str">
        <f t="shared" si="140"/>
        <v>61 Caring personal service occupations</v>
      </c>
      <c r="M62" s="18">
        <f t="shared" si="149"/>
        <v>2.8683709813046536</v>
      </c>
      <c r="N62" s="18">
        <f t="shared" si="149"/>
        <v>2.5952933731777104</v>
      </c>
      <c r="O62" s="18">
        <f t="shared" si="149"/>
        <v>2.6063097767550896</v>
      </c>
      <c r="P62" s="18">
        <f t="shared" si="149"/>
        <v>2.8395143201603332</v>
      </c>
      <c r="Q62" s="18">
        <f t="shared" si="149"/>
        <v>3.1864012787024896</v>
      </c>
      <c r="S62" s="68">
        <f t="shared" si="109"/>
        <v>134.15910947494976</v>
      </c>
      <c r="T62" s="69">
        <f t="shared" si="110"/>
        <v>101.24077166351688</v>
      </c>
      <c r="U62" s="69">
        <f t="shared" si="111"/>
        <v>235.39988113846664</v>
      </c>
      <c r="W62" t="str">
        <f t="shared" si="141"/>
        <v>61 Caring personal service occupations</v>
      </c>
      <c r="X62" s="18">
        <f t="shared" si="150"/>
        <v>4.6135570833989936</v>
      </c>
      <c r="Y62" s="18">
        <f t="shared" si="150"/>
        <v>4.2397797706168188</v>
      </c>
      <c r="Z62" s="18">
        <f t="shared" si="150"/>
        <v>4.3867380797014865</v>
      </c>
      <c r="AA62" s="18">
        <f t="shared" si="150"/>
        <v>4.6918755202303837</v>
      </c>
      <c r="AB62" s="18">
        <f t="shared" si="150"/>
        <v>5.077161369110069</v>
      </c>
      <c r="AD62" s="68">
        <f t="shared" si="113"/>
        <v>44.056954533254746</v>
      </c>
      <c r="AE62" s="69">
        <f t="shared" si="114"/>
        <v>85.486482947215791</v>
      </c>
      <c r="AF62" s="69">
        <f t="shared" si="115"/>
        <v>129.54343748047054</v>
      </c>
      <c r="AH62" t="str">
        <f t="shared" si="142"/>
        <v>61 Caring personal service occupations</v>
      </c>
      <c r="AI62" s="18">
        <f t="shared" si="151"/>
        <v>14.201860332444918</v>
      </c>
      <c r="AJ62" s="18">
        <f t="shared" si="151"/>
        <v>13.127532791299624</v>
      </c>
      <c r="AK62" s="18">
        <f t="shared" si="151"/>
        <v>13.395524431507921</v>
      </c>
      <c r="AL62" s="18">
        <f t="shared" si="151"/>
        <v>13.118008824543645</v>
      </c>
      <c r="AM62" s="18">
        <f t="shared" si="151"/>
        <v>12.536691332371372</v>
      </c>
      <c r="AO62" s="68">
        <f t="shared" si="117"/>
        <v>8.0090288236237743</v>
      </c>
      <c r="AP62" s="69">
        <f t="shared" si="118"/>
        <v>63.629217830201945</v>
      </c>
      <c r="AQ62" s="69">
        <f t="shared" si="119"/>
        <v>71.638246653825718</v>
      </c>
      <c r="AS62" t="str">
        <f t="shared" si="143"/>
        <v>61 Caring personal service occupations</v>
      </c>
      <c r="AT62" s="18">
        <f t="shared" si="152"/>
        <v>8.2925018709737746</v>
      </c>
      <c r="AU62" s="18">
        <f t="shared" si="152"/>
        <v>7.498845487686526</v>
      </c>
      <c r="AV62" s="18">
        <f t="shared" si="152"/>
        <v>7.9465934543137715</v>
      </c>
      <c r="AW62" s="18">
        <f t="shared" si="152"/>
        <v>7.6931641934455746</v>
      </c>
      <c r="AX62" s="18">
        <f t="shared" si="152"/>
        <v>7.6623026808035979</v>
      </c>
      <c r="AZ62" s="68">
        <f t="shared" si="121"/>
        <v>18.138313632477292</v>
      </c>
      <c r="BA62" s="69">
        <f t="shared" si="122"/>
        <v>69.187567328332449</v>
      </c>
      <c r="BB62" s="69">
        <f t="shared" si="123"/>
        <v>87.325880960809741</v>
      </c>
      <c r="BD62" t="str">
        <f t="shared" si="144"/>
        <v>61 Caring personal service occupations</v>
      </c>
      <c r="BE62" s="18">
        <f t="shared" si="153"/>
        <v>12.37147263110452</v>
      </c>
      <c r="BF62" s="18">
        <f t="shared" si="153"/>
        <v>13.233643002826589</v>
      </c>
      <c r="BG62" s="18">
        <f t="shared" si="153"/>
        <v>13.129999488146948</v>
      </c>
      <c r="BH62" s="18">
        <f t="shared" si="153"/>
        <v>14.046274409555656</v>
      </c>
      <c r="BI62" s="18">
        <f t="shared" si="153"/>
        <v>16.066858182772368</v>
      </c>
      <c r="BK62" s="68">
        <f t="shared" si="125"/>
        <v>30.717553164174006</v>
      </c>
      <c r="BL62" s="69">
        <f t="shared" si="126"/>
        <v>62.169887878906529</v>
      </c>
      <c r="BM62" s="69">
        <f t="shared" si="127"/>
        <v>92.887441043080528</v>
      </c>
      <c r="BO62" t="str">
        <f t="shared" si="145"/>
        <v>61 Caring personal service occupations</v>
      </c>
      <c r="BP62" s="18">
        <f t="shared" si="154"/>
        <v>10.652453814100669</v>
      </c>
      <c r="BQ62" s="18">
        <f t="shared" si="154"/>
        <v>10.454995062626226</v>
      </c>
      <c r="BR62" s="18">
        <f t="shared" si="154"/>
        <v>9.3147928055524432</v>
      </c>
      <c r="BS62" s="18">
        <f t="shared" si="154"/>
        <v>9.3345130743187426</v>
      </c>
      <c r="BT62" s="18">
        <f t="shared" si="154"/>
        <v>8.877609655777059</v>
      </c>
      <c r="BV62" s="68">
        <f t="shared" si="129"/>
        <v>-31.576302518437771</v>
      </c>
      <c r="BW62" s="69">
        <f t="shared" si="130"/>
        <v>43.167240641420925</v>
      </c>
      <c r="BX62" s="69">
        <f t="shared" si="131"/>
        <v>11.59093812298315</v>
      </c>
      <c r="BZ62" t="str">
        <f t="shared" si="146"/>
        <v>61 Caring personal service occupations</v>
      </c>
      <c r="CA62" s="18">
        <f t="shared" si="155"/>
        <v>4.3663686048504688</v>
      </c>
      <c r="CB62" s="18">
        <f t="shared" si="155"/>
        <v>2.4728252880415846</v>
      </c>
      <c r="CC62" s="18">
        <f t="shared" si="155"/>
        <v>2.4241941737026611</v>
      </c>
      <c r="CD62" s="18">
        <f t="shared" si="155"/>
        <v>1.9197387921259805</v>
      </c>
      <c r="CE62" s="18">
        <f t="shared" si="155"/>
        <v>2.4156741121925931</v>
      </c>
      <c r="CG62" s="68">
        <f t="shared" si="133"/>
        <v>-34.281805954065995</v>
      </c>
      <c r="CH62" s="69">
        <f t="shared" si="134"/>
        <v>21.896693874612151</v>
      </c>
      <c r="CI62" s="69">
        <f t="shared" si="135"/>
        <v>-12.385112079453842</v>
      </c>
      <c r="CK62" t="str">
        <f t="shared" si="147"/>
        <v>61 Caring personal service occupations</v>
      </c>
      <c r="CL62" s="18">
        <f t="shared" si="156"/>
        <v>1.8577026936223868</v>
      </c>
      <c r="CM62" s="18">
        <f t="shared" si="156"/>
        <v>1.5455770585944812</v>
      </c>
      <c r="CN62" s="18">
        <f t="shared" si="156"/>
        <v>1.5531160352004716</v>
      </c>
      <c r="CO62" s="18">
        <f t="shared" si="156"/>
        <v>2.136736023478254</v>
      </c>
      <c r="CP62" s="18">
        <f t="shared" si="156"/>
        <v>3.1481688082891437</v>
      </c>
      <c r="CR62" s="68">
        <f t="shared" si="137"/>
        <v>13.218880441447013</v>
      </c>
      <c r="CS62" s="69">
        <f t="shared" si="138"/>
        <v>36.019253158072026</v>
      </c>
      <c r="CT62" s="69">
        <f t="shared" si="139"/>
        <v>49.238133599519038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0.17234998538593918</v>
      </c>
      <c r="C63" s="18">
        <f t="shared" si="148"/>
        <v>0.25102377872095349</v>
      </c>
      <c r="D63" s="18">
        <f t="shared" si="148"/>
        <v>0.25066071482779456</v>
      </c>
      <c r="E63" s="18">
        <f t="shared" si="148"/>
        <v>0.2717681917922804</v>
      </c>
      <c r="F63" s="18">
        <f t="shared" si="148"/>
        <v>0.29759776724369902</v>
      </c>
      <c r="H63" s="68">
        <f t="shared" si="105"/>
        <v>129.95686556079568</v>
      </c>
      <c r="I63" s="69">
        <f t="shared" si="106"/>
        <v>96.098579696605881</v>
      </c>
      <c r="J63" s="69">
        <f t="shared" si="107"/>
        <v>226.05544525740154</v>
      </c>
      <c r="L63" t="str">
        <f t="shared" si="140"/>
        <v>62 Leisure, travel and related personal service occupations</v>
      </c>
      <c r="M63" s="18">
        <f t="shared" si="149"/>
        <v>0.50932123473957291</v>
      </c>
      <c r="N63" s="18">
        <f t="shared" si="149"/>
        <v>0.46398725664410234</v>
      </c>
      <c r="O63" s="18">
        <f t="shared" si="149"/>
        <v>0.41379207299768905</v>
      </c>
      <c r="P63" s="18">
        <f t="shared" si="149"/>
        <v>0.42961537287957247</v>
      </c>
      <c r="Q63" s="18">
        <f t="shared" si="149"/>
        <v>0.501149217232573</v>
      </c>
      <c r="S63" s="68">
        <f t="shared" si="109"/>
        <v>131.96449342189575</v>
      </c>
      <c r="T63" s="69">
        <f t="shared" si="110"/>
        <v>90.033965118746508</v>
      </c>
      <c r="U63" s="69">
        <f t="shared" si="111"/>
        <v>221.99845854064228</v>
      </c>
      <c r="W63" t="str">
        <f t="shared" si="141"/>
        <v>62 Leisure, travel and related personal service occupations</v>
      </c>
      <c r="X63" s="18">
        <f t="shared" si="150"/>
        <v>1.0340741352359246</v>
      </c>
      <c r="Y63" s="18">
        <f t="shared" si="150"/>
        <v>1.1215274648460025</v>
      </c>
      <c r="Z63" s="18">
        <f t="shared" si="150"/>
        <v>1.0355222026618416</v>
      </c>
      <c r="AA63" s="18">
        <f t="shared" si="150"/>
        <v>1.1749936145559807</v>
      </c>
      <c r="AB63" s="18">
        <f t="shared" si="150"/>
        <v>1.4279604341582959</v>
      </c>
      <c r="AD63" s="68">
        <f t="shared" si="113"/>
        <v>71.637320541597688</v>
      </c>
      <c r="AE63" s="69">
        <f t="shared" si="114"/>
        <v>89.052923965036612</v>
      </c>
      <c r="AF63" s="69">
        <f t="shared" si="115"/>
        <v>160.69024450663426</v>
      </c>
      <c r="AH63" t="str">
        <f t="shared" si="142"/>
        <v>62 Leisure, travel and related personal service occupations</v>
      </c>
      <c r="AI63" s="18">
        <f t="shared" si="151"/>
        <v>2.0639692450177058</v>
      </c>
      <c r="AJ63" s="18">
        <f t="shared" si="151"/>
        <v>2.4867955106219153</v>
      </c>
      <c r="AK63" s="18">
        <f t="shared" si="151"/>
        <v>2.32446188887632</v>
      </c>
      <c r="AL63" s="18">
        <f t="shared" si="151"/>
        <v>2.6143089462989502</v>
      </c>
      <c r="AM63" s="18">
        <f t="shared" si="151"/>
        <v>3.2480790188820379</v>
      </c>
      <c r="AO63" s="68">
        <f t="shared" si="117"/>
        <v>61.265328228570901</v>
      </c>
      <c r="AP63" s="69">
        <f t="shared" si="118"/>
        <v>85.425133084566212</v>
      </c>
      <c r="AQ63" s="69">
        <f t="shared" si="119"/>
        <v>146.69046131313709</v>
      </c>
      <c r="AS63" t="str">
        <f t="shared" si="143"/>
        <v>62 Leisure, travel and related personal service occupations</v>
      </c>
      <c r="AT63" s="18">
        <f t="shared" si="152"/>
        <v>2.4196841265862936</v>
      </c>
      <c r="AU63" s="18">
        <f t="shared" si="152"/>
        <v>2.8430802094262724</v>
      </c>
      <c r="AV63" s="18">
        <f t="shared" si="152"/>
        <v>2.6911150657952665</v>
      </c>
      <c r="AW63" s="18">
        <f t="shared" si="152"/>
        <v>2.9175739668273595</v>
      </c>
      <c r="AX63" s="18">
        <f t="shared" si="152"/>
        <v>3.6614173050447256</v>
      </c>
      <c r="AZ63" s="68">
        <f t="shared" si="121"/>
        <v>66.69762829698378</v>
      </c>
      <c r="BA63" s="69">
        <f t="shared" si="122"/>
        <v>86.697859119061064</v>
      </c>
      <c r="BB63" s="69">
        <f t="shared" si="123"/>
        <v>153.39548741604486</v>
      </c>
      <c r="BD63" t="str">
        <f t="shared" si="144"/>
        <v>62 Leisure, travel and related personal service occupations</v>
      </c>
      <c r="BE63" s="18">
        <f t="shared" si="153"/>
        <v>2.5198037727767066</v>
      </c>
      <c r="BF63" s="18">
        <f t="shared" si="153"/>
        <v>2.5923381177216882</v>
      </c>
      <c r="BG63" s="18">
        <f t="shared" si="153"/>
        <v>2.286316610813381</v>
      </c>
      <c r="BH63" s="18">
        <f t="shared" si="153"/>
        <v>2.2221256590217555</v>
      </c>
      <c r="BI63" s="18">
        <f t="shared" si="153"/>
        <v>2.1512322956972714</v>
      </c>
      <c r="BK63" s="68">
        <f t="shared" si="125"/>
        <v>0.51215774310796813</v>
      </c>
      <c r="BL63" s="69">
        <f t="shared" si="126"/>
        <v>43.224324593797462</v>
      </c>
      <c r="BM63" s="69">
        <f t="shared" si="127"/>
        <v>43.736482336905439</v>
      </c>
      <c r="BO63" t="str">
        <f t="shared" si="145"/>
        <v>62 Leisure, travel and related personal service occupations</v>
      </c>
      <c r="BP63" s="18">
        <f t="shared" si="154"/>
        <v>2.8173125751552819</v>
      </c>
      <c r="BQ63" s="18">
        <f t="shared" si="154"/>
        <v>2.9612295266630908</v>
      </c>
      <c r="BR63" s="18">
        <f t="shared" si="154"/>
        <v>2.5978265516233816</v>
      </c>
      <c r="BS63" s="18">
        <f t="shared" si="154"/>
        <v>2.4852497375387839</v>
      </c>
      <c r="BT63" s="18">
        <f t="shared" si="154"/>
        <v>2.4693349083600711</v>
      </c>
      <c r="BV63" s="68">
        <f t="shared" si="129"/>
        <v>-31.757718598887163</v>
      </c>
      <c r="BW63" s="69">
        <f t="shared" si="130"/>
        <v>40.667303249039506</v>
      </c>
      <c r="BX63" s="69">
        <f t="shared" si="131"/>
        <v>8.9095846501523415</v>
      </c>
      <c r="BZ63" t="str">
        <f t="shared" si="146"/>
        <v>62 Leisure, travel and related personal service occupations</v>
      </c>
      <c r="CA63" s="18">
        <f t="shared" si="155"/>
        <v>2.6785499389005469</v>
      </c>
      <c r="CB63" s="18">
        <f t="shared" si="155"/>
        <v>2.9594765977767117</v>
      </c>
      <c r="CC63" s="18">
        <f t="shared" si="155"/>
        <v>2.9534107589490861</v>
      </c>
      <c r="CD63" s="18">
        <f t="shared" si="155"/>
        <v>3.1880037547190003</v>
      </c>
      <c r="CE63" s="18">
        <f t="shared" si="155"/>
        <v>4.3612047113157884</v>
      </c>
      <c r="CG63" s="68">
        <f t="shared" si="133"/>
        <v>-2.6138273032499764</v>
      </c>
      <c r="CH63" s="69">
        <f t="shared" si="134"/>
        <v>38.454200460379276</v>
      </c>
      <c r="CI63" s="69">
        <f t="shared" si="135"/>
        <v>35.840373157129299</v>
      </c>
      <c r="CK63" t="str">
        <f t="shared" si="147"/>
        <v>62 Leisure, travel and related personal service occupations</v>
      </c>
      <c r="CL63" s="18">
        <f t="shared" si="156"/>
        <v>3.0233216429196332</v>
      </c>
      <c r="CM63" s="18">
        <f t="shared" si="156"/>
        <v>2.8273128569454271</v>
      </c>
      <c r="CN63" s="18">
        <f t="shared" si="156"/>
        <v>2.6633269218463402</v>
      </c>
      <c r="CO63" s="18">
        <f t="shared" si="156"/>
        <v>2.2190105880696263</v>
      </c>
      <c r="CP63" s="18">
        <f t="shared" si="156"/>
        <v>1.902082296884575</v>
      </c>
      <c r="CR63" s="68">
        <f t="shared" si="137"/>
        <v>-60.109491503724954</v>
      </c>
      <c r="CS63" s="69">
        <f t="shared" si="138"/>
        <v>20.563885031800485</v>
      </c>
      <c r="CT63" s="69">
        <f t="shared" si="139"/>
        <v>-39.545606471924465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1.3413683190664232E-2</v>
      </c>
      <c r="C64" s="18">
        <f t="shared" si="148"/>
        <v>9.9562883367758995E-3</v>
      </c>
      <c r="D64" s="18">
        <f t="shared" si="148"/>
        <v>1.1087120485180549E-2</v>
      </c>
      <c r="E64" s="18">
        <f t="shared" si="148"/>
        <v>9.7607171215544804E-3</v>
      </c>
      <c r="F64" s="18">
        <f t="shared" si="148"/>
        <v>1.0680634149099694E-2</v>
      </c>
      <c r="H64" s="68">
        <f t="shared" si="105"/>
        <v>86.586946573823354</v>
      </c>
      <c r="I64" s="69">
        <f t="shared" si="106"/>
        <v>69.90504507755179</v>
      </c>
      <c r="J64" s="69">
        <f t="shared" si="107"/>
        <v>156.49199165137512</v>
      </c>
      <c r="L64" t="str">
        <f t="shared" si="140"/>
        <v>63 Community and civil enforcement occupations</v>
      </c>
      <c r="M64" s="18">
        <f t="shared" si="149"/>
        <v>3.3242454011449367E-2</v>
      </c>
      <c r="N64" s="18">
        <f t="shared" si="149"/>
        <v>2.4934631912377461E-2</v>
      </c>
      <c r="O64" s="18">
        <f t="shared" si="149"/>
        <v>3.1091731323814382E-2</v>
      </c>
      <c r="P64" s="18">
        <f t="shared" si="149"/>
        <v>2.2144473696861594E-2</v>
      </c>
      <c r="Q64" s="18">
        <f t="shared" si="149"/>
        <v>2.515103451107983E-2</v>
      </c>
      <c r="S64" s="68">
        <f t="shared" si="109"/>
        <v>54.93429854396544</v>
      </c>
      <c r="T64" s="69">
        <f t="shared" si="110"/>
        <v>56.24786605739407</v>
      </c>
      <c r="U64" s="69">
        <f t="shared" si="111"/>
        <v>111.18216460135952</v>
      </c>
      <c r="W64" t="str">
        <f t="shared" si="141"/>
        <v>63 Community and civil enforcement occupations</v>
      </c>
      <c r="X64" s="18">
        <f t="shared" si="150"/>
        <v>7.7579390965873338E-2</v>
      </c>
      <c r="Y64" s="18">
        <f t="shared" si="150"/>
        <v>8.0197177417028073E-2</v>
      </c>
      <c r="Z64" s="18">
        <f t="shared" si="150"/>
        <v>8.041743126723748E-2</v>
      </c>
      <c r="AA64" s="18">
        <f t="shared" si="150"/>
        <v>7.8649325715229895E-2</v>
      </c>
      <c r="AB64" s="18">
        <f t="shared" si="150"/>
        <v>7.9027836177280139E-2</v>
      </c>
      <c r="AD64" s="68">
        <f t="shared" si="113"/>
        <v>22.316448098643388</v>
      </c>
      <c r="AE64" s="69">
        <f t="shared" si="114"/>
        <v>74.494164410915246</v>
      </c>
      <c r="AF64" s="69">
        <f t="shared" si="115"/>
        <v>96.810612509558624</v>
      </c>
      <c r="AH64" t="str">
        <f t="shared" si="142"/>
        <v>63 Community and civil enforcement occupations</v>
      </c>
      <c r="AI64" s="18">
        <f t="shared" si="151"/>
        <v>7.4193973998947699E-2</v>
      </c>
      <c r="AJ64" s="18">
        <f t="shared" si="151"/>
        <v>7.8186680674462453E-2</v>
      </c>
      <c r="AK64" s="18">
        <f t="shared" si="151"/>
        <v>8.9687910066545903E-2</v>
      </c>
      <c r="AL64" s="18">
        <f t="shared" si="151"/>
        <v>7.2665702735329504E-2</v>
      </c>
      <c r="AM64" s="18">
        <f t="shared" si="151"/>
        <v>7.2512477851563992E-2</v>
      </c>
      <c r="AO64" s="68">
        <f t="shared" si="117"/>
        <v>-6.6926854176422701</v>
      </c>
      <c r="AP64" s="69">
        <f t="shared" si="118"/>
        <v>54.848544718851691</v>
      </c>
      <c r="AQ64" s="69">
        <f t="shared" si="119"/>
        <v>48.155859301209418</v>
      </c>
      <c r="AS64" t="str">
        <f t="shared" si="143"/>
        <v>63 Community and civil enforcement occupations</v>
      </c>
      <c r="AT64" s="18">
        <f t="shared" si="152"/>
        <v>7.9979481361168933E-2</v>
      </c>
      <c r="AU64" s="18">
        <f t="shared" si="152"/>
        <v>7.200075254900408E-2</v>
      </c>
      <c r="AV64" s="18">
        <f t="shared" si="152"/>
        <v>7.9900517294545989E-2</v>
      </c>
      <c r="AW64" s="18">
        <f t="shared" si="152"/>
        <v>5.5914961956904874E-2</v>
      </c>
      <c r="AX64" s="18">
        <f t="shared" si="152"/>
        <v>4.5910483308620541E-2</v>
      </c>
      <c r="AZ64" s="68">
        <f t="shared" si="121"/>
        <v>-29.599663933661191</v>
      </c>
      <c r="BA64" s="69">
        <f t="shared" si="122"/>
        <v>48.655740841066539</v>
      </c>
      <c r="BB64" s="69">
        <f t="shared" si="123"/>
        <v>19.056076907405348</v>
      </c>
      <c r="BD64" t="str">
        <f t="shared" si="144"/>
        <v>63 Community and civil enforcement occupations</v>
      </c>
      <c r="BE64" s="18">
        <f t="shared" si="153"/>
        <v>8.9149236032735682E-2</v>
      </c>
      <c r="BF64" s="18">
        <f t="shared" si="153"/>
        <v>5.8385764432014001E-2</v>
      </c>
      <c r="BG64" s="18">
        <f t="shared" si="153"/>
        <v>8.3759249848261122E-2</v>
      </c>
      <c r="BH64" s="18">
        <f t="shared" si="153"/>
        <v>4.7966581856808417E-2</v>
      </c>
      <c r="BI64" s="18">
        <f t="shared" si="153"/>
        <v>4.694824183319897E-2</v>
      </c>
      <c r="BK64" s="68">
        <f t="shared" si="125"/>
        <v>-40.123802443692462</v>
      </c>
      <c r="BL64" s="69">
        <f t="shared" si="126"/>
        <v>21.865903248884287</v>
      </c>
      <c r="BM64" s="69">
        <f t="shared" si="127"/>
        <v>-18.257899194808179</v>
      </c>
      <c r="BO64" t="str">
        <f t="shared" si="145"/>
        <v>63 Community and civil enforcement occupations</v>
      </c>
      <c r="BP64" s="18">
        <f t="shared" si="154"/>
        <v>0.1227207918661929</v>
      </c>
      <c r="BQ64" s="18">
        <f t="shared" si="154"/>
        <v>0.10328720909482754</v>
      </c>
      <c r="BR64" s="18">
        <f t="shared" si="154"/>
        <v>0.1396716437369584</v>
      </c>
      <c r="BS64" s="18">
        <f t="shared" si="154"/>
        <v>9.4979688928952699E-2</v>
      </c>
      <c r="BT64" s="18">
        <f t="shared" si="154"/>
        <v>9.9901017437557416E-2</v>
      </c>
      <c r="BV64" s="68">
        <f t="shared" si="129"/>
        <v>-48.649419243302233</v>
      </c>
      <c r="BW64" s="69">
        <f t="shared" si="130"/>
        <v>27.616495702235465</v>
      </c>
      <c r="BX64" s="69">
        <f t="shared" si="131"/>
        <v>-21.032923541066769</v>
      </c>
      <c r="BZ64" t="str">
        <f t="shared" si="146"/>
        <v>63 Community and civil enforcement occupations</v>
      </c>
      <c r="CA64" s="18">
        <f t="shared" si="155"/>
        <v>0.16533158467871226</v>
      </c>
      <c r="CB64" s="18">
        <f t="shared" si="155"/>
        <v>0.1525864549044805</v>
      </c>
      <c r="CC64" s="18">
        <f t="shared" si="155"/>
        <v>0.18990456422405064</v>
      </c>
      <c r="CD64" s="18">
        <f t="shared" si="155"/>
        <v>0.16276196867808868</v>
      </c>
      <c r="CE64" s="18">
        <f t="shared" si="155"/>
        <v>0.2265210813084042</v>
      </c>
      <c r="CG64" s="68">
        <f t="shared" si="133"/>
        <v>-21.333848965793639</v>
      </c>
      <c r="CH64" s="69">
        <f t="shared" si="134"/>
        <v>28.99676405109653</v>
      </c>
      <c r="CI64" s="69">
        <f t="shared" si="135"/>
        <v>7.6629150853028891</v>
      </c>
      <c r="CK64" t="str">
        <f t="shared" si="147"/>
        <v>63 Community and civil enforcement occupations</v>
      </c>
      <c r="CL64" s="18">
        <f t="shared" si="156"/>
        <v>0.13041818569998853</v>
      </c>
      <c r="CM64" s="18">
        <f t="shared" si="156"/>
        <v>9.5781672507316201E-2</v>
      </c>
      <c r="CN64" s="18">
        <f t="shared" si="156"/>
        <v>0.16150340644440714</v>
      </c>
      <c r="CO64" s="18">
        <f t="shared" si="156"/>
        <v>6.0173097301644843E-2</v>
      </c>
      <c r="CP64" s="18">
        <f t="shared" si="156"/>
        <v>6.0444564576425955E-2</v>
      </c>
      <c r="CR64" s="68">
        <f t="shared" si="137"/>
        <v>-79.095474485655842</v>
      </c>
      <c r="CS64" s="69">
        <f t="shared" si="138"/>
        <v>8.9792342578273505</v>
      </c>
      <c r="CT64" s="69">
        <f t="shared" si="139"/>
        <v>-70.116240227828499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1.146872844419297</v>
      </c>
      <c r="C65" s="18">
        <f t="shared" si="157"/>
        <v>1.0339682044422878</v>
      </c>
      <c r="D65" s="18">
        <f t="shared" si="157"/>
        <v>0.89384026464492305</v>
      </c>
      <c r="E65" s="18">
        <f t="shared" si="157"/>
        <v>0.92885642661467682</v>
      </c>
      <c r="F65" s="18">
        <f t="shared" si="157"/>
        <v>0.93952842812853166</v>
      </c>
      <c r="H65" s="68">
        <f t="shared" si="105"/>
        <v>103.58838475922438</v>
      </c>
      <c r="I65" s="69">
        <f t="shared" si="106"/>
        <v>70.423007630612261</v>
      </c>
      <c r="J65" s="69">
        <f t="shared" si="107"/>
        <v>174.01139238983663</v>
      </c>
      <c r="L65" t="str">
        <f t="shared" si="140"/>
        <v>71 Sales occupations</v>
      </c>
      <c r="M65" s="18">
        <f t="shared" ref="M65:Q70" si="158">M28/M$35*100</f>
        <v>2.1907753090951712</v>
      </c>
      <c r="N65" s="18">
        <f t="shared" si="158"/>
        <v>1.8597905125148231</v>
      </c>
      <c r="O65" s="18">
        <f t="shared" si="158"/>
        <v>1.7973713129595119</v>
      </c>
      <c r="P65" s="18">
        <f t="shared" si="158"/>
        <v>1.978886482116482</v>
      </c>
      <c r="Q65" s="18">
        <f t="shared" si="158"/>
        <v>2.3637379414328978</v>
      </c>
      <c r="S65" s="68">
        <f t="shared" si="109"/>
        <v>151.88258617620303</v>
      </c>
      <c r="T65" s="69">
        <f t="shared" si="110"/>
        <v>82.95985207839864</v>
      </c>
      <c r="U65" s="69">
        <f t="shared" si="111"/>
        <v>234.84243825460166</v>
      </c>
      <c r="W65" t="str">
        <f t="shared" si="141"/>
        <v>71 Sales occupations</v>
      </c>
      <c r="X65" s="18">
        <f t="shared" ref="X65:AB70" si="159">X28/X$35*100</f>
        <v>4.2666018281293923</v>
      </c>
      <c r="Y65" s="18">
        <f t="shared" si="159"/>
        <v>3.7664945926077928</v>
      </c>
      <c r="Z65" s="18">
        <f t="shared" si="159"/>
        <v>3.8724757828210215</v>
      </c>
      <c r="AA65" s="18">
        <f t="shared" si="159"/>
        <v>4.1045958564574132</v>
      </c>
      <c r="AB65" s="18">
        <f t="shared" si="159"/>
        <v>4.6532348778595614</v>
      </c>
      <c r="AD65" s="68">
        <f t="shared" si="113"/>
        <v>49.561988630608042</v>
      </c>
      <c r="AE65" s="69">
        <f t="shared" si="114"/>
        <v>73.205793618753972</v>
      </c>
      <c r="AF65" s="69">
        <f t="shared" si="115"/>
        <v>122.767782249362</v>
      </c>
      <c r="AH65" t="str">
        <f t="shared" si="142"/>
        <v>71 Sales occupations</v>
      </c>
      <c r="AI65" s="18">
        <f t="shared" ref="AI65:AM70" si="160">AI28/AI$35*100</f>
        <v>4.8540033000210681</v>
      </c>
      <c r="AJ65" s="18">
        <f t="shared" si="160"/>
        <v>4.7676511511650963</v>
      </c>
      <c r="AK65" s="18">
        <f t="shared" si="160"/>
        <v>5.0711213856098372</v>
      </c>
      <c r="AL65" s="18">
        <f t="shared" si="160"/>
        <v>5.4451639904759332</v>
      </c>
      <c r="AM65" s="18">
        <f t="shared" si="160"/>
        <v>6.3358093653533327</v>
      </c>
      <c r="AO65" s="68">
        <f t="shared" si="117"/>
        <v>44.189934326084945</v>
      </c>
      <c r="AP65" s="69">
        <f t="shared" si="118"/>
        <v>72.242075047774506</v>
      </c>
      <c r="AQ65" s="69">
        <f t="shared" si="119"/>
        <v>116.43200937385944</v>
      </c>
      <c r="AS65" t="str">
        <f t="shared" si="143"/>
        <v>71 Sales occupations</v>
      </c>
      <c r="AT65" s="18">
        <f t="shared" ref="AT65:AX70" si="161">AT28/AT$35*100</f>
        <v>4.4908079741289253</v>
      </c>
      <c r="AU65" s="18">
        <f t="shared" si="161"/>
        <v>3.8310611230351488</v>
      </c>
      <c r="AV65" s="18">
        <f t="shared" si="161"/>
        <v>3.9015176186786875</v>
      </c>
      <c r="AW65" s="18">
        <f t="shared" si="161"/>
        <v>3.9010759931045107</v>
      </c>
      <c r="AX65" s="18">
        <f t="shared" si="161"/>
        <v>4.1845391444160125</v>
      </c>
      <c r="AZ65" s="68">
        <f t="shared" si="121"/>
        <v>31.409426831880683</v>
      </c>
      <c r="BA65" s="69">
        <f t="shared" si="122"/>
        <v>59.150951428590801</v>
      </c>
      <c r="BB65" s="69">
        <f t="shared" si="123"/>
        <v>90.560378260471481</v>
      </c>
      <c r="BD65" t="str">
        <f t="shared" si="144"/>
        <v>71 Sales occupations</v>
      </c>
      <c r="BE65" s="18">
        <f t="shared" ref="BE65:BI70" si="162">BE28/BE$35*100</f>
        <v>8.6983053119199685</v>
      </c>
      <c r="BF65" s="18">
        <f t="shared" si="162"/>
        <v>7.8518235932281213</v>
      </c>
      <c r="BG65" s="18">
        <f t="shared" si="162"/>
        <v>8.2024226521965513</v>
      </c>
      <c r="BH65" s="18">
        <f t="shared" si="162"/>
        <v>8.2594023459324379</v>
      </c>
      <c r="BI65" s="18">
        <f t="shared" si="162"/>
        <v>8.5827534916056525</v>
      </c>
      <c r="BK65" s="68">
        <f t="shared" si="125"/>
        <v>11.776924039365712</v>
      </c>
      <c r="BL65" s="69">
        <f t="shared" si="126"/>
        <v>46.186315791303798</v>
      </c>
      <c r="BM65" s="69">
        <f t="shared" si="127"/>
        <v>57.963239830669508</v>
      </c>
      <c r="BO65" t="str">
        <f t="shared" si="145"/>
        <v>71 Sales occupations</v>
      </c>
      <c r="BP65" s="18">
        <f t="shared" ref="BP65:BT70" si="163">BP28/BP$35*100</f>
        <v>9.5770138619211309</v>
      </c>
      <c r="BQ65" s="18">
        <f t="shared" si="163"/>
        <v>8.50645776444183</v>
      </c>
      <c r="BR65" s="18">
        <f t="shared" si="163"/>
        <v>8.4432094790857821</v>
      </c>
      <c r="BS65" s="18">
        <f t="shared" si="163"/>
        <v>8.5235798769347877</v>
      </c>
      <c r="BT65" s="18">
        <f t="shared" si="163"/>
        <v>8.6128321544936579</v>
      </c>
      <c r="BV65" s="68">
        <f t="shared" si="129"/>
        <v>-26.764422253164476</v>
      </c>
      <c r="BW65" s="69">
        <f t="shared" si="130"/>
        <v>41.855328163634873</v>
      </c>
      <c r="BX65" s="69">
        <f t="shared" si="131"/>
        <v>15.090905910470395</v>
      </c>
      <c r="BZ65" t="str">
        <f t="shared" si="146"/>
        <v>71 Sales occupations</v>
      </c>
      <c r="CA65" s="18">
        <f t="shared" ref="CA65:CE70" si="164">CA28/CA$35*100</f>
        <v>9.5175489532247628</v>
      </c>
      <c r="CB65" s="18">
        <f t="shared" si="164"/>
        <v>8.9127528005139229</v>
      </c>
      <c r="CC65" s="18">
        <f t="shared" si="164"/>
        <v>9.5268971320521452</v>
      </c>
      <c r="CD65" s="18">
        <f t="shared" si="164"/>
        <v>9.1465479644223784</v>
      </c>
      <c r="CE65" s="18">
        <f t="shared" si="164"/>
        <v>4.7828440986335004</v>
      </c>
      <c r="CG65" s="68">
        <f t="shared" si="133"/>
        <v>-66.890743580558421</v>
      </c>
      <c r="CH65" s="69">
        <f t="shared" si="134"/>
        <v>23.78200631396513</v>
      </c>
      <c r="CI65" s="69">
        <f t="shared" si="135"/>
        <v>-43.108737266593288</v>
      </c>
      <c r="CK65" t="str">
        <f t="shared" si="147"/>
        <v>71 Sales occupations</v>
      </c>
      <c r="CL65" s="18">
        <f t="shared" ref="CL65:CP70" si="165">CL28/CL$35*100</f>
        <v>12.137970738435191</v>
      </c>
      <c r="CM65" s="18">
        <f t="shared" si="165"/>
        <v>10.070976799514511</v>
      </c>
      <c r="CN65" s="18">
        <f t="shared" si="165"/>
        <v>9.9928743200424961</v>
      </c>
      <c r="CO65" s="18">
        <f t="shared" si="165"/>
        <v>8.2962980461875659</v>
      </c>
      <c r="CP65" s="18">
        <f t="shared" si="165"/>
        <v>7.7506890346841049</v>
      </c>
      <c r="CR65" s="68">
        <f t="shared" si="137"/>
        <v>-56.677387756502874</v>
      </c>
      <c r="CS65" s="69">
        <f t="shared" si="138"/>
        <v>17.849401050410783</v>
      </c>
      <c r="CT65" s="69">
        <f t="shared" si="139"/>
        <v>-38.827986706092091</v>
      </c>
    </row>
    <row r="66" spans="1:98" x14ac:dyDescent="0.2">
      <c r="A66" t="str">
        <f t="shared" si="103"/>
        <v>72 Customer service occupations</v>
      </c>
      <c r="B66" s="18">
        <f t="shared" si="157"/>
        <v>0.39424014541713071</v>
      </c>
      <c r="C66" s="18">
        <f t="shared" si="157"/>
        <v>0.36739300899069283</v>
      </c>
      <c r="D66" s="18">
        <f t="shared" si="157"/>
        <v>0.39647057012454312</v>
      </c>
      <c r="E66" s="18">
        <f t="shared" si="157"/>
        <v>0.49047889434725866</v>
      </c>
      <c r="F66" s="18">
        <f t="shared" si="157"/>
        <v>0.55014962220720465</v>
      </c>
      <c r="H66" s="68">
        <f t="shared" si="105"/>
        <v>168.76508505511597</v>
      </c>
      <c r="I66" s="69">
        <f t="shared" si="106"/>
        <v>88.938743654010182</v>
      </c>
      <c r="J66" s="69">
        <f t="shared" si="107"/>
        <v>257.70382870912619</v>
      </c>
      <c r="L66" t="str">
        <f t="shared" si="140"/>
        <v>72 Customer service occupations</v>
      </c>
      <c r="M66" s="18">
        <f t="shared" si="158"/>
        <v>0.63574955677405243</v>
      </c>
      <c r="N66" s="18">
        <f t="shared" si="158"/>
        <v>0.61623327709333087</v>
      </c>
      <c r="O66" s="18">
        <f t="shared" si="158"/>
        <v>0.63267916690040193</v>
      </c>
      <c r="P66" s="18">
        <f t="shared" si="158"/>
        <v>0.71864003007671984</v>
      </c>
      <c r="Q66" s="18">
        <f t="shared" si="158"/>
        <v>0.78555256046846289</v>
      </c>
      <c r="S66" s="68">
        <f t="shared" si="109"/>
        <v>137.80902792296166</v>
      </c>
      <c r="T66" s="69">
        <f t="shared" si="110"/>
        <v>82.987167006518447</v>
      </c>
      <c r="U66" s="69">
        <f t="shared" si="111"/>
        <v>220.79619492948009</v>
      </c>
      <c r="W66" t="str">
        <f t="shared" si="141"/>
        <v>72 Customer service occupations</v>
      </c>
      <c r="X66" s="18">
        <f t="shared" si="159"/>
        <v>1.3091507046143309</v>
      </c>
      <c r="Y66" s="18">
        <f t="shared" si="159"/>
        <v>1.306203067789879</v>
      </c>
      <c r="Z66" s="18">
        <f t="shared" si="159"/>
        <v>1.404721353640191</v>
      </c>
      <c r="AA66" s="18">
        <f t="shared" si="159"/>
        <v>1.5764499183161831</v>
      </c>
      <c r="AB66" s="18">
        <f t="shared" si="159"/>
        <v>1.7963772098774686</v>
      </c>
      <c r="AD66" s="68">
        <f t="shared" si="113"/>
        <v>59.170404241935124</v>
      </c>
      <c r="AE66" s="69">
        <f t="shared" si="114"/>
        <v>72.254937880170459</v>
      </c>
      <c r="AF66" s="69">
        <f t="shared" si="115"/>
        <v>131.42534212210558</v>
      </c>
      <c r="AH66" t="str">
        <f t="shared" si="142"/>
        <v>72 Customer service occupations</v>
      </c>
      <c r="AI66" s="18">
        <f t="shared" si="160"/>
        <v>1.2832949934927869</v>
      </c>
      <c r="AJ66" s="18">
        <f t="shared" si="160"/>
        <v>1.509701913095794</v>
      </c>
      <c r="AK66" s="18">
        <f t="shared" si="160"/>
        <v>1.6207772561107738</v>
      </c>
      <c r="AL66" s="18">
        <f t="shared" si="160"/>
        <v>1.9320778941808354</v>
      </c>
      <c r="AM66" s="18">
        <f t="shared" si="160"/>
        <v>2.1497326584907541</v>
      </c>
      <c r="AO66" s="68">
        <f t="shared" si="117"/>
        <v>53.072779865335264</v>
      </c>
      <c r="AP66" s="69">
        <f t="shared" si="118"/>
        <v>74.622186446321436</v>
      </c>
      <c r="AQ66" s="69">
        <f t="shared" si="119"/>
        <v>127.69496631165669</v>
      </c>
      <c r="AS66" t="str">
        <f t="shared" si="143"/>
        <v>72 Customer service occupations</v>
      </c>
      <c r="AT66" s="18">
        <f t="shared" si="161"/>
        <v>1.8817425888380022</v>
      </c>
      <c r="AU66" s="18">
        <f t="shared" si="161"/>
        <v>1.8092212347010281</v>
      </c>
      <c r="AV66" s="18">
        <f t="shared" si="161"/>
        <v>1.8580108603549597</v>
      </c>
      <c r="AW66" s="18">
        <f t="shared" si="161"/>
        <v>2.0723066822722789</v>
      </c>
      <c r="AX66" s="18">
        <f t="shared" si="161"/>
        <v>2.0741019761338486</v>
      </c>
      <c r="AZ66" s="68">
        <f t="shared" si="121"/>
        <v>36.771092427634045</v>
      </c>
      <c r="BA66" s="69">
        <f t="shared" si="122"/>
        <v>62.427499075309065</v>
      </c>
      <c r="BB66" s="69">
        <f t="shared" si="123"/>
        <v>99.198591502943103</v>
      </c>
      <c r="BD66" t="str">
        <f t="shared" si="144"/>
        <v>72 Customer service occupations</v>
      </c>
      <c r="BE66" s="18">
        <f t="shared" si="162"/>
        <v>1.8760328133590749</v>
      </c>
      <c r="BF66" s="18">
        <f t="shared" si="162"/>
        <v>1.9203474093857562</v>
      </c>
      <c r="BG66" s="18">
        <f t="shared" si="162"/>
        <v>2.1289845270171308</v>
      </c>
      <c r="BH66" s="18">
        <f t="shared" si="162"/>
        <v>2.2694139167242935</v>
      </c>
      <c r="BI66" s="18">
        <f t="shared" si="162"/>
        <v>2.4536161642645138</v>
      </c>
      <c r="BK66" s="68">
        <f t="shared" si="125"/>
        <v>23.11239434906711</v>
      </c>
      <c r="BL66" s="69">
        <f t="shared" si="126"/>
        <v>46.403411248969832</v>
      </c>
      <c r="BM66" s="69">
        <f t="shared" si="127"/>
        <v>69.515805598036934</v>
      </c>
      <c r="BO66" t="str">
        <f t="shared" si="145"/>
        <v>72 Customer service occupations</v>
      </c>
      <c r="BP66" s="18">
        <f t="shared" si="163"/>
        <v>2.0600478829236857</v>
      </c>
      <c r="BQ66" s="18">
        <f t="shared" si="163"/>
        <v>2.3194926150982762</v>
      </c>
      <c r="BR66" s="18">
        <f t="shared" si="163"/>
        <v>2.2868372954262233</v>
      </c>
      <c r="BS66" s="18">
        <f t="shared" si="163"/>
        <v>2.4850613241719564</v>
      </c>
      <c r="BT66" s="18">
        <f t="shared" si="163"/>
        <v>2.6502380788378201</v>
      </c>
      <c r="BV66" s="68">
        <f t="shared" si="129"/>
        <v>-16.798086227003687</v>
      </c>
      <c r="BW66" s="69">
        <f t="shared" si="130"/>
        <v>44.226475764868582</v>
      </c>
      <c r="BX66" s="69">
        <f t="shared" si="131"/>
        <v>27.428389537864888</v>
      </c>
      <c r="BZ66" t="str">
        <f t="shared" si="146"/>
        <v>72 Customer service occupations</v>
      </c>
      <c r="CA66" s="18">
        <f t="shared" si="164"/>
        <v>1.4926335086526312</v>
      </c>
      <c r="CB66" s="18">
        <f t="shared" si="164"/>
        <v>1.4706419900239494</v>
      </c>
      <c r="CC66" s="18">
        <f t="shared" si="164"/>
        <v>1.5916567068133498</v>
      </c>
      <c r="CD66" s="18">
        <f t="shared" si="164"/>
        <v>1.5843254913979878</v>
      </c>
      <c r="CE66" s="18">
        <f t="shared" si="164"/>
        <v>1.8540472567740294</v>
      </c>
      <c r="CG66" s="68">
        <f t="shared" si="133"/>
        <v>-23.177917800849727</v>
      </c>
      <c r="CH66" s="69">
        <f t="shared" si="134"/>
        <v>25.764283892862139</v>
      </c>
      <c r="CI66" s="69">
        <f t="shared" si="135"/>
        <v>2.5863660920124145</v>
      </c>
      <c r="CK66" t="str">
        <f t="shared" si="147"/>
        <v>72 Customer service occupations</v>
      </c>
      <c r="CL66" s="18">
        <f t="shared" si="165"/>
        <v>1.2802752598533669</v>
      </c>
      <c r="CM66" s="18">
        <f t="shared" si="165"/>
        <v>1.6019585190863772</v>
      </c>
      <c r="CN66" s="18">
        <f t="shared" si="165"/>
        <v>1.569028135252271</v>
      </c>
      <c r="CO66" s="18">
        <f t="shared" si="165"/>
        <v>2.5356822592602204</v>
      </c>
      <c r="CP66" s="18">
        <f t="shared" si="165"/>
        <v>3.8748265256052363</v>
      </c>
      <c r="CR66" s="68">
        <f t="shared" si="137"/>
        <v>37.938748332266847</v>
      </c>
      <c r="CS66" s="69">
        <f t="shared" si="138"/>
        <v>43.359402205990264</v>
      </c>
      <c r="CT66" s="69">
        <f t="shared" si="139"/>
        <v>81.298150538257104</v>
      </c>
    </row>
    <row r="67" spans="1:98" x14ac:dyDescent="0.2">
      <c r="A67" t="str">
        <f t="shared" si="103"/>
        <v>81 Process, plant and machine operatives</v>
      </c>
      <c r="B67" s="18">
        <f t="shared" si="157"/>
        <v>0.28499145838676665</v>
      </c>
      <c r="C67" s="18">
        <f t="shared" si="157"/>
        <v>0.29626305639770695</v>
      </c>
      <c r="D67" s="18">
        <f t="shared" si="157"/>
        <v>0.22766137401463893</v>
      </c>
      <c r="E67" s="18">
        <f t="shared" si="157"/>
        <v>0.29703101661513492</v>
      </c>
      <c r="F67" s="18">
        <f t="shared" si="157"/>
        <v>0.44548854784162117</v>
      </c>
      <c r="H67" s="68">
        <f t="shared" si="105"/>
        <v>279.00957093304783</v>
      </c>
      <c r="I67" s="69">
        <f t="shared" si="106"/>
        <v>120.26642127646832</v>
      </c>
      <c r="J67" s="69">
        <f t="shared" si="107"/>
        <v>399.27599220951618</v>
      </c>
      <c r="L67" t="str">
        <f t="shared" si="140"/>
        <v>81 Process, plant and machine operatives</v>
      </c>
      <c r="M67" s="18">
        <f t="shared" si="158"/>
        <v>0.31028528110784093</v>
      </c>
      <c r="N67" s="18">
        <f t="shared" si="158"/>
        <v>0.28569860806473779</v>
      </c>
      <c r="O67" s="18">
        <f t="shared" si="158"/>
        <v>0.23332832251690147</v>
      </c>
      <c r="P67" s="18">
        <f t="shared" si="158"/>
        <v>0.32625454997876535</v>
      </c>
      <c r="Q67" s="18">
        <f t="shared" si="158"/>
        <v>0.40063631560926577</v>
      </c>
      <c r="S67" s="68">
        <f t="shared" si="109"/>
        <v>228.86637995227429</v>
      </c>
      <c r="T67" s="69">
        <f t="shared" si="110"/>
        <v>101.94979178928382</v>
      </c>
      <c r="U67" s="69">
        <f t="shared" si="111"/>
        <v>330.81617174155809</v>
      </c>
      <c r="W67" t="str">
        <f t="shared" si="141"/>
        <v>81 Process, plant and machine operatives</v>
      </c>
      <c r="X67" s="18">
        <f t="shared" si="159"/>
        <v>0.47048111154419464</v>
      </c>
      <c r="Y67" s="18">
        <f t="shared" si="159"/>
        <v>0.41957201056089888</v>
      </c>
      <c r="Z67" s="18">
        <f t="shared" si="159"/>
        <v>0.3556386730896704</v>
      </c>
      <c r="AA67" s="18">
        <f t="shared" si="159"/>
        <v>0.5114203370769711</v>
      </c>
      <c r="AB67" s="18">
        <f t="shared" si="159"/>
        <v>0.74576429133171374</v>
      </c>
      <c r="AD67" s="68">
        <f t="shared" si="113"/>
        <v>161.00424473678419</v>
      </c>
      <c r="AE67" s="69">
        <f t="shared" si="114"/>
        <v>98.921010121994797</v>
      </c>
      <c r="AF67" s="69">
        <f t="shared" si="115"/>
        <v>259.925254858779</v>
      </c>
      <c r="AH67" t="str">
        <f t="shared" si="142"/>
        <v>81 Process, plant and machine operatives</v>
      </c>
      <c r="AI67" s="18">
        <f t="shared" si="160"/>
        <v>0.60488986878425921</v>
      </c>
      <c r="AJ67" s="18">
        <f t="shared" si="160"/>
        <v>0.62649070550968899</v>
      </c>
      <c r="AK67" s="18">
        <f t="shared" si="160"/>
        <v>0.54503529867459832</v>
      </c>
      <c r="AL67" s="18">
        <f t="shared" si="160"/>
        <v>0.81615791593325515</v>
      </c>
      <c r="AM67" s="18">
        <f t="shared" si="160"/>
        <v>1.2560221711930475</v>
      </c>
      <c r="AO67" s="68">
        <f t="shared" si="117"/>
        <v>165.95583585848607</v>
      </c>
      <c r="AP67" s="69">
        <f t="shared" si="118"/>
        <v>91.919264720911471</v>
      </c>
      <c r="AQ67" s="69">
        <f t="shared" si="119"/>
        <v>257.87510057939755</v>
      </c>
      <c r="AS67" t="str">
        <f t="shared" si="143"/>
        <v>81 Process, plant and machine operatives</v>
      </c>
      <c r="AT67" s="18">
        <f t="shared" si="161"/>
        <v>1.5836564158492505</v>
      </c>
      <c r="AU67" s="18">
        <f t="shared" si="161"/>
        <v>1.4824681654385778</v>
      </c>
      <c r="AV67" s="18">
        <f t="shared" si="161"/>
        <v>1.2641744453545691</v>
      </c>
      <c r="AW67" s="18">
        <f t="shared" si="161"/>
        <v>1.5966401244978563</v>
      </c>
      <c r="AX67" s="18">
        <f t="shared" si="161"/>
        <v>1.9228850593604507</v>
      </c>
      <c r="AZ67" s="68">
        <f t="shared" si="121"/>
        <v>86.362606806478837</v>
      </c>
      <c r="BA67" s="69">
        <f t="shared" si="122"/>
        <v>72.834070957694834</v>
      </c>
      <c r="BB67" s="69">
        <f t="shared" si="123"/>
        <v>159.19667776417367</v>
      </c>
      <c r="BD67" t="str">
        <f t="shared" si="144"/>
        <v>81 Process, plant and machine operatives</v>
      </c>
      <c r="BE67" s="18">
        <f t="shared" si="162"/>
        <v>2.6907106341679081</v>
      </c>
      <c r="BF67" s="18">
        <f t="shared" si="162"/>
        <v>2.5687614151369815</v>
      </c>
      <c r="BG67" s="18">
        <f t="shared" si="162"/>
        <v>2.2976917216698487</v>
      </c>
      <c r="BH67" s="18">
        <f t="shared" si="162"/>
        <v>2.6487406571708116</v>
      </c>
      <c r="BI67" s="18">
        <f t="shared" si="162"/>
        <v>2.8840866979058775</v>
      </c>
      <c r="BK67" s="68">
        <f t="shared" si="125"/>
        <v>34.086239413506746</v>
      </c>
      <c r="BL67" s="69">
        <f t="shared" si="126"/>
        <v>43.0363525830303</v>
      </c>
      <c r="BM67" s="69">
        <f t="shared" si="127"/>
        <v>77.122591996537054</v>
      </c>
      <c r="BO67" t="str">
        <f t="shared" si="145"/>
        <v>81 Process, plant and machine operatives</v>
      </c>
      <c r="BP67" s="18">
        <f t="shared" si="163"/>
        <v>3.1790672614996502</v>
      </c>
      <c r="BQ67" s="18">
        <f t="shared" si="163"/>
        <v>3.0035336250445082</v>
      </c>
      <c r="BR67" s="18">
        <f t="shared" si="163"/>
        <v>2.8848109855792456</v>
      </c>
      <c r="BS67" s="18">
        <f t="shared" si="163"/>
        <v>3.2631405324920917</v>
      </c>
      <c r="BT67" s="18">
        <f t="shared" si="163"/>
        <v>3.5956030729475974</v>
      </c>
      <c r="BV67" s="68">
        <f t="shared" si="129"/>
        <v>-10.517507583006884</v>
      </c>
      <c r="BW67" s="69">
        <f t="shared" si="130"/>
        <v>39.940777906364247</v>
      </c>
      <c r="BX67" s="69">
        <f t="shared" si="131"/>
        <v>29.423270323357357</v>
      </c>
      <c r="BZ67" t="str">
        <f t="shared" si="146"/>
        <v>81 Process, plant and machine operatives</v>
      </c>
      <c r="CA67" s="18">
        <f t="shared" si="164"/>
        <v>4.2628776652179345</v>
      </c>
      <c r="CB67" s="18">
        <f t="shared" si="164"/>
        <v>4.0313426746769379</v>
      </c>
      <c r="CC67" s="18">
        <f t="shared" si="164"/>
        <v>3.5440250390544605</v>
      </c>
      <c r="CD67" s="18">
        <f t="shared" si="164"/>
        <v>3.7419818846547699</v>
      </c>
      <c r="CE67" s="18">
        <f t="shared" si="164"/>
        <v>2.1304412867997105</v>
      </c>
      <c r="CG67" s="68">
        <f t="shared" si="133"/>
        <v>-60.355087225949369</v>
      </c>
      <c r="CH67" s="69">
        <f t="shared" si="134"/>
        <v>24.602244876484228</v>
      </c>
      <c r="CI67" s="69">
        <f t="shared" si="135"/>
        <v>-35.752842349465141</v>
      </c>
      <c r="CK67" t="str">
        <f t="shared" si="147"/>
        <v>81 Process, plant and machine operatives</v>
      </c>
      <c r="CL67" s="18">
        <f t="shared" si="165"/>
        <v>5.4947838593429479</v>
      </c>
      <c r="CM67" s="18">
        <f t="shared" si="165"/>
        <v>5.1152072870617245</v>
      </c>
      <c r="CN67" s="18">
        <f t="shared" si="165"/>
        <v>4.9141066446876245</v>
      </c>
      <c r="CO67" s="18">
        <f t="shared" si="165"/>
        <v>3.5065164691129609</v>
      </c>
      <c r="CP67" s="18">
        <f t="shared" si="165"/>
        <v>2.6857750765836919</v>
      </c>
      <c r="CR67" s="68">
        <f t="shared" si="137"/>
        <v>-69.472600498919974</v>
      </c>
      <c r="CS67" s="69">
        <f t="shared" si="138"/>
        <v>13.395497041257915</v>
      </c>
      <c r="CT67" s="69">
        <f t="shared" si="139"/>
        <v>-56.077103457662062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0.52805882503820889</v>
      </c>
      <c r="C68" s="18">
        <f t="shared" si="157"/>
        <v>0.54290784953990756</v>
      </c>
      <c r="D68" s="18">
        <f t="shared" si="157"/>
        <v>0.46946172604957137</v>
      </c>
      <c r="E68" s="18">
        <f t="shared" si="157"/>
        <v>0.59038148381332267</v>
      </c>
      <c r="F68" s="18">
        <f t="shared" si="157"/>
        <v>0.64731357697267444</v>
      </c>
      <c r="H68" s="68">
        <f t="shared" si="105"/>
        <v>167.06532898317127</v>
      </c>
      <c r="I68" s="69">
        <f t="shared" si="106"/>
        <v>114.44759602670717</v>
      </c>
      <c r="J68" s="69">
        <f t="shared" si="107"/>
        <v>281.51292500987847</v>
      </c>
      <c r="L68" t="str">
        <f t="shared" si="140"/>
        <v>82 Transport and mobile machine drivers and operatives</v>
      </c>
      <c r="M68" s="18">
        <f t="shared" si="158"/>
        <v>0.52885587022539926</v>
      </c>
      <c r="N68" s="18">
        <f t="shared" si="158"/>
        <v>0.55497975272016686</v>
      </c>
      <c r="O68" s="18">
        <f t="shared" si="158"/>
        <v>0.47488234746508767</v>
      </c>
      <c r="P68" s="18">
        <f t="shared" si="158"/>
        <v>0.54676433947939818</v>
      </c>
      <c r="Q68" s="18">
        <f t="shared" si="158"/>
        <v>0.59572363837395181</v>
      </c>
      <c r="S68" s="68">
        <f t="shared" si="109"/>
        <v>140.26772178691229</v>
      </c>
      <c r="T68" s="69">
        <f t="shared" si="110"/>
        <v>104.28956097167637</v>
      </c>
      <c r="U68" s="69">
        <f t="shared" si="111"/>
        <v>244.55728275858863</v>
      </c>
      <c r="W68" t="str">
        <f t="shared" si="141"/>
        <v>82 Transport and mobile machine drivers and operatives</v>
      </c>
      <c r="X68" s="18">
        <f t="shared" si="159"/>
        <v>0.72785003264039982</v>
      </c>
      <c r="Y68" s="18">
        <f t="shared" si="159"/>
        <v>0.78555382818417296</v>
      </c>
      <c r="Z68" s="18">
        <f t="shared" si="159"/>
        <v>0.68758747019565181</v>
      </c>
      <c r="AA68" s="18">
        <f t="shared" si="159"/>
        <v>0.80383936360129171</v>
      </c>
      <c r="AB68" s="18">
        <f t="shared" si="159"/>
        <v>0.97498391825981512</v>
      </c>
      <c r="AD68" s="68">
        <f t="shared" si="113"/>
        <v>76.491772715702041</v>
      </c>
      <c r="AE68" s="69">
        <f t="shared" si="114"/>
        <v>96.246492086842366</v>
      </c>
      <c r="AF68" s="69">
        <f t="shared" si="115"/>
        <v>172.73826480254442</v>
      </c>
      <c r="AH68" t="str">
        <f t="shared" si="142"/>
        <v>82 Transport and mobile machine drivers and operatives</v>
      </c>
      <c r="AI68" s="18">
        <f t="shared" si="160"/>
        <v>1.0288538172458417</v>
      </c>
      <c r="AJ68" s="18">
        <f t="shared" si="160"/>
        <v>1.3597149946972789</v>
      </c>
      <c r="AK68" s="18">
        <f t="shared" si="160"/>
        <v>1.2187341063316508</v>
      </c>
      <c r="AL68" s="18">
        <f t="shared" si="160"/>
        <v>1.5314677664187466</v>
      </c>
      <c r="AM68" s="18">
        <f t="shared" si="160"/>
        <v>1.7937117322641916</v>
      </c>
      <c r="AO68" s="68">
        <f t="shared" si="117"/>
        <v>69.855859169537112</v>
      </c>
      <c r="AP68" s="69">
        <f t="shared" si="118"/>
        <v>95.925440151336005</v>
      </c>
      <c r="AQ68" s="69">
        <f t="shared" si="119"/>
        <v>165.7812993208731</v>
      </c>
      <c r="AS68" t="str">
        <f t="shared" si="143"/>
        <v>82 Transport and mobile machine drivers and operatives</v>
      </c>
      <c r="AT68" s="18">
        <f t="shared" si="161"/>
        <v>2.0163192322081436</v>
      </c>
      <c r="AU68" s="18">
        <f t="shared" si="161"/>
        <v>2.13740431302727</v>
      </c>
      <c r="AV68" s="18">
        <f t="shared" si="161"/>
        <v>1.8060518688609462</v>
      </c>
      <c r="AW68" s="18">
        <f t="shared" si="161"/>
        <v>2.1074788879955988</v>
      </c>
      <c r="AX68" s="18">
        <f t="shared" si="161"/>
        <v>2.2435127646439623</v>
      </c>
      <c r="AZ68" s="68">
        <f t="shared" si="121"/>
        <v>52.198644521411211</v>
      </c>
      <c r="BA68" s="69">
        <f t="shared" si="122"/>
        <v>90.555303116682154</v>
      </c>
      <c r="BB68" s="69">
        <f t="shared" si="123"/>
        <v>142.75394763809334</v>
      </c>
      <c r="BD68" t="str">
        <f t="shared" si="144"/>
        <v>82 Transport and mobile machine drivers and operatives</v>
      </c>
      <c r="BE68" s="18">
        <f t="shared" si="162"/>
        <v>3.3646147085215135</v>
      </c>
      <c r="BF68" s="18">
        <f t="shared" si="162"/>
        <v>3.3074101306382531</v>
      </c>
      <c r="BG68" s="18">
        <f t="shared" si="162"/>
        <v>3.0047789954118311</v>
      </c>
      <c r="BH68" s="18">
        <f t="shared" si="162"/>
        <v>3.3570697410813413</v>
      </c>
      <c r="BI68" s="18">
        <f t="shared" si="162"/>
        <v>3.7179676997320534</v>
      </c>
      <c r="BK68" s="68">
        <f t="shared" si="125"/>
        <v>32.178474880886903</v>
      </c>
      <c r="BL68" s="69">
        <f t="shared" si="126"/>
        <v>59.204307772020435</v>
      </c>
      <c r="BM68" s="69">
        <f t="shared" si="127"/>
        <v>91.382782652907352</v>
      </c>
      <c r="BO68" t="str">
        <f t="shared" si="145"/>
        <v>82 Transport and mobile machine drivers and operatives</v>
      </c>
      <c r="BP68" s="18">
        <f t="shared" si="163"/>
        <v>4.6758147824541938</v>
      </c>
      <c r="BQ68" s="18">
        <f t="shared" si="163"/>
        <v>4.8246064741542227</v>
      </c>
      <c r="BR68" s="18">
        <f t="shared" si="163"/>
        <v>4.7739555677498782</v>
      </c>
      <c r="BS68" s="18">
        <f t="shared" si="163"/>
        <v>5.2128918846032271</v>
      </c>
      <c r="BT68" s="18">
        <f t="shared" si="163"/>
        <v>6.2410389576555954</v>
      </c>
      <c r="BV68" s="68">
        <f t="shared" si="129"/>
        <v>-6.1439627865206763</v>
      </c>
      <c r="BW68" s="69">
        <f t="shared" si="130"/>
        <v>56.2046055116326</v>
      </c>
      <c r="BX68" s="69">
        <f t="shared" si="131"/>
        <v>50.060642725111926</v>
      </c>
      <c r="BZ68" t="str">
        <f t="shared" si="146"/>
        <v>82 Transport and mobile machine drivers and operatives</v>
      </c>
      <c r="CA68" s="18">
        <f t="shared" si="164"/>
        <v>6.6650107015949169</v>
      </c>
      <c r="CB68" s="18">
        <f t="shared" si="164"/>
        <v>6.7733143162764016</v>
      </c>
      <c r="CC68" s="18">
        <f t="shared" si="164"/>
        <v>5.6487867255296367</v>
      </c>
      <c r="CD68" s="18">
        <f t="shared" si="164"/>
        <v>5.8264676156479407</v>
      </c>
      <c r="CE68" s="18">
        <f t="shared" si="164"/>
        <v>6.5347126614849866</v>
      </c>
      <c r="CG68" s="68">
        <f t="shared" si="133"/>
        <v>-23.706770966514263</v>
      </c>
      <c r="CH68" s="69">
        <f t="shared" si="134"/>
        <v>37.34062887196577</v>
      </c>
      <c r="CI68" s="69">
        <f t="shared" si="135"/>
        <v>13.633857905451507</v>
      </c>
      <c r="CK68" t="str">
        <f t="shared" si="147"/>
        <v>82 Transport and mobile machine drivers and operatives</v>
      </c>
      <c r="CL68" s="18">
        <f t="shared" si="165"/>
        <v>6.766771283645312</v>
      </c>
      <c r="CM68" s="18">
        <f t="shared" si="165"/>
        <v>8.5565402415441909</v>
      </c>
      <c r="CN68" s="18">
        <f t="shared" si="165"/>
        <v>9.464692591709758</v>
      </c>
      <c r="CO68" s="18">
        <f t="shared" si="165"/>
        <v>8.9360607599479813</v>
      </c>
      <c r="CP68" s="18">
        <f t="shared" si="165"/>
        <v>7.1734486594508571</v>
      </c>
      <c r="CR68" s="68">
        <f t="shared" si="137"/>
        <v>-57.666299831694289</v>
      </c>
      <c r="CS68" s="69">
        <f t="shared" si="138"/>
        <v>26.858338432988948</v>
      </c>
      <c r="CT68" s="69">
        <f t="shared" si="139"/>
        <v>-30.807961398705334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7.0502677155507105E-3</v>
      </c>
      <c r="C69" s="18">
        <f t="shared" si="157"/>
        <v>5.0719010229052707E-3</v>
      </c>
      <c r="D69" s="18">
        <f t="shared" si="157"/>
        <v>4.146903534377383E-3</v>
      </c>
      <c r="E69" s="18">
        <f t="shared" si="157"/>
        <v>1.3450063871494356E-2</v>
      </c>
      <c r="F69" s="18">
        <f t="shared" si="157"/>
        <v>1.9154978109615153E-2</v>
      </c>
      <c r="H69" s="68">
        <f t="shared" si="105"/>
        <v>794.66554595739603</v>
      </c>
      <c r="I69" s="69">
        <f t="shared" si="106"/>
        <v>342.22099504240157</v>
      </c>
      <c r="J69" s="69">
        <f t="shared" si="107"/>
        <v>1136.8865409997977</v>
      </c>
      <c r="L69" t="str">
        <f t="shared" si="140"/>
        <v>91 Elementary trades and related occupations</v>
      </c>
      <c r="M69" s="18">
        <f t="shared" si="158"/>
        <v>0.21959346268543711</v>
      </c>
      <c r="N69" s="18">
        <f t="shared" si="158"/>
        <v>0.20519598769400943</v>
      </c>
      <c r="O69" s="18">
        <f t="shared" si="158"/>
        <v>0.15325074466316729</v>
      </c>
      <c r="P69" s="18">
        <f t="shared" si="158"/>
        <v>0.31628526489061048</v>
      </c>
      <c r="Q69" s="18">
        <f t="shared" si="158"/>
        <v>0.44809540924102365</v>
      </c>
      <c r="S69" s="68">
        <f t="shared" si="109"/>
        <v>460.02127283237979</v>
      </c>
      <c r="T69" s="69">
        <f t="shared" si="110"/>
        <v>192.80361891865053</v>
      </c>
      <c r="U69" s="69">
        <f t="shared" si="111"/>
        <v>652.82489175103024</v>
      </c>
      <c r="W69" t="str">
        <f t="shared" si="141"/>
        <v>91 Elementary trades and related occupations</v>
      </c>
      <c r="X69" s="18">
        <f t="shared" si="159"/>
        <v>0.38211097780550685</v>
      </c>
      <c r="Y69" s="18">
        <f t="shared" si="159"/>
        <v>0.31270870674772466</v>
      </c>
      <c r="Z69" s="18">
        <f t="shared" si="159"/>
        <v>0.27638232414350111</v>
      </c>
      <c r="AA69" s="18">
        <f t="shared" si="159"/>
        <v>0.74199131541988761</v>
      </c>
      <c r="AB69" s="18">
        <f t="shared" si="159"/>
        <v>0.95050171706765085</v>
      </c>
      <c r="AD69" s="68">
        <f t="shared" si="113"/>
        <v>328.05306206124783</v>
      </c>
      <c r="AE69" s="69">
        <f t="shared" si="114"/>
        <v>210.86747228362253</v>
      </c>
      <c r="AF69" s="69">
        <f t="shared" si="115"/>
        <v>538.92053434487025</v>
      </c>
      <c r="AH69" t="str">
        <f t="shared" si="142"/>
        <v>91 Elementary trades and related occupations</v>
      </c>
      <c r="AI69" s="18">
        <f t="shared" si="160"/>
        <v>0.83792454028484376</v>
      </c>
      <c r="AJ69" s="18">
        <f t="shared" si="160"/>
        <v>0.84142908447481024</v>
      </c>
      <c r="AK69" s="18">
        <f t="shared" si="160"/>
        <v>0.68861089273918186</v>
      </c>
      <c r="AL69" s="18">
        <f t="shared" si="160"/>
        <v>1.8076733239367857</v>
      </c>
      <c r="AM69" s="18">
        <f t="shared" si="160"/>
        <v>2.6005202206981952</v>
      </c>
      <c r="AO69" s="68">
        <f t="shared" si="117"/>
        <v>335.83609575157919</v>
      </c>
      <c r="AP69" s="69">
        <f t="shared" si="118"/>
        <v>204.05483151382558</v>
      </c>
      <c r="AQ69" s="69">
        <f t="shared" si="119"/>
        <v>539.8909272654048</v>
      </c>
      <c r="AS69" t="str">
        <f t="shared" si="143"/>
        <v>91 Elementary trades and related occupations</v>
      </c>
      <c r="AT69" s="18">
        <f t="shared" si="161"/>
        <v>0.96867088794149148</v>
      </c>
      <c r="AU69" s="18">
        <f t="shared" si="161"/>
        <v>0.85727397387297055</v>
      </c>
      <c r="AV69" s="18">
        <f t="shared" si="161"/>
        <v>0.80182119118691508</v>
      </c>
      <c r="AW69" s="18">
        <f t="shared" si="161"/>
        <v>1.9314603314239014</v>
      </c>
      <c r="AX69" s="18">
        <f t="shared" si="161"/>
        <v>2.3837961485480719</v>
      </c>
      <c r="AZ69" s="68">
        <f t="shared" si="121"/>
        <v>264.25375917210283</v>
      </c>
      <c r="BA69" s="69">
        <f t="shared" si="122"/>
        <v>161.36542974558154</v>
      </c>
      <c r="BB69" s="69">
        <f t="shared" si="123"/>
        <v>425.61918891768426</v>
      </c>
      <c r="BD69" t="str">
        <f t="shared" si="144"/>
        <v>91 Elementary trades and related occupations</v>
      </c>
      <c r="BE69" s="18">
        <f t="shared" si="162"/>
        <v>1.3604087302132921</v>
      </c>
      <c r="BF69" s="18">
        <f t="shared" si="162"/>
        <v>1.1415489077584267</v>
      </c>
      <c r="BG69" s="18">
        <f t="shared" si="162"/>
        <v>1.0617129848273055</v>
      </c>
      <c r="BH69" s="18">
        <f t="shared" si="162"/>
        <v>2.4297112734486213</v>
      </c>
      <c r="BI69" s="18">
        <f t="shared" si="162"/>
        <v>3.2669122974240903</v>
      </c>
      <c r="BK69" s="68">
        <f t="shared" si="125"/>
        <v>228.69871450008995</v>
      </c>
      <c r="BL69" s="69">
        <f t="shared" si="126"/>
        <v>116.8881831249488</v>
      </c>
      <c r="BM69" s="69">
        <f t="shared" si="127"/>
        <v>345.58689762503877</v>
      </c>
      <c r="BO69" t="str">
        <f t="shared" si="145"/>
        <v>91 Elementary trades and related occupations</v>
      </c>
      <c r="BP69" s="18">
        <f t="shared" si="163"/>
        <v>2.1252091182966506</v>
      </c>
      <c r="BQ69" s="18">
        <f t="shared" si="163"/>
        <v>1.6953778006775042</v>
      </c>
      <c r="BR69" s="18">
        <f t="shared" si="163"/>
        <v>1.6340077571845844</v>
      </c>
      <c r="BS69" s="18">
        <f t="shared" si="163"/>
        <v>3.3186831423071474</v>
      </c>
      <c r="BT69" s="18">
        <f t="shared" si="163"/>
        <v>4.2704385378532095</v>
      </c>
      <c r="BV69" s="68">
        <f t="shared" si="129"/>
        <v>87.629903115552722</v>
      </c>
      <c r="BW69" s="69">
        <f t="shared" si="130"/>
        <v>80.394860863801668</v>
      </c>
      <c r="BX69" s="69">
        <f t="shared" si="131"/>
        <v>168.02476397935439</v>
      </c>
      <c r="BZ69" t="str">
        <f t="shared" si="146"/>
        <v>91 Elementary trades and related occupations</v>
      </c>
      <c r="CA69" s="18">
        <f t="shared" si="164"/>
        <v>3.9970412820965242</v>
      </c>
      <c r="CB69" s="18">
        <f t="shared" si="164"/>
        <v>3.5201357673158595</v>
      </c>
      <c r="CC69" s="18">
        <f t="shared" si="164"/>
        <v>3.0563120155753967</v>
      </c>
      <c r="CD69" s="18">
        <f t="shared" si="164"/>
        <v>6.1700430125707317</v>
      </c>
      <c r="CE69" s="18">
        <f t="shared" si="164"/>
        <v>8.0108193714410962</v>
      </c>
      <c r="CG69" s="68">
        <f t="shared" si="133"/>
        <v>72.859769223996167</v>
      </c>
      <c r="CH69" s="69">
        <f t="shared" si="134"/>
        <v>66.636422964017257</v>
      </c>
      <c r="CI69" s="69">
        <f t="shared" si="135"/>
        <v>139.49619218801342</v>
      </c>
      <c r="CK69" t="str">
        <f t="shared" si="147"/>
        <v>91 Elementary trades and related occupations</v>
      </c>
      <c r="CL69" s="18">
        <f t="shared" si="165"/>
        <v>5.4206289777740322</v>
      </c>
      <c r="CM69" s="18">
        <f t="shared" si="165"/>
        <v>5.3834495252517067</v>
      </c>
      <c r="CN69" s="18">
        <f t="shared" si="165"/>
        <v>5.2796735242053892</v>
      </c>
      <c r="CO69" s="18">
        <f t="shared" si="165"/>
        <v>10.149364780414333</v>
      </c>
      <c r="CP69" s="18">
        <f t="shared" si="165"/>
        <v>13.333274143394805</v>
      </c>
      <c r="CR69" s="68">
        <f t="shared" si="137"/>
        <v>41.056949813435722</v>
      </c>
      <c r="CS69" s="69">
        <f t="shared" si="138"/>
        <v>48.250542744072391</v>
      </c>
      <c r="CT69" s="69">
        <f t="shared" si="139"/>
        <v>89.307492557508112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0.53286803226901214</v>
      </c>
      <c r="C70" s="18">
        <f t="shared" si="157"/>
        <v>0.43621025012785042</v>
      </c>
      <c r="D70" s="18">
        <f t="shared" si="157"/>
        <v>0.38398120577882988</v>
      </c>
      <c r="E70" s="18">
        <f t="shared" si="157"/>
        <v>0.41384751426001631</v>
      </c>
      <c r="F70" s="18">
        <f t="shared" si="157"/>
        <v>0.37918852409283232</v>
      </c>
      <c r="H70" s="68">
        <f t="shared" si="105"/>
        <v>91.270592328534633</v>
      </c>
      <c r="I70" s="69">
        <f t="shared" si="106"/>
        <v>78.34245832657119</v>
      </c>
      <c r="J70" s="69">
        <f t="shared" si="107"/>
        <v>169.61305065510587</v>
      </c>
      <c r="L70" t="str">
        <f t="shared" ref="L70" si="166">A70</f>
        <v>92 Elementary administration and service occupations</v>
      </c>
      <c r="M70" s="18">
        <f t="shared" si="158"/>
        <v>1.8020355550005747</v>
      </c>
      <c r="N70" s="18">
        <f t="shared" si="158"/>
        <v>1.7057393232457336</v>
      </c>
      <c r="O70" s="18">
        <f t="shared" si="158"/>
        <v>1.6374603506591645</v>
      </c>
      <c r="P70" s="18">
        <f t="shared" si="158"/>
        <v>1.8510440291482462</v>
      </c>
      <c r="Q70" s="18">
        <f t="shared" si="158"/>
        <v>2.075482147615852</v>
      </c>
      <c r="S70" s="68">
        <f t="shared" si="109"/>
        <v>142.76430623164453</v>
      </c>
      <c r="T70" s="69">
        <f t="shared" si="110"/>
        <v>94.746065057509696</v>
      </c>
      <c r="U70" s="69">
        <f t="shared" si="111"/>
        <v>237.51037128915419</v>
      </c>
      <c r="W70" t="str">
        <f t="shared" ref="W70" si="167">A70</f>
        <v>92 Elementary administration and service occupations</v>
      </c>
      <c r="X70" s="18">
        <f t="shared" si="159"/>
        <v>3.049189952678562</v>
      </c>
      <c r="Y70" s="18">
        <f t="shared" si="159"/>
        <v>3.0485897793189807</v>
      </c>
      <c r="Z70" s="18">
        <f t="shared" si="159"/>
        <v>3.0473693048466819</v>
      </c>
      <c r="AA70" s="18">
        <f t="shared" si="159"/>
        <v>3.0950523968201011</v>
      </c>
      <c r="AB70" s="18">
        <f t="shared" si="159"/>
        <v>3.390057264411185</v>
      </c>
      <c r="AD70" s="68">
        <f t="shared" si="113"/>
        <v>38.464012429184372</v>
      </c>
      <c r="AE70" s="69">
        <f t="shared" si="114"/>
        <v>78.342856401154037</v>
      </c>
      <c r="AF70" s="69">
        <f t="shared" si="115"/>
        <v>116.8068688303384</v>
      </c>
      <c r="AH70" t="str">
        <f t="shared" ref="AH70" si="168">L70</f>
        <v>92 Elementary administration and service occupations</v>
      </c>
      <c r="AI70" s="18">
        <f t="shared" si="160"/>
        <v>5.0525930330081747</v>
      </c>
      <c r="AJ70" s="18">
        <f t="shared" si="160"/>
        <v>5.6100940140127573</v>
      </c>
      <c r="AK70" s="18">
        <f t="shared" si="160"/>
        <v>5.626427165917514</v>
      </c>
      <c r="AL70" s="18">
        <f t="shared" si="160"/>
        <v>6.1441287343099056</v>
      </c>
      <c r="AM70" s="18">
        <f t="shared" si="160"/>
        <v>6.9161192085318808</v>
      </c>
      <c r="AO70" s="68">
        <f t="shared" si="117"/>
        <v>41.862176192154912</v>
      </c>
      <c r="AP70" s="69">
        <f t="shared" si="118"/>
        <v>75.086344268784316</v>
      </c>
      <c r="AQ70" s="69">
        <f t="shared" si="119"/>
        <v>116.94852046093919</v>
      </c>
      <c r="AS70" t="str">
        <f t="shared" ref="AS70" si="169">W70</f>
        <v>92 Elementary administration and service occupations</v>
      </c>
      <c r="AT70" s="18">
        <f t="shared" si="161"/>
        <v>4.6742805436480701</v>
      </c>
      <c r="AU70" s="18">
        <f t="shared" si="161"/>
        <v>4.6306592767702179</v>
      </c>
      <c r="AV70" s="18">
        <f t="shared" si="161"/>
        <v>4.9180204024722576</v>
      </c>
      <c r="AW70" s="18">
        <f t="shared" si="161"/>
        <v>4.9225260606022223</v>
      </c>
      <c r="AX70" s="18">
        <f t="shared" si="161"/>
        <v>5.4942945091026001</v>
      </c>
      <c r="AZ70" s="68">
        <f t="shared" si="121"/>
        <v>36.878131362778454</v>
      </c>
      <c r="BA70" s="69">
        <f t="shared" si="122"/>
        <v>71.048024627265931</v>
      </c>
      <c r="BB70" s="69">
        <f t="shared" si="123"/>
        <v>107.92615599004438</v>
      </c>
      <c r="BD70" t="str">
        <f t="shared" ref="BD70" si="170">AH70</f>
        <v>92 Elementary administration and service occupations</v>
      </c>
      <c r="BE70" s="18">
        <f t="shared" si="162"/>
        <v>8.3265439184455516</v>
      </c>
      <c r="BF70" s="18">
        <f t="shared" si="162"/>
        <v>7.679976547864606</v>
      </c>
      <c r="BG70" s="18">
        <f t="shared" si="162"/>
        <v>7.3266540539837663</v>
      </c>
      <c r="BH70" s="18">
        <f t="shared" si="162"/>
        <v>6.2085424369831612</v>
      </c>
      <c r="BI70" s="18">
        <f t="shared" si="162"/>
        <v>5.5537268084153357</v>
      </c>
      <c r="BK70" s="68">
        <f t="shared" si="125"/>
        <v>-19.025833613388148</v>
      </c>
      <c r="BL70" s="69">
        <f t="shared" si="126"/>
        <v>39.143753424302467</v>
      </c>
      <c r="BM70" s="69">
        <f t="shared" si="127"/>
        <v>20.117919810914323</v>
      </c>
      <c r="BO70" t="str">
        <f t="shared" ref="BO70" si="171">AS70</f>
        <v>92 Elementary administration and service occupations</v>
      </c>
      <c r="BP70" s="18">
        <f t="shared" si="163"/>
        <v>13.712040034131157</v>
      </c>
      <c r="BQ70" s="18">
        <f t="shared" si="163"/>
        <v>13.662713917763176</v>
      </c>
      <c r="BR70" s="18">
        <f t="shared" si="163"/>
        <v>13.126961981929815</v>
      </c>
      <c r="BS70" s="18">
        <f t="shared" si="163"/>
        <v>12.7892356418664</v>
      </c>
      <c r="BT70" s="18">
        <f t="shared" si="163"/>
        <v>13.297905741566208</v>
      </c>
      <c r="BV70" s="68">
        <f t="shared" si="129"/>
        <v>-27.271820709903842</v>
      </c>
      <c r="BW70" s="69">
        <f t="shared" si="130"/>
        <v>41.264398217903036</v>
      </c>
      <c r="BX70" s="69">
        <f t="shared" si="131"/>
        <v>13.992577507999195</v>
      </c>
      <c r="BZ70" t="str">
        <f t="shared" ref="BZ70" si="172">BD70</f>
        <v>92 Elementary administration and service occupations</v>
      </c>
      <c r="CA70" s="18">
        <f t="shared" si="164"/>
        <v>19.446044704715483</v>
      </c>
      <c r="CB70" s="18">
        <f t="shared" si="164"/>
        <v>18.950318087895212</v>
      </c>
      <c r="CC70" s="18">
        <f t="shared" si="164"/>
        <v>18.470962311847863</v>
      </c>
      <c r="CD70" s="18">
        <f t="shared" si="164"/>
        <v>18.392368733779747</v>
      </c>
      <c r="CE70" s="18">
        <f t="shared" si="164"/>
        <v>19.250319523592168</v>
      </c>
      <c r="CG70" s="68">
        <f t="shared" si="133"/>
        <v>-31.267348401294875</v>
      </c>
      <c r="CH70" s="69">
        <f t="shared" si="134"/>
        <v>29.607540152640276</v>
      </c>
      <c r="CI70" s="69">
        <f t="shared" si="135"/>
        <v>-1.6598082486545989</v>
      </c>
      <c r="CK70" t="str">
        <f t="shared" ref="CK70" si="173">BO70</f>
        <v>92 Elementary administration and service occupations</v>
      </c>
      <c r="CL70" s="18">
        <f t="shared" si="165"/>
        <v>26.347222197634395</v>
      </c>
      <c r="CM70" s="18">
        <f t="shared" si="165"/>
        <v>20.770605908218322</v>
      </c>
      <c r="CN70" s="18">
        <f t="shared" si="165"/>
        <v>18.222124898756586</v>
      </c>
      <c r="CO70" s="18">
        <f t="shared" si="165"/>
        <v>14.515318025365373</v>
      </c>
      <c r="CP70" s="18">
        <f t="shared" si="165"/>
        <v>17.464280492342493</v>
      </c>
      <c r="CR70" s="68">
        <f t="shared" si="137"/>
        <v>-46.467635440241608</v>
      </c>
      <c r="CS70" s="69">
        <f t="shared" si="138"/>
        <v>18.4145373760932</v>
      </c>
      <c r="CT70" s="69">
        <f t="shared" si="139"/>
        <v>-28.053098064148397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93.688120831318273</v>
      </c>
      <c r="I72" s="67">
        <f>IF(D35&gt;0,I35/D35*100,0)</f>
        <v>69.940525388297473</v>
      </c>
      <c r="J72" s="67">
        <f t="shared" ref="J72" si="175">IF(D35&gt;0,(J35/D35)*100,0)</f>
        <v>163.62864621961572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91.52991822465593</v>
      </c>
      <c r="T72" s="67">
        <f t="shared" ref="T72" si="177">IF(O35&gt;0,T35/O35*100,0)</f>
        <v>73.568875939225961</v>
      </c>
      <c r="U72" s="67">
        <f t="shared" ref="U72" si="178">IF(O35&gt;0,(U35/O35)*100,0)</f>
        <v>165.09879416388188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24.467213498794411</v>
      </c>
      <c r="AE72" s="67">
        <f t="shared" ref="AE72" si="180">IF(Z35&gt;0,AE35/Z35*100,0)</f>
        <v>64.206290752740799</v>
      </c>
      <c r="AF72" s="67">
        <f t="shared" ref="AF72" si="181">IF(Z35&gt;0,(AF35/Z35)*100,0)</f>
        <v>88.673504251535206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15.408248163083691</v>
      </c>
      <c r="AP72" s="67">
        <f t="shared" ref="AP72" si="183">IF(AK35&gt;0,AP35/AK35*100,0)</f>
        <v>59.623394301377765</v>
      </c>
      <c r="AQ72" s="67">
        <f t="shared" ref="AQ72" si="184">IF(AK35&gt;0,(AQ35/AK35)*100,0)</f>
        <v>75.031642464461441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22.521543317191615</v>
      </c>
      <c r="BA72" s="67">
        <f t="shared" ref="BA72" si="186">IF(AV35&gt;0,BA35/AV35*100,0)</f>
        <v>60.777487585287481</v>
      </c>
      <c r="BB72" s="67">
        <f t="shared" ref="BB72" si="187">IF(AV35&gt;0,(BB35/AV35)*100,0)</f>
        <v>83.299030902479089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6.8237104362908783</v>
      </c>
      <c r="BL72" s="67">
        <f t="shared" ref="BL72" si="189">IF(BG35&gt;0,BL35/BG35*100,0)</f>
        <v>45.016490207946624</v>
      </c>
      <c r="BM72" s="67">
        <f t="shared" ref="BM72" si="190">IF(BG35&gt;0,(BM35/BG35)*100,0)</f>
        <v>51.840200644237498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-28.206736977244915</v>
      </c>
      <c r="BW72" s="67">
        <f t="shared" ref="BW72" si="192">IF(BR35&gt;0,BW35/BR35*100,0)</f>
        <v>40.137506446840476</v>
      </c>
      <c r="BX72" s="67">
        <f t="shared" ref="BX72" si="193">IF(BR35&gt;0,(BX35/BR35)*100,0)</f>
        <v>11.930769469595559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-34.050018457244356</v>
      </c>
      <c r="CH72" s="67">
        <f t="shared" ref="CH72" si="195">IF(CC35&gt;0,CH35/CC35*100,0)</f>
        <v>29.770109865231518</v>
      </c>
      <c r="CI72" s="67">
        <f t="shared" ref="CI72" si="196">IF(CC35&gt;0,(CI35/CC35)*100,0)</f>
        <v>-4.2799085920128359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-44.144653794274497</v>
      </c>
      <c r="CS72" s="67">
        <f t="shared" ref="CS72" si="198">IF(CN35&gt;0,CS35/CN35*100,0)</f>
        <v>23.983603383080514</v>
      </c>
      <c r="CT72" s="67">
        <f t="shared" ref="CT72" si="199">IF(CN35&gt;0,(CT35/CN35)*100,0)</f>
        <v>-20.161050411193983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West of England and North Somerset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West of England and North Somerset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West of England and North Somerset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West of England and North Somerset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West of England and North Somerset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West of England and North Somerset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West of England and North Somerset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West of England and North Somerset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West of England and North Somerset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9.638636246728316</v>
      </c>
      <c r="C82" s="18">
        <f t="shared" si="210"/>
        <v>2.1560204830353369</v>
      </c>
      <c r="D82" s="18">
        <f t="shared" si="210"/>
        <v>4.1641180442937964</v>
      </c>
      <c r="E82" s="18">
        <f t="shared" si="210"/>
        <v>4.4450984723698905</v>
      </c>
      <c r="F82" s="18">
        <f t="shared" ref="F82:F107" si="211">IF(AND(F$6-C$6 &lt;&gt; 0,C8&lt;&gt;0,F8&lt;&gt;0),(EXP(LN(F8/C8)/(F$6-C$6))-1)*100,0)</f>
        <v>4.2127741011076303</v>
      </c>
      <c r="H82" s="18">
        <f t="shared" ref="H82:H107" si="212">IF($F$6-$D$6 &lt;&gt; 0,(EXP(LN(1+(H45/100))/($F$6-$D$6))-1)*100,0)</f>
        <v>4.3513542150884987</v>
      </c>
      <c r="I82" s="18">
        <f t="shared" ref="I82:I107" si="213">IF(D8&gt;0,((1+(I8/D8))^(1/($F$6-$D$6))-1)*100,0)</f>
        <v>3.6879453165476361</v>
      </c>
      <c r="J82" s="18">
        <f t="shared" ref="J82:J107" si="214">IF($F$6-$D$6 &lt;&gt; 0,(EXP(LN(1+(J45/100))/($F$6-$D$6))-1)*100,0)</f>
        <v>6.6208495260716926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10.105820344448425</v>
      </c>
      <c r="N82" s="18">
        <f t="shared" si="215"/>
        <v>0.35536175808905668</v>
      </c>
      <c r="O82" s="18">
        <f t="shared" si="215"/>
        <v>3.035817461619672</v>
      </c>
      <c r="P82" s="18">
        <f t="shared" si="215"/>
        <v>4.0445435319270251</v>
      </c>
      <c r="Q82" s="18">
        <f t="shared" ref="Q82:Q107" si="216">IF(AND(Q$6-N$6 &lt;&gt; 0,N8&lt;&gt;0,Q8&lt;&gt;0),(EXP(LN(Q8/N8)/(Q$6-N$6))-1)*100,0)</f>
        <v>3.4944768576538943</v>
      </c>
      <c r="S82" s="18">
        <f t="shared" ref="S82:S107" si="217">IF($F$6-$D$6 &lt;&gt; 0,(EXP(LN(1+(S45/100))/($F$6-$D$6))-1)*100,0)</f>
        <v>3.7072089801000851</v>
      </c>
      <c r="T82" s="18">
        <f t="shared" ref="T82:T107" si="218">IF(O8&gt;0,((1+(T8/O8))^(1/($F$6-$D$6))-1)*100,0)</f>
        <v>3.5953023562125264</v>
      </c>
      <c r="U82" s="18">
        <f t="shared" ref="U82:U107" si="219">IF($F$6-$D$6 &lt;&gt; 0,(EXP(LN(1+(U45/100))/($F$6-$D$6))-1)*100,0)</f>
        <v>6.0834327705622027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4.6819442977014125</v>
      </c>
      <c r="Y82" s="18">
        <f t="shared" si="220"/>
        <v>2.1581352984201718</v>
      </c>
      <c r="Z82" s="18">
        <f t="shared" si="220"/>
        <v>-0.66932822821723637</v>
      </c>
      <c r="AA82" s="18">
        <f t="shared" si="220"/>
        <v>0.92502457747347666</v>
      </c>
      <c r="AB82" s="18">
        <f t="shared" ref="AB82:AB107" si="221">IF(AND(AB$6-Y$6 &lt;&gt; 0,Y8&lt;&gt;0,AB8&lt;&gt;0),(EXP(LN(AB8/Y8)/(AB$6-Y$6))-1)*100,0)</f>
        <v>0.50031053040018314</v>
      </c>
      <c r="AD82" s="18">
        <f t="shared" ref="AD82:AD107" si="222">IF($F$6-$D$6 &lt;&gt; 0,(EXP(LN(1+(AD45/100))/($F$6-$D$6))-1)*100,0)</f>
        <v>0.3907503058338424</v>
      </c>
      <c r="AE82" s="18">
        <f t="shared" ref="AE82:AE107" si="223">IF(Z8&gt;0,((1+(AE8/Z8))^(1/($F$6-$D$6))-1)*100,0)</f>
        <v>3.169249755847181</v>
      </c>
      <c r="AF82" s="18">
        <f t="shared" ref="AF82:AF107" si="224">IF($F$6-$D$6 &lt;&gt; 0,(EXP(LN(1+(AF45/100))/($F$6-$D$6))-1)*100,0)</f>
        <v>3.4242748228427544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2.4237144364218643</v>
      </c>
      <c r="AJ82" s="18">
        <f t="shared" si="225"/>
        <v>10.537595788316167</v>
      </c>
      <c r="AK82" s="18">
        <f t="shared" si="225"/>
        <v>-1.472969197934304</v>
      </c>
      <c r="AL82" s="18">
        <f t="shared" si="225"/>
        <v>0.60261397354692825</v>
      </c>
      <c r="AM82" s="18">
        <f t="shared" ref="AM82:AM107" si="226">IF(AND(AM$6-AJ$6 &lt;&gt; 0,AJ8&lt;&gt;0,AM8&lt;&gt;0),(EXP(LN(AM8/AJ8)/(AM$6-AJ$6))-1)*100,0)</f>
        <v>0.539385768013112</v>
      </c>
      <c r="AO82" s="18">
        <f t="shared" ref="AO82:AO107" si="227">IF($F$6-$D$6 &lt;&gt; 0,(EXP(LN(1+(AO45/100))/($F$6-$D$6))-1)*100,0)</f>
        <v>-9.4060426294639843E-2</v>
      </c>
      <c r="AP82" s="18">
        <f t="shared" ref="AP82:AP107" si="228">IF(AK8&gt;0,((1+(AP8/AK8))^(1/($F$6-$D$6))-1)*100,0)</f>
        <v>2.8342525166040522</v>
      </c>
      <c r="AQ82" s="18">
        <f t="shared" ref="AQ82:AQ107" si="229">IF($F$6-$D$6 &lt;&gt; 0,(EXP(LN(1+(AQ45/100))/($F$6-$D$6))-1)*100,0)</f>
        <v>2.7707931665634344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2.5427530174961133</v>
      </c>
      <c r="AU82" s="18">
        <f t="shared" si="230"/>
        <v>8.6586164163053425</v>
      </c>
      <c r="AV82" s="18">
        <f t="shared" si="230"/>
        <v>-2.0367322562292345</v>
      </c>
      <c r="AW82" s="18">
        <f t="shared" si="230"/>
        <v>0.56526723339866969</v>
      </c>
      <c r="AX82" s="18">
        <f t="shared" ref="AX82:AX107" si="231">IF(AND(AX$6-AU$6 &lt;&gt; 0,AU8&lt;&gt;0,AX8&lt;&gt;0),(EXP(LN(AX8/AU8)/(AX$6-AU$6))-1)*100,0)</f>
        <v>0.22851318581251778</v>
      </c>
      <c r="AZ82" s="18">
        <f t="shared" ref="AZ82:AZ107" si="232">IF($F$6-$D$6 &lt;&gt; 0,(EXP(LN(1+(AZ45/100))/($F$6-$D$6))-1)*100,0)</f>
        <v>-0.30965572972674327</v>
      </c>
      <c r="BA82" s="18">
        <f t="shared" ref="BA82:BA107" si="233">IF(AV8&gt;0,((1+(BA8/AV8))^(1/($F$6-$D$6))-1)*100,0)</f>
        <v>2.8060365084730643</v>
      </c>
      <c r="BB82" s="18">
        <f t="shared" ref="BB82:BB107" si="234">IF($F$6-$D$6 &lt;&gt; 0,(EXP(LN(1+(BB45/100))/($F$6-$D$6))-1)*100,0)</f>
        <v>2.5974010012876469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5.1877571850612814</v>
      </c>
      <c r="BF82" s="18">
        <f t="shared" si="235"/>
        <v>6.5097562724036884E-2</v>
      </c>
      <c r="BG82" s="18">
        <f t="shared" si="235"/>
        <v>-3.466219568158746</v>
      </c>
      <c r="BH82" s="18">
        <f t="shared" si="235"/>
        <v>0.20243738687111268</v>
      </c>
      <c r="BI82" s="18">
        <f t="shared" ref="BI82:BI107" si="236">IF(AND(BI$6-BF$6 &lt;&gt; 0,BF8&lt;&gt;0,BI8&lt;&gt;0),(EXP(LN(BI8/BF8)/(BI$6-BF$6))-1)*100,0)</f>
        <v>-0.96724104819922996</v>
      </c>
      <c r="BK82" s="18">
        <f t="shared" ref="BK82:BK107" si="237">IF($F$6-$D$6 &lt;&gt; 0,(EXP(LN(1+(BK45/100))/($F$6-$D$6))-1)*100,0)</f>
        <v>-1.0356837235228622</v>
      </c>
      <c r="BL82" s="18">
        <f t="shared" ref="BL82:BL107" si="238">IF(BG8&gt;0,((1+(BL8/BG8))^(1/($F$6-$D$6))-1)*100,0)</f>
        <v>2.0694825505634507</v>
      </c>
      <c r="BM82" s="18">
        <f t="shared" ref="BM82:BM107" si="239">IF($F$6-$D$6 &lt;&gt; 0,(EXP(LN(1+(BM45/100))/($F$6-$D$6))-1)*100,0)</f>
        <v>1.3073490026354939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1.9434894868892938</v>
      </c>
      <c r="BQ82" s="18">
        <f t="shared" si="240"/>
        <v>5.001992488056195</v>
      </c>
      <c r="BR82" s="18">
        <f t="shared" si="240"/>
        <v>-6.1038707204120968</v>
      </c>
      <c r="BS82" s="18">
        <f t="shared" si="240"/>
        <v>-3.1128735684120112</v>
      </c>
      <c r="BT82" s="18">
        <f t="shared" ref="BT82:BT107" si="241">IF(AND(BT$6-BQ$6 &lt;&gt; 0,BQ8&lt;&gt;0,BT8&lt;&gt;0),(EXP(LN(BT8/BQ8)/(BT$6-BQ$6))-1)*100,0)</f>
        <v>-3.5741343539549164</v>
      </c>
      <c r="BV82" s="18">
        <f t="shared" ref="BV82:BV107" si="242">IF($F$6-$D$6 &lt;&gt; 0,(EXP(LN(1+(BV45/100))/($F$6-$D$6))-1)*100,0)</f>
        <v>-4.1203117133092544</v>
      </c>
      <c r="BW82" s="18">
        <f t="shared" ref="BW82:BW107" si="243">IF(BR8&gt;0,((1+(BW8/BR8))^(1/($F$6-$D$6))-1)*100,0)</f>
        <v>1.9045220489164905</v>
      </c>
      <c r="BX82" s="18">
        <f t="shared" ref="BX82:BX107" si="244">IF($F$6-$D$6 &lt;&gt; 0,(EXP(LN(1+(BX45/100))/($F$6-$D$6))-1)*100,0)</f>
        <v>-1.0075174441562695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9.2120593649023252</v>
      </c>
      <c r="CB82" s="18">
        <f t="shared" si="245"/>
        <v>-1.4005949766623726</v>
      </c>
      <c r="CC82" s="18">
        <f t="shared" si="245"/>
        <v>-4.0604014323945563</v>
      </c>
      <c r="CD82" s="18">
        <f t="shared" si="245"/>
        <v>-1.5014027390629292</v>
      </c>
      <c r="CE82" s="18">
        <f t="shared" ref="CE82:CE107" si="246">IF(AND(CE$6-CB$6 &lt;&gt; 0,CB8&lt;&gt;0,CE8&lt;&gt;0),(EXP(LN(CE8/CB8)/(CE$6-CB$6))-1)*100,0)</f>
        <v>-2.3020919019965724</v>
      </c>
      <c r="CG82" s="18">
        <f t="shared" ref="CG82:CG107" si="247">IF($F$6-$D$6 &lt;&gt; 0,(EXP(LN(1+(CG45/100))/($F$6-$D$6))-1)*100,0)</f>
        <v>-2.3618977962359344</v>
      </c>
      <c r="CH82" s="18">
        <f t="shared" ref="CH82:CH107" si="248">IF(CC8&gt;0,((1+(CH8/CC8))^(1/($F$6-$D$6))-1)*100,0)</f>
        <v>1.8112259865109559</v>
      </c>
      <c r="CI82" s="18">
        <f t="shared" ref="CI82:CI107" si="249">IF($F$6-$D$6 &lt;&gt; 0,(EXP(LN(1+(CI45/100))/($F$6-$D$6))-1)*100,0)</f>
        <v>5.1048689278099246E-2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8.7168182993632826</v>
      </c>
      <c r="CM82" s="18">
        <f t="shared" si="250"/>
        <v>29.31941507186362</v>
      </c>
      <c r="CN82" s="18">
        <f t="shared" si="250"/>
        <v>-4.3566459587693789</v>
      </c>
      <c r="CO82" s="18">
        <f t="shared" si="250"/>
        <v>-1.7885302909684486</v>
      </c>
      <c r="CP82" s="18">
        <f t="shared" ref="CP82:CP107" si="251">IF(AND(CP$6-CM$6 &lt;&gt; 0,CM8&lt;&gt;0,CP8&lt;&gt;0),(EXP(LN(CP8/CM8)/(CP$6-CM$6))-1)*100,0)</f>
        <v>-0.9088225691369578</v>
      </c>
      <c r="CR82" s="18">
        <f t="shared" ref="CR82:CR107" si="252">IF($F$6-$D$6 &lt;&gt; 0,(EXP(LN(1+(CR45/100))/($F$6-$D$6))-1)*100,0)</f>
        <v>-2.6521406379930945</v>
      </c>
      <c r="CS82" s="18">
        <f t="shared" ref="CS82:CS107" si="253">IF(CN8&gt;0,((1+(CS8/CN8))^(1/($F$6-$D$6))-1)*100,0)</f>
        <v>1.6384752200667041</v>
      </c>
      <c r="CT82" s="18">
        <f t="shared" ref="CT82:CT107" si="254">IF($F$6-$D$6 &lt;&gt; 0,(EXP(LN(1+(CT45/100))/($F$6-$D$6))-1)*100,0)</f>
        <v>-0.38171934120490025</v>
      </c>
    </row>
    <row r="83" spans="1:98" x14ac:dyDescent="0.2">
      <c r="A83" t="str">
        <f t="shared" si="209"/>
        <v>12 Other managers and proprietors</v>
      </c>
      <c r="B83" s="18">
        <f t="shared" si="210"/>
        <v>8.907872227567438</v>
      </c>
      <c r="C83" s="18">
        <f t="shared" si="210"/>
        <v>-10.604428563949963</v>
      </c>
      <c r="D83" s="18">
        <f t="shared" si="210"/>
        <v>7.3929999510722322</v>
      </c>
      <c r="E83" s="18">
        <f t="shared" si="210"/>
        <v>4.8594635054787449</v>
      </c>
      <c r="F83" s="18">
        <f t="shared" si="211"/>
        <v>4.5964661464785062</v>
      </c>
      <c r="H83" s="18">
        <f t="shared" si="212"/>
        <v>5.697264013234915</v>
      </c>
      <c r="I83" s="18">
        <f t="shared" si="213"/>
        <v>4.6665981614923524</v>
      </c>
      <c r="J83" s="18">
        <f t="shared" si="214"/>
        <v>8.2365452945183613</v>
      </c>
      <c r="L83" t="str">
        <f t="shared" ref="L83:L106" si="255">A83</f>
        <v>12 Other managers and proprietors</v>
      </c>
      <c r="M83" s="18">
        <f t="shared" si="215"/>
        <v>8.4389992094181743</v>
      </c>
      <c r="N83" s="18">
        <f t="shared" si="215"/>
        <v>-0.62626054844253654</v>
      </c>
      <c r="O83" s="18">
        <f t="shared" si="215"/>
        <v>6.3148027898978665</v>
      </c>
      <c r="P83" s="18">
        <f t="shared" si="215"/>
        <v>4.9039834463989518</v>
      </c>
      <c r="Q83" s="18">
        <f t="shared" si="216"/>
        <v>4.9868746549748044</v>
      </c>
      <c r="S83" s="18">
        <f t="shared" si="217"/>
        <v>5.3721639892392536</v>
      </c>
      <c r="T83" s="18">
        <f t="shared" si="218"/>
        <v>4.4784793392327105</v>
      </c>
      <c r="U83" s="18">
        <f t="shared" si="219"/>
        <v>7.8842542372010049</v>
      </c>
      <c r="W83" t="str">
        <f t="shared" ref="W83:W106" si="256">A83</f>
        <v>12 Other managers and proprietors</v>
      </c>
      <c r="X83" s="18">
        <f t="shared" si="220"/>
        <v>2.8569780163300917</v>
      </c>
      <c r="Y83" s="18">
        <f t="shared" si="220"/>
        <v>1.389096143570967</v>
      </c>
      <c r="Z83" s="18">
        <f t="shared" si="220"/>
        <v>2.9726179374160333</v>
      </c>
      <c r="AA83" s="18">
        <f t="shared" si="220"/>
        <v>1.7557708597563337</v>
      </c>
      <c r="AB83" s="18">
        <f t="shared" si="221"/>
        <v>2.1114414274598703</v>
      </c>
      <c r="AD83" s="18">
        <f t="shared" si="222"/>
        <v>2.1597803564909146</v>
      </c>
      <c r="AE83" s="18">
        <f t="shared" si="223"/>
        <v>4.070641307054057</v>
      </c>
      <c r="AF83" s="18">
        <f t="shared" si="224"/>
        <v>5.3881040863610563</v>
      </c>
      <c r="AH83" t="str">
        <f t="shared" ref="AH83:AH106" si="257">L83</f>
        <v>12 Other managers and proprietors</v>
      </c>
      <c r="AI83" s="18">
        <f t="shared" si="225"/>
        <v>1.733094343673991</v>
      </c>
      <c r="AJ83" s="18">
        <f t="shared" si="225"/>
        <v>9.1520079046186975</v>
      </c>
      <c r="AK83" s="18">
        <f t="shared" si="225"/>
        <v>1.0191463072313667</v>
      </c>
      <c r="AL83" s="18">
        <f t="shared" si="225"/>
        <v>1.8794479095016303</v>
      </c>
      <c r="AM83" s="18">
        <f t="shared" si="226"/>
        <v>2.0486471616085966</v>
      </c>
      <c r="AO83" s="18">
        <f t="shared" si="227"/>
        <v>1.59186971688976</v>
      </c>
      <c r="AP83" s="18">
        <f t="shared" si="228"/>
        <v>3.7197991690914201</v>
      </c>
      <c r="AQ83" s="18">
        <f t="shared" si="229"/>
        <v>4.7183442523143659</v>
      </c>
      <c r="AS83" t="str">
        <f t="shared" ref="AS83:AS106" si="258">W83</f>
        <v>12 Other managers and proprietors</v>
      </c>
      <c r="AT83" s="18">
        <f t="shared" si="230"/>
        <v>1.8949459850881256</v>
      </c>
      <c r="AU83" s="18">
        <f t="shared" si="230"/>
        <v>3.9933308740081719</v>
      </c>
      <c r="AV83" s="18">
        <f t="shared" si="230"/>
        <v>2.5210925313758681</v>
      </c>
      <c r="AW83" s="18">
        <f t="shared" si="230"/>
        <v>0.57458938367871415</v>
      </c>
      <c r="AX83" s="18">
        <f t="shared" si="231"/>
        <v>1.3904717298055758</v>
      </c>
      <c r="AZ83" s="18">
        <f t="shared" si="232"/>
        <v>1.2192823906720607</v>
      </c>
      <c r="BA83" s="18">
        <f t="shared" si="233"/>
        <v>3.6555419565132752</v>
      </c>
      <c r="BB83" s="18">
        <f t="shared" si="234"/>
        <v>4.4188904401650575</v>
      </c>
      <c r="BD83" t="str">
        <f t="shared" ref="BD83:BD106" si="259">AH83</f>
        <v>12 Other managers and proprietors</v>
      </c>
      <c r="BE83" s="18">
        <f t="shared" si="235"/>
        <v>0.90889168160117606</v>
      </c>
      <c r="BF83" s="18">
        <f t="shared" si="235"/>
        <v>2.1047507910803009</v>
      </c>
      <c r="BG83" s="18">
        <f t="shared" si="235"/>
        <v>-1.2128723328121094</v>
      </c>
      <c r="BH83" s="18">
        <f t="shared" si="235"/>
        <v>0.24688911351999909</v>
      </c>
      <c r="BI83" s="18">
        <f t="shared" si="236"/>
        <v>-9.6995611868577747E-2</v>
      </c>
      <c r="BK83" s="18">
        <f t="shared" si="237"/>
        <v>-0.2420791689938917</v>
      </c>
      <c r="BL83" s="18">
        <f t="shared" si="238"/>
        <v>2.3051682567268861</v>
      </c>
      <c r="BM83" s="18">
        <f t="shared" si="239"/>
        <v>2.1300859898427449</v>
      </c>
      <c r="BO83" t="str">
        <f t="shared" ref="BO83:BO106" si="260">AS83</f>
        <v>12 Other managers and proprietors</v>
      </c>
      <c r="BP83" s="18">
        <f t="shared" si="240"/>
        <v>0.99232520628265153</v>
      </c>
      <c r="BQ83" s="18">
        <f t="shared" si="240"/>
        <v>2.0786602781921681</v>
      </c>
      <c r="BR83" s="18">
        <f t="shared" si="240"/>
        <v>-1.6324063847674264</v>
      </c>
      <c r="BS83" s="18">
        <f t="shared" si="240"/>
        <v>-2.0140677009022778</v>
      </c>
      <c r="BT83" s="18">
        <f t="shared" si="241"/>
        <v>-1.6437345053634367</v>
      </c>
      <c r="BV83" s="18">
        <f t="shared" si="242"/>
        <v>-1.8870120828658687</v>
      </c>
      <c r="BW83" s="18">
        <f t="shared" si="243"/>
        <v>2.6331728845684133</v>
      </c>
      <c r="BX83" s="18">
        <f t="shared" si="244"/>
        <v>1.3799138447978976</v>
      </c>
      <c r="BZ83" t="str">
        <f t="shared" ref="BZ83:BZ106" si="261">BD83</f>
        <v>12 Other managers and proprietors</v>
      </c>
      <c r="CA83" s="18">
        <f t="shared" si="245"/>
        <v>7.43664171014502</v>
      </c>
      <c r="CB83" s="18">
        <f t="shared" si="245"/>
        <v>-4.5882344642918298</v>
      </c>
      <c r="CC83" s="18">
        <f t="shared" si="245"/>
        <v>-1.3019851098446944</v>
      </c>
      <c r="CD83" s="18">
        <f t="shared" si="245"/>
        <v>-1.6398472640534401</v>
      </c>
      <c r="CE83" s="18">
        <f t="shared" si="246"/>
        <v>-1.7215048581539549</v>
      </c>
      <c r="CG83" s="18">
        <f t="shared" si="247"/>
        <v>-1.5273552492973907</v>
      </c>
      <c r="CH83" s="18">
        <f t="shared" si="248"/>
        <v>2.1987590926571654</v>
      </c>
      <c r="CI83" s="18">
        <f t="shared" si="249"/>
        <v>1.1071983829630483</v>
      </c>
      <c r="CK83" t="str">
        <f t="shared" ref="CK83:CK106" si="262">BO83</f>
        <v>12 Other managers and proprietors</v>
      </c>
      <c r="CL83" s="18">
        <f t="shared" si="250"/>
        <v>0.63483303007920711</v>
      </c>
      <c r="CM83" s="18">
        <f t="shared" si="250"/>
        <v>31.970527352780522</v>
      </c>
      <c r="CN83" s="18">
        <f t="shared" si="250"/>
        <v>-3.8050721036448021</v>
      </c>
      <c r="CO83" s="18">
        <f t="shared" si="250"/>
        <v>-0.21645658142319668</v>
      </c>
      <c r="CP83" s="18">
        <f t="shared" si="251"/>
        <v>0.38681836806628844</v>
      </c>
      <c r="CR83" s="18">
        <f t="shared" si="252"/>
        <v>-1.4272954350532108</v>
      </c>
      <c r="CS83" s="18">
        <f t="shared" si="253"/>
        <v>1.8260029386268029</v>
      </c>
      <c r="CT83" s="18">
        <f t="shared" si="254"/>
        <v>0.74557963299641816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8.7658084410363166</v>
      </c>
      <c r="C84" s="18">
        <f t="shared" si="210"/>
        <v>-3.3275906642513675</v>
      </c>
      <c r="D84" s="18">
        <f t="shared" si="210"/>
        <v>7.8032466234463804</v>
      </c>
      <c r="E84" s="18">
        <f t="shared" si="210"/>
        <v>3.8702806052435923</v>
      </c>
      <c r="F84" s="18">
        <f t="shared" si="211"/>
        <v>4.6130645477080234</v>
      </c>
      <c r="H84" s="18">
        <f t="shared" si="212"/>
        <v>5.1650622794839673</v>
      </c>
      <c r="I84" s="18">
        <f t="shared" si="213"/>
        <v>3.2051024912150838</v>
      </c>
      <c r="J84" s="18">
        <f t="shared" si="214"/>
        <v>6.9340944849128006</v>
      </c>
      <c r="L84" t="str">
        <f t="shared" si="255"/>
        <v>21 Science, research, engineering and technology professionals</v>
      </c>
      <c r="M84" s="18">
        <f t="shared" si="215"/>
        <v>9.7687386264610598</v>
      </c>
      <c r="N84" s="18">
        <f t="shared" si="215"/>
        <v>0.7855433552522495</v>
      </c>
      <c r="O84" s="18">
        <f t="shared" si="215"/>
        <v>9.3742407697373622</v>
      </c>
      <c r="P84" s="18">
        <f t="shared" si="215"/>
        <v>4.229808129456103</v>
      </c>
      <c r="Q84" s="18">
        <f t="shared" si="216"/>
        <v>5.588909616484572</v>
      </c>
      <c r="S84" s="18">
        <f t="shared" si="217"/>
        <v>5.9171556052046492</v>
      </c>
      <c r="T84" s="18">
        <f t="shared" si="218"/>
        <v>3.5559439606603016</v>
      </c>
      <c r="U84" s="18">
        <f t="shared" si="219"/>
        <v>7.7354693974592159</v>
      </c>
      <c r="W84" t="str">
        <f t="shared" si="256"/>
        <v>21 Science, research, engineering and technology professionals</v>
      </c>
      <c r="X84" s="18">
        <f t="shared" si="220"/>
        <v>3.0522059508090837</v>
      </c>
      <c r="Y84" s="18">
        <f t="shared" si="220"/>
        <v>1.0406802717120467</v>
      </c>
      <c r="Z84" s="18">
        <f t="shared" si="220"/>
        <v>3.9885053558626149</v>
      </c>
      <c r="AA84" s="18">
        <f t="shared" si="220"/>
        <v>0.39414833909015012</v>
      </c>
      <c r="AB84" s="18">
        <f t="shared" si="221"/>
        <v>1.5445650699704494</v>
      </c>
      <c r="AD84" s="18">
        <f t="shared" si="222"/>
        <v>1.5782465972812076</v>
      </c>
      <c r="AE84" s="18">
        <f t="shared" si="223"/>
        <v>2.7148618065626628</v>
      </c>
      <c r="AF84" s="18">
        <f t="shared" si="224"/>
        <v>3.8378407956161986</v>
      </c>
      <c r="AH84" t="str">
        <f t="shared" si="257"/>
        <v>21 Science, research, engineering and technology professionals</v>
      </c>
      <c r="AI84" s="18">
        <f t="shared" si="225"/>
        <v>0.87040046274551308</v>
      </c>
      <c r="AJ84" s="18">
        <f t="shared" si="225"/>
        <v>13.990662360318428</v>
      </c>
      <c r="AK84" s="18">
        <f t="shared" si="225"/>
        <v>4.0596791142393673</v>
      </c>
      <c r="AL84" s="18">
        <f t="shared" si="225"/>
        <v>0.85094007289883145</v>
      </c>
      <c r="AM84" s="18">
        <f t="shared" si="226"/>
        <v>2.6254500826213389</v>
      </c>
      <c r="AO84" s="18">
        <f t="shared" si="227"/>
        <v>1.9093726229340913</v>
      </c>
      <c r="AP84" s="18">
        <f t="shared" si="228"/>
        <v>2.6936319979470547</v>
      </c>
      <c r="AQ84" s="18">
        <f t="shared" si="229"/>
        <v>4.0650984056604278</v>
      </c>
      <c r="AS84" t="str">
        <f t="shared" si="258"/>
        <v>21 Science, research, engineering and technology professionals</v>
      </c>
      <c r="AT84" s="18">
        <f t="shared" si="230"/>
        <v>2.1445774920110905</v>
      </c>
      <c r="AU84" s="18">
        <f t="shared" si="230"/>
        <v>-2.2868426860148672</v>
      </c>
      <c r="AV84" s="18">
        <f t="shared" si="230"/>
        <v>1.8563845335189288</v>
      </c>
      <c r="AW84" s="18">
        <f t="shared" si="230"/>
        <v>-0.20262528093786258</v>
      </c>
      <c r="AX84" s="18">
        <f t="shared" si="231"/>
        <v>0.30390555971937516</v>
      </c>
      <c r="AZ84" s="18">
        <f t="shared" si="232"/>
        <v>0.47904455032254933</v>
      </c>
      <c r="BA84" s="18">
        <f t="shared" si="233"/>
        <v>2.3463240872321878</v>
      </c>
      <c r="BB84" s="18">
        <f t="shared" si="234"/>
        <v>2.6959242462771815</v>
      </c>
      <c r="BD84" t="str">
        <f t="shared" si="259"/>
        <v>21 Science, research, engineering and technology professionals</v>
      </c>
      <c r="BE84" s="18">
        <f t="shared" si="235"/>
        <v>3.2074603502244337</v>
      </c>
      <c r="BF84" s="18">
        <f t="shared" si="235"/>
        <v>2.2409708948482043</v>
      </c>
      <c r="BG84" s="18">
        <f t="shared" si="235"/>
        <v>1.1677693491379593</v>
      </c>
      <c r="BH84" s="18">
        <f t="shared" si="235"/>
        <v>-0.20399363883725208</v>
      </c>
      <c r="BI84" s="18">
        <f t="shared" si="236"/>
        <v>0.37440088017315354</v>
      </c>
      <c r="BK84" s="18">
        <f t="shared" si="237"/>
        <v>0.25118145538536307</v>
      </c>
      <c r="BL84" s="18">
        <f t="shared" si="238"/>
        <v>1.737665476646999</v>
      </c>
      <c r="BM84" s="18">
        <f t="shared" si="239"/>
        <v>1.9358020502509676</v>
      </c>
      <c r="BO84" t="str">
        <f t="shared" si="260"/>
        <v>21 Science, research, engineering and technology professionals</v>
      </c>
      <c r="BP84" s="18">
        <f t="shared" si="240"/>
        <v>1.7117457341043751</v>
      </c>
      <c r="BQ84" s="18">
        <f t="shared" si="240"/>
        <v>8.7136512088060734</v>
      </c>
      <c r="BR84" s="18">
        <f t="shared" si="240"/>
        <v>7.2354454295631143E-2</v>
      </c>
      <c r="BS84" s="18">
        <f t="shared" si="240"/>
        <v>-1.6829430957180147</v>
      </c>
      <c r="BT84" s="18">
        <f t="shared" si="241"/>
        <v>-0.51468934532751254</v>
      </c>
      <c r="BV84" s="18">
        <f t="shared" si="242"/>
        <v>-1.1012917923479026</v>
      </c>
      <c r="BW84" s="18">
        <f t="shared" si="243"/>
        <v>1.950368916619416</v>
      </c>
      <c r="BX84" s="18">
        <f t="shared" si="244"/>
        <v>1.1268368269769624</v>
      </c>
      <c r="BZ84" t="str">
        <f t="shared" si="261"/>
        <v>21 Science, research, engineering and technology professionals</v>
      </c>
      <c r="CA84" s="18">
        <f t="shared" si="245"/>
        <v>9.6675374933960168</v>
      </c>
      <c r="CB84" s="18">
        <f t="shared" si="245"/>
        <v>-1.6517528463993347</v>
      </c>
      <c r="CC84" s="18">
        <f t="shared" si="245"/>
        <v>0.93837972380572676</v>
      </c>
      <c r="CD84" s="18">
        <f t="shared" si="245"/>
        <v>-3.120596653712171</v>
      </c>
      <c r="CE84" s="18">
        <f t="shared" si="246"/>
        <v>-1.7776825805131624</v>
      </c>
      <c r="CG84" s="18">
        <f t="shared" si="247"/>
        <v>-1.7860721606311469</v>
      </c>
      <c r="CH84" s="18">
        <f t="shared" si="248"/>
        <v>1.5619081061781337</v>
      </c>
      <c r="CI84" s="18">
        <f t="shared" si="249"/>
        <v>0.16374503492717629</v>
      </c>
      <c r="CK84" t="str">
        <f t="shared" si="262"/>
        <v>21 Science, research, engineering and technology professionals</v>
      </c>
      <c r="CL84" s="18">
        <f t="shared" si="250"/>
        <v>10.843099786687361</v>
      </c>
      <c r="CM84" s="18">
        <f t="shared" si="250"/>
        <v>52.149014307763572</v>
      </c>
      <c r="CN84" s="18">
        <f t="shared" si="250"/>
        <v>2.0831476877571031</v>
      </c>
      <c r="CO84" s="18">
        <f t="shared" si="250"/>
        <v>-0.38170796884949842</v>
      </c>
      <c r="CP84" s="18">
        <f t="shared" si="251"/>
        <v>3.0746562461216209</v>
      </c>
      <c r="CR84" s="18">
        <f t="shared" si="252"/>
        <v>0.4332257871809686</v>
      </c>
      <c r="CS84" s="18">
        <f t="shared" si="253"/>
        <v>1.8551245082381929</v>
      </c>
      <c r="CT84" s="18">
        <f t="shared" si="254"/>
        <v>2.1924701823243353</v>
      </c>
    </row>
    <row r="85" spans="1:98" x14ac:dyDescent="0.2">
      <c r="A85" t="str">
        <f t="shared" si="209"/>
        <v>22 Health professionals</v>
      </c>
      <c r="B85" s="18">
        <f t="shared" si="210"/>
        <v>7.580957329939797</v>
      </c>
      <c r="C85" s="18">
        <f t="shared" si="210"/>
        <v>1.0920575157702395</v>
      </c>
      <c r="D85" s="18">
        <f t="shared" si="210"/>
        <v>6.2441291626112561</v>
      </c>
      <c r="E85" s="18">
        <f t="shared" si="210"/>
        <v>4.5084132872893257</v>
      </c>
      <c r="F85" s="18">
        <f t="shared" si="211"/>
        <v>4.8297723384859603</v>
      </c>
      <c r="H85" s="18">
        <f t="shared" si="212"/>
        <v>5.0838114281285041</v>
      </c>
      <c r="I85" s="18">
        <f t="shared" si="213"/>
        <v>3.7979758682463283</v>
      </c>
      <c r="J85" s="18">
        <f t="shared" si="214"/>
        <v>7.239507366561404</v>
      </c>
      <c r="L85" t="str">
        <f t="shared" si="255"/>
        <v>22 Health professionals</v>
      </c>
      <c r="M85" s="18">
        <f t="shared" si="215"/>
        <v>7.9809556169715634</v>
      </c>
      <c r="N85" s="18">
        <f t="shared" si="215"/>
        <v>-0.43506782998810056</v>
      </c>
      <c r="O85" s="18">
        <f t="shared" si="215"/>
        <v>3.7734907167522813</v>
      </c>
      <c r="P85" s="18">
        <f t="shared" si="215"/>
        <v>3.84706797272516</v>
      </c>
      <c r="Q85" s="18">
        <f t="shared" si="216"/>
        <v>3.5511812983681779</v>
      </c>
      <c r="S85" s="18">
        <f t="shared" si="217"/>
        <v>3.8225364261614603</v>
      </c>
      <c r="T85" s="18">
        <f t="shared" si="218"/>
        <v>3.6054890483548041</v>
      </c>
      <c r="U85" s="18">
        <f t="shared" si="219"/>
        <v>6.1748313655407117</v>
      </c>
      <c r="W85" t="str">
        <f t="shared" si="256"/>
        <v>22 Health professionals</v>
      </c>
      <c r="X85" s="18">
        <f t="shared" si="220"/>
        <v>2.4700012912440394</v>
      </c>
      <c r="Y85" s="18">
        <f t="shared" si="220"/>
        <v>2.7831718853484011</v>
      </c>
      <c r="Z85" s="18">
        <f t="shared" si="220"/>
        <v>0.90536861037924243</v>
      </c>
      <c r="AA85" s="18">
        <f t="shared" si="220"/>
        <v>0.83868628392411715</v>
      </c>
      <c r="AB85" s="18">
        <f t="shared" si="221"/>
        <v>0.97998999098523054</v>
      </c>
      <c r="AD85" s="18">
        <f t="shared" si="222"/>
        <v>0.86090882837459581</v>
      </c>
      <c r="AE85" s="18">
        <f t="shared" si="223"/>
        <v>3.2965143958344711</v>
      </c>
      <c r="AF85" s="18">
        <f t="shared" si="224"/>
        <v>3.8557359250060097</v>
      </c>
      <c r="AH85" t="str">
        <f t="shared" si="257"/>
        <v>22 Health professionals</v>
      </c>
      <c r="AI85" s="18">
        <f t="shared" si="225"/>
        <v>-7.4883127233082103</v>
      </c>
      <c r="AJ85" s="18">
        <f t="shared" si="225"/>
        <v>-7.9993456900565363</v>
      </c>
      <c r="AK85" s="18">
        <f t="shared" si="225"/>
        <v>-11.551126665525512</v>
      </c>
      <c r="AL85" s="18">
        <f t="shared" si="225"/>
        <v>-8.6039380870618682</v>
      </c>
      <c r="AM85" s="18">
        <f t="shared" si="226"/>
        <v>-9.4980462908349157</v>
      </c>
      <c r="AO85" s="18">
        <f t="shared" si="227"/>
        <v>-9.5970871767782402</v>
      </c>
      <c r="AP85" s="18">
        <f t="shared" si="228"/>
        <v>1.1405835200130721</v>
      </c>
      <c r="AQ85" s="18">
        <f t="shared" si="229"/>
        <v>-5.8384585042145503</v>
      </c>
      <c r="AS85" t="str">
        <f t="shared" si="258"/>
        <v>22 Health professionals</v>
      </c>
      <c r="AT85" s="18">
        <f t="shared" si="230"/>
        <v>2.2544787428974145</v>
      </c>
      <c r="AU85" s="18">
        <f t="shared" si="230"/>
        <v>13.72910921046504</v>
      </c>
      <c r="AV85" s="18">
        <f t="shared" si="230"/>
        <v>1.4496479856921374</v>
      </c>
      <c r="AW85" s="18">
        <f t="shared" si="230"/>
        <v>1.1336843839835797</v>
      </c>
      <c r="AX85" s="18">
        <f t="shared" si="231"/>
        <v>1.9776889801883302</v>
      </c>
      <c r="AZ85" s="18">
        <f t="shared" si="232"/>
        <v>1.2388960924261117</v>
      </c>
      <c r="BA85" s="18">
        <f t="shared" si="233"/>
        <v>3.1540977853600438</v>
      </c>
      <c r="BB85" s="18">
        <f t="shared" si="234"/>
        <v>3.9815139525199106</v>
      </c>
      <c r="BD85" t="str">
        <f t="shared" si="259"/>
        <v>22 Health professionals</v>
      </c>
      <c r="BE85" s="18">
        <f t="shared" si="235"/>
        <v>8.8254449986406627</v>
      </c>
      <c r="BF85" s="18">
        <f t="shared" si="235"/>
        <v>-0.69631266006027204</v>
      </c>
      <c r="BG85" s="18">
        <f t="shared" si="235"/>
        <v>1.328617414161215</v>
      </c>
      <c r="BH85" s="18">
        <f t="shared" si="235"/>
        <v>1.1671797587749611</v>
      </c>
      <c r="BI85" s="18">
        <f t="shared" si="236"/>
        <v>1.1000567920537385</v>
      </c>
      <c r="BK85" s="18">
        <f t="shared" si="237"/>
        <v>1.2209637121033179</v>
      </c>
      <c r="BL85" s="18">
        <f t="shared" si="238"/>
        <v>3.117899874406449</v>
      </c>
      <c r="BM85" s="18">
        <f t="shared" si="239"/>
        <v>3.9367723347282668</v>
      </c>
      <c r="BO85" t="str">
        <f t="shared" si="260"/>
        <v>22 Health professionals</v>
      </c>
      <c r="BP85" s="18">
        <f t="shared" si="240"/>
        <v>4.8431634893440156</v>
      </c>
      <c r="BQ85" s="18">
        <f t="shared" si="240"/>
        <v>-3.218901580452227</v>
      </c>
      <c r="BR85" s="18">
        <f t="shared" si="240"/>
        <v>-2.0817739396749468</v>
      </c>
      <c r="BS85" s="18">
        <f t="shared" si="240"/>
        <v>-2.615878796558746</v>
      </c>
      <c r="BT85" s="18">
        <f t="shared" si="241"/>
        <v>-2.4871481544663232</v>
      </c>
      <c r="BV85" s="18">
        <f t="shared" si="242"/>
        <v>-2.4381683347247329</v>
      </c>
      <c r="BW85" s="18">
        <f t="shared" si="243"/>
        <v>2.368894086475648</v>
      </c>
      <c r="BX85" s="18">
        <f t="shared" si="244"/>
        <v>0.70610578961141091</v>
      </c>
      <c r="BZ85" t="str">
        <f t="shared" si="261"/>
        <v>22 Health professionals</v>
      </c>
      <c r="CA85" s="18">
        <f t="shared" si="245"/>
        <v>10.668220894118519</v>
      </c>
      <c r="CB85" s="18">
        <f t="shared" si="245"/>
        <v>-7.3911950336475352</v>
      </c>
      <c r="CC85" s="18">
        <f t="shared" si="245"/>
        <v>-1.9249287730812137</v>
      </c>
      <c r="CD85" s="18">
        <f t="shared" si="245"/>
        <v>-2.7315485296046549</v>
      </c>
      <c r="CE85" s="18">
        <f t="shared" si="246"/>
        <v>-2.7789423776107602</v>
      </c>
      <c r="CG85" s="18">
        <f t="shared" si="247"/>
        <v>-2.4634151020811235</v>
      </c>
      <c r="CH85" s="18">
        <f t="shared" si="248"/>
        <v>1.8552383567435049</v>
      </c>
      <c r="CI85" s="18">
        <f t="shared" si="249"/>
        <v>3.5780494459358714E-2</v>
      </c>
      <c r="CK85" t="str">
        <f t="shared" si="262"/>
        <v>22 Health professionals</v>
      </c>
      <c r="CL85" s="18">
        <f t="shared" si="250"/>
        <v>4.0445544964372804</v>
      </c>
      <c r="CM85" s="18">
        <f t="shared" si="250"/>
        <v>32.92154998554804</v>
      </c>
      <c r="CN85" s="18">
        <f t="shared" si="250"/>
        <v>1.3658604142722686</v>
      </c>
      <c r="CO85" s="18">
        <f t="shared" si="250"/>
        <v>1.2918764236202085</v>
      </c>
      <c r="CP85" s="18">
        <f t="shared" si="251"/>
        <v>3.0504772241070732</v>
      </c>
      <c r="CR85" s="18">
        <f t="shared" si="252"/>
        <v>1.3165317520281272</v>
      </c>
      <c r="CS85" s="18">
        <f t="shared" si="253"/>
        <v>2.7789301992041882</v>
      </c>
      <c r="CT85" s="18">
        <f t="shared" si="254"/>
        <v>3.7029787627406829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5.9744875878206649</v>
      </c>
      <c r="C86" s="18">
        <f t="shared" si="210"/>
        <v>-2.878646027219145</v>
      </c>
      <c r="D86" s="18">
        <f t="shared" si="210"/>
        <v>2.5729927293863808</v>
      </c>
      <c r="E86" s="18">
        <f t="shared" si="210"/>
        <v>2.1909510789841269</v>
      </c>
      <c r="F86" s="18">
        <f t="shared" si="211"/>
        <v>1.9853444690884459</v>
      </c>
      <c r="H86" s="18">
        <f t="shared" si="212"/>
        <v>2.3181399283888737</v>
      </c>
      <c r="I86" s="18">
        <f t="shared" si="213"/>
        <v>3.2019134132170501</v>
      </c>
      <c r="J86" s="18">
        <f t="shared" si="214"/>
        <v>4.7803532067964172</v>
      </c>
      <c r="L86" t="str">
        <f t="shared" si="255"/>
        <v>23 Teaching and other educational professionals</v>
      </c>
      <c r="M86" s="18">
        <f t="shared" si="215"/>
        <v>6.7738883457345578</v>
      </c>
      <c r="N86" s="18">
        <f t="shared" si="215"/>
        <v>1.2236912546663925</v>
      </c>
      <c r="O86" s="18">
        <f t="shared" si="215"/>
        <v>2.1431360674590172</v>
      </c>
      <c r="P86" s="18">
        <f t="shared" si="215"/>
        <v>2.1418387634754454</v>
      </c>
      <c r="Q86" s="18">
        <f t="shared" si="216"/>
        <v>2.0846165158050267</v>
      </c>
      <c r="S86" s="18">
        <f t="shared" si="217"/>
        <v>2.1422711963058561</v>
      </c>
      <c r="T86" s="18">
        <f t="shared" si="218"/>
        <v>3.2526913883004882</v>
      </c>
      <c r="U86" s="18">
        <f t="shared" si="219"/>
        <v>4.6965207365074368</v>
      </c>
      <c r="W86" t="str">
        <f t="shared" si="256"/>
        <v>23 Teaching and other educational professionals</v>
      </c>
      <c r="X86" s="18">
        <f t="shared" si="220"/>
        <v>-1.5551317914876406</v>
      </c>
      <c r="Y86" s="18">
        <f t="shared" si="220"/>
        <v>5.279596988716051</v>
      </c>
      <c r="Z86" s="18">
        <f t="shared" si="220"/>
        <v>-3.8511485018328351</v>
      </c>
      <c r="AA86" s="18">
        <f t="shared" si="220"/>
        <v>-2.6854920850420627</v>
      </c>
      <c r="AB86" s="18">
        <f t="shared" si="221"/>
        <v>-2.5734016937038473</v>
      </c>
      <c r="AD86" s="18">
        <f t="shared" si="222"/>
        <v>-3.0756060210945457</v>
      </c>
      <c r="AE86" s="18">
        <f t="shared" si="223"/>
        <v>2.3477278938347279</v>
      </c>
      <c r="AF86" s="18">
        <f t="shared" si="224"/>
        <v>0.27623319884184649</v>
      </c>
      <c r="AH86" t="str">
        <f t="shared" si="257"/>
        <v>23 Teaching and other educational professionals</v>
      </c>
      <c r="AI86" s="18">
        <f t="shared" si="225"/>
        <v>-11.388390969394624</v>
      </c>
      <c r="AJ86" s="18">
        <f t="shared" si="225"/>
        <v>-13.210462127662348</v>
      </c>
      <c r="AK86" s="18">
        <f t="shared" si="225"/>
        <v>-9.4114705784580703</v>
      </c>
      <c r="AL86" s="18">
        <f t="shared" si="225"/>
        <v>0.17049338377026491</v>
      </c>
      <c r="AM86" s="18">
        <f t="shared" si="226"/>
        <v>-3.794041235398482</v>
      </c>
      <c r="AO86" s="18">
        <f t="shared" si="227"/>
        <v>-3.1311200030317066</v>
      </c>
      <c r="AP86" s="18">
        <f t="shared" si="228"/>
        <v>1.3635375448567411</v>
      </c>
      <c r="AQ86" s="18">
        <f t="shared" si="229"/>
        <v>-1.1103764420403284</v>
      </c>
      <c r="AS86" t="str">
        <f t="shared" si="258"/>
        <v>23 Teaching and other educational professionals</v>
      </c>
      <c r="AT86" s="18">
        <f t="shared" si="230"/>
        <v>1.7411904655892485</v>
      </c>
      <c r="AU86" s="18">
        <f t="shared" si="230"/>
        <v>-7.8798430602789571</v>
      </c>
      <c r="AV86" s="18">
        <f t="shared" si="230"/>
        <v>-4.1438307378045325</v>
      </c>
      <c r="AW86" s="18">
        <f t="shared" si="230"/>
        <v>-2.5610901293448007</v>
      </c>
      <c r="AX86" s="18">
        <f t="shared" si="231"/>
        <v>-3.3979820243181469</v>
      </c>
      <c r="AZ86" s="18">
        <f t="shared" si="232"/>
        <v>-3.0915529606758474</v>
      </c>
      <c r="BA86" s="18">
        <f t="shared" si="233"/>
        <v>2.2702577270481861</v>
      </c>
      <c r="BB86" s="18">
        <f t="shared" si="234"/>
        <v>0.16284141819371545</v>
      </c>
      <c r="BD86" t="str">
        <f t="shared" si="259"/>
        <v>23 Teaching and other educational professionals</v>
      </c>
      <c r="BE86" s="18">
        <f t="shared" si="235"/>
        <v>5.2136369390794135</v>
      </c>
      <c r="BF86" s="18">
        <f t="shared" si="235"/>
        <v>-3.8901643281663678</v>
      </c>
      <c r="BG86" s="18">
        <f t="shared" si="235"/>
        <v>-2.4062473949419627</v>
      </c>
      <c r="BH86" s="18">
        <f t="shared" si="235"/>
        <v>0.75659957941855982</v>
      </c>
      <c r="BI86" s="18">
        <f t="shared" si="236"/>
        <v>-0.53659813472335394</v>
      </c>
      <c r="BK86" s="18">
        <f t="shared" si="237"/>
        <v>-0.30891089887673528</v>
      </c>
      <c r="BL86" s="18">
        <f t="shared" si="238"/>
        <v>2.177345503190864</v>
      </c>
      <c r="BM86" s="18">
        <f t="shared" si="239"/>
        <v>1.9502301153153212</v>
      </c>
      <c r="BO86" t="str">
        <f t="shared" si="260"/>
        <v>23 Teaching and other educational professionals</v>
      </c>
      <c r="BP86" s="18">
        <f t="shared" si="240"/>
        <v>2.3872414089757044</v>
      </c>
      <c r="BQ86" s="18">
        <f t="shared" si="240"/>
        <v>-7.3232652625936145</v>
      </c>
      <c r="BR86" s="18">
        <f t="shared" si="240"/>
        <v>-4.1479906094681995</v>
      </c>
      <c r="BS86" s="18">
        <f t="shared" si="240"/>
        <v>-2.7137359974180209</v>
      </c>
      <c r="BT86" s="18">
        <f t="shared" si="241"/>
        <v>-3.4575633857359289</v>
      </c>
      <c r="BV86" s="18">
        <f t="shared" si="242"/>
        <v>-3.1941897099284633</v>
      </c>
      <c r="BW86" s="18">
        <f t="shared" si="243"/>
        <v>2.1065604817086969</v>
      </c>
      <c r="BX86" s="18">
        <f t="shared" si="244"/>
        <v>-0.12364320956425034</v>
      </c>
      <c r="BZ86" t="str">
        <f t="shared" si="261"/>
        <v>23 Teaching and other educational professionals</v>
      </c>
      <c r="CA86" s="18">
        <f t="shared" si="245"/>
        <v>8.3389986098929558</v>
      </c>
      <c r="CB86" s="18">
        <f t="shared" si="245"/>
        <v>7.6453371734369835</v>
      </c>
      <c r="CC86" s="18">
        <f t="shared" si="245"/>
        <v>-2.7955805868684624</v>
      </c>
      <c r="CD86" s="18">
        <f t="shared" si="245"/>
        <v>-1.9221404888515758</v>
      </c>
      <c r="CE86" s="18">
        <f t="shared" si="246"/>
        <v>-1.6252953149614169</v>
      </c>
      <c r="CG86" s="18">
        <f t="shared" si="247"/>
        <v>-2.2141557664070888</v>
      </c>
      <c r="CH86" s="18">
        <f t="shared" si="248"/>
        <v>1.9142360087388344</v>
      </c>
      <c r="CI86" s="18">
        <f t="shared" si="249"/>
        <v>0.2856807323095234</v>
      </c>
      <c r="CK86" t="str">
        <f t="shared" si="262"/>
        <v>23 Teaching and other educational professionals</v>
      </c>
      <c r="CL86" s="18">
        <f t="shared" si="250"/>
        <v>6.7143762023448961</v>
      </c>
      <c r="CM86" s="18">
        <f t="shared" si="250"/>
        <v>43.302888086053557</v>
      </c>
      <c r="CN86" s="18">
        <f t="shared" si="250"/>
        <v>-1.9995614986688226</v>
      </c>
      <c r="CO86" s="18">
        <f t="shared" si="250"/>
        <v>-3.0381002505911914</v>
      </c>
      <c r="CP86" s="18">
        <f t="shared" si="251"/>
        <v>-0.3102774458370261</v>
      </c>
      <c r="CR86" s="18">
        <f t="shared" si="252"/>
        <v>-2.6931493167815512</v>
      </c>
      <c r="CS86" s="18">
        <f t="shared" si="253"/>
        <v>1.9911777552164223</v>
      </c>
      <c r="CT86" s="18">
        <f t="shared" si="254"/>
        <v>5.3780769775912951E-2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9.9255403972383416</v>
      </c>
      <c r="C87" s="18">
        <f t="shared" si="210"/>
        <v>1.2897499015481095</v>
      </c>
      <c r="D87" s="18">
        <f t="shared" si="210"/>
        <v>6.0626551333766709</v>
      </c>
      <c r="E87" s="18">
        <f t="shared" si="210"/>
        <v>4.2463576091242183</v>
      </c>
      <c r="F87" s="18">
        <f t="shared" si="211"/>
        <v>4.6222797758740164</v>
      </c>
      <c r="H87" s="18">
        <f t="shared" si="212"/>
        <v>4.8483075859201641</v>
      </c>
      <c r="I87" s="18">
        <f t="shared" si="213"/>
        <v>3.659064848882454</v>
      </c>
      <c r="J87" s="18">
        <f t="shared" si="214"/>
        <v>6.9732896857904958</v>
      </c>
      <c r="L87" t="str">
        <f t="shared" si="255"/>
        <v>24 Business, media and public service professionals</v>
      </c>
      <c r="M87" s="18">
        <f t="shared" si="215"/>
        <v>9.6516912338438843</v>
      </c>
      <c r="N87" s="18">
        <f t="shared" si="215"/>
        <v>7.1807008296981722</v>
      </c>
      <c r="O87" s="18">
        <f t="shared" si="215"/>
        <v>4.8579146767514736</v>
      </c>
      <c r="P87" s="18">
        <f t="shared" si="215"/>
        <v>3.6324282416875686</v>
      </c>
      <c r="Q87" s="18">
        <f t="shared" si="216"/>
        <v>4.2329342428993</v>
      </c>
      <c r="S87" s="18">
        <f t="shared" si="217"/>
        <v>4.0393240194115831</v>
      </c>
      <c r="T87" s="18">
        <f t="shared" si="218"/>
        <v>3.5604790363274352</v>
      </c>
      <c r="U87" s="18">
        <f t="shared" si="219"/>
        <v>6.3026616302027882</v>
      </c>
      <c r="W87" t="str">
        <f t="shared" si="256"/>
        <v>24 Business, media and public service professionals</v>
      </c>
      <c r="X87" s="18">
        <f t="shared" si="220"/>
        <v>3.1006593956941275</v>
      </c>
      <c r="Y87" s="18">
        <f t="shared" si="220"/>
        <v>9.218069372017478</v>
      </c>
      <c r="Z87" s="18">
        <f t="shared" si="220"/>
        <v>0.54534355400643886</v>
      </c>
      <c r="AA87" s="18">
        <f t="shared" si="220"/>
        <v>-1.9664741169289623E-2</v>
      </c>
      <c r="AB87" s="18">
        <f t="shared" si="221"/>
        <v>0.71128497236745414</v>
      </c>
      <c r="AD87" s="18">
        <f t="shared" si="222"/>
        <v>0.16831769225202908</v>
      </c>
      <c r="AE87" s="18">
        <f t="shared" si="223"/>
        <v>2.9105063248301422</v>
      </c>
      <c r="AF87" s="18">
        <f t="shared" si="224"/>
        <v>3.0236092074907628</v>
      </c>
      <c r="AH87" t="str">
        <f t="shared" si="257"/>
        <v>24 Business, media and public service professionals</v>
      </c>
      <c r="AI87" s="18">
        <f t="shared" si="225"/>
        <v>-1.3998768165848219</v>
      </c>
      <c r="AJ87" s="18">
        <f t="shared" si="225"/>
        <v>11.215403597645214</v>
      </c>
      <c r="AK87" s="18">
        <f t="shared" si="225"/>
        <v>-1.1515835223452786</v>
      </c>
      <c r="AL87" s="18">
        <f t="shared" si="225"/>
        <v>1.8764907609170045E-2</v>
      </c>
      <c r="AM87" s="18">
        <f t="shared" si="226"/>
        <v>0.31462981625904884</v>
      </c>
      <c r="AO87" s="18">
        <f t="shared" si="227"/>
        <v>-0.37288282568510578</v>
      </c>
      <c r="AP87" s="18">
        <f t="shared" si="228"/>
        <v>2.1045733067582839</v>
      </c>
      <c r="AQ87" s="18">
        <f t="shared" si="229"/>
        <v>1.8279708209242518</v>
      </c>
      <c r="AS87" t="str">
        <f t="shared" si="258"/>
        <v>24 Business, media and public service professionals</v>
      </c>
      <c r="AT87" s="18">
        <f t="shared" si="230"/>
        <v>2.6866947054745793</v>
      </c>
      <c r="AU87" s="18">
        <f t="shared" si="230"/>
        <v>10.821142097569592</v>
      </c>
      <c r="AV87" s="18">
        <f t="shared" si="230"/>
        <v>0.80074022052978311</v>
      </c>
      <c r="AW87" s="18">
        <f t="shared" si="230"/>
        <v>0.38472017683290893</v>
      </c>
      <c r="AX87" s="18">
        <f t="shared" si="231"/>
        <v>1.1378191682072103</v>
      </c>
      <c r="AZ87" s="18">
        <f t="shared" si="232"/>
        <v>0.52320239859058315</v>
      </c>
      <c r="BA87" s="18">
        <f t="shared" si="233"/>
        <v>2.8629699475221981</v>
      </c>
      <c r="BB87" s="18">
        <f t="shared" si="234"/>
        <v>3.2197837743599411</v>
      </c>
      <c r="BD87" t="str">
        <f t="shared" si="259"/>
        <v>24 Business, media and public service professionals</v>
      </c>
      <c r="BE87" s="18">
        <f t="shared" si="235"/>
        <v>5.2369198486686752</v>
      </c>
      <c r="BF87" s="18">
        <f t="shared" si="235"/>
        <v>5.5738264275311478</v>
      </c>
      <c r="BG87" s="18">
        <f t="shared" si="235"/>
        <v>-6.7782503775748459E-2</v>
      </c>
      <c r="BH87" s="18">
        <f t="shared" si="235"/>
        <v>0.48870599244139612</v>
      </c>
      <c r="BI87" s="18">
        <f t="shared" si="236"/>
        <v>0.62445158607737916</v>
      </c>
      <c r="BK87" s="18">
        <f t="shared" si="237"/>
        <v>0.30286635479632729</v>
      </c>
      <c r="BL87" s="18">
        <f t="shared" si="238"/>
        <v>2.2860438631426616</v>
      </c>
      <c r="BM87" s="18">
        <f t="shared" si="239"/>
        <v>2.50808877263482</v>
      </c>
      <c r="BO87" t="str">
        <f t="shared" si="260"/>
        <v>24 Business, media and public service professionals</v>
      </c>
      <c r="BP87" s="18">
        <f t="shared" si="240"/>
        <v>1.8718855542594337</v>
      </c>
      <c r="BQ87" s="18">
        <f t="shared" si="240"/>
        <v>14.139293108731144</v>
      </c>
      <c r="BR87" s="18">
        <f t="shared" si="240"/>
        <v>-3.1496107763396397</v>
      </c>
      <c r="BS87" s="18">
        <f t="shared" si="240"/>
        <v>-2.7789381875187202</v>
      </c>
      <c r="BT87" s="18">
        <f t="shared" si="241"/>
        <v>-1.9163538490998944</v>
      </c>
      <c r="BV87" s="18">
        <f t="shared" si="242"/>
        <v>-2.9026530789358462</v>
      </c>
      <c r="BW87" s="18">
        <f t="shared" si="243"/>
        <v>1.9505314157972409</v>
      </c>
      <c r="BX87" s="18">
        <f t="shared" si="244"/>
        <v>-0.14165072583417482</v>
      </c>
      <c r="BZ87" t="str">
        <f t="shared" si="261"/>
        <v>24 Business, media and public service professionals</v>
      </c>
      <c r="CA87" s="18">
        <f t="shared" si="245"/>
        <v>9.667896520050224</v>
      </c>
      <c r="CB87" s="18">
        <f t="shared" si="245"/>
        <v>4.6697747344024654</v>
      </c>
      <c r="CC87" s="18">
        <f t="shared" si="245"/>
        <v>-2.614301500239391</v>
      </c>
      <c r="CD87" s="18">
        <f t="shared" si="245"/>
        <v>-2.8471067300655406</v>
      </c>
      <c r="CE87" s="18">
        <f t="shared" si="246"/>
        <v>-2.3205035423477627</v>
      </c>
      <c r="CG87" s="18">
        <f t="shared" si="247"/>
        <v>-2.7695668894903602</v>
      </c>
      <c r="CH87" s="18">
        <f t="shared" si="248"/>
        <v>1.6622581383681334</v>
      </c>
      <c r="CI87" s="18">
        <f t="shared" si="249"/>
        <v>-0.43468163926309034</v>
      </c>
      <c r="CK87" t="str">
        <f t="shared" si="262"/>
        <v>24 Business, media and public service professionals</v>
      </c>
      <c r="CL87" s="18">
        <f t="shared" si="250"/>
        <v>8.2261629186114895</v>
      </c>
      <c r="CM87" s="18">
        <f t="shared" si="250"/>
        <v>43.207700913754124</v>
      </c>
      <c r="CN87" s="18">
        <f t="shared" si="250"/>
        <v>-1.4815040392722301</v>
      </c>
      <c r="CO87" s="18">
        <f t="shared" si="250"/>
        <v>-1.6057915914808318</v>
      </c>
      <c r="CP87" s="18">
        <f t="shared" si="251"/>
        <v>0.76928160461025019</v>
      </c>
      <c r="CR87" s="18">
        <f t="shared" si="252"/>
        <v>-1.5643798390656327</v>
      </c>
      <c r="CS87" s="18">
        <f t="shared" si="253"/>
        <v>1.8658293907109158</v>
      </c>
      <c r="CT87" s="18">
        <f t="shared" si="254"/>
        <v>0.69170163688614394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12.063961800201195</v>
      </c>
      <c r="C88" s="18">
        <f t="shared" si="210"/>
        <v>12.578366400648932</v>
      </c>
      <c r="D88" s="18">
        <f t="shared" si="210"/>
        <v>3.9752803360840527</v>
      </c>
      <c r="E88" s="18">
        <f t="shared" si="210"/>
        <v>5.0295264162278253</v>
      </c>
      <c r="F88" s="18">
        <f t="shared" si="211"/>
        <v>5.1541021784238916</v>
      </c>
      <c r="H88" s="18">
        <f t="shared" si="212"/>
        <v>4.6769286643936425</v>
      </c>
      <c r="I88" s="18">
        <f t="shared" si="213"/>
        <v>3.4232302768155698</v>
      </c>
      <c r="J88" s="18">
        <f t="shared" si="214"/>
        <v>6.6907882597076584</v>
      </c>
      <c r="L88" t="str">
        <f t="shared" si="255"/>
        <v>31 Science, engineering and technology associate professionals</v>
      </c>
      <c r="M88" s="18">
        <f t="shared" si="215"/>
        <v>10.182743263814963</v>
      </c>
      <c r="N88" s="18">
        <f t="shared" si="215"/>
        <v>6.962331035515934</v>
      </c>
      <c r="O88" s="18">
        <f t="shared" si="215"/>
        <v>3.8916757994652773</v>
      </c>
      <c r="P88" s="18">
        <f t="shared" si="215"/>
        <v>4.2250933033039617</v>
      </c>
      <c r="Q88" s="18">
        <f t="shared" si="216"/>
        <v>4.2896227385815333</v>
      </c>
      <c r="S88" s="18">
        <f t="shared" si="217"/>
        <v>4.113835412376754</v>
      </c>
      <c r="T88" s="18">
        <f t="shared" si="218"/>
        <v>3.2053705254649456</v>
      </c>
      <c r="U88" s="18">
        <f t="shared" si="219"/>
        <v>6.1153000434083449</v>
      </c>
      <c r="W88" t="str">
        <f t="shared" si="256"/>
        <v>31 Science, engineering and technology associate professionals</v>
      </c>
      <c r="X88" s="18">
        <f t="shared" si="220"/>
        <v>5.3250849666361511</v>
      </c>
      <c r="Y88" s="18">
        <f t="shared" si="220"/>
        <v>6.7913934865742265</v>
      </c>
      <c r="Z88" s="18">
        <f t="shared" si="220"/>
        <v>-1.4003542274443337E-2</v>
      </c>
      <c r="AA88" s="18">
        <f t="shared" si="220"/>
        <v>0.93306109856929886</v>
      </c>
      <c r="AB88" s="18">
        <f t="shared" si="221"/>
        <v>0.99163710096179525</v>
      </c>
      <c r="AD88" s="18">
        <f t="shared" si="222"/>
        <v>0.61638032785624741</v>
      </c>
      <c r="AE88" s="18">
        <f t="shared" si="223"/>
        <v>2.6227301495900024</v>
      </c>
      <c r="AF88" s="18">
        <f t="shared" si="224"/>
        <v>3.0575861387502679</v>
      </c>
      <c r="AH88" t="str">
        <f t="shared" si="257"/>
        <v>31 Science, engineering and technology associate professionals</v>
      </c>
      <c r="AI88" s="18">
        <f t="shared" si="225"/>
        <v>7.3021888025334381</v>
      </c>
      <c r="AJ88" s="18">
        <f t="shared" si="225"/>
        <v>1.4565906522491678</v>
      </c>
      <c r="AK88" s="18">
        <f t="shared" si="225"/>
        <v>1.9823390378728156</v>
      </c>
      <c r="AL88" s="18">
        <f t="shared" si="225"/>
        <v>2.7448592099510449</v>
      </c>
      <c r="AM88" s="18">
        <f t="shared" si="226"/>
        <v>2.4251556403133145</v>
      </c>
      <c r="AO88" s="18">
        <f t="shared" si="227"/>
        <v>2.4900544319149009</v>
      </c>
      <c r="AP88" s="18">
        <f t="shared" si="228"/>
        <v>3.1106634004255174</v>
      </c>
      <c r="AQ88" s="18">
        <f t="shared" si="229"/>
        <v>4.831546110724938</v>
      </c>
      <c r="AS88" t="str">
        <f t="shared" si="258"/>
        <v>31 Science, engineering and technology associate professionals</v>
      </c>
      <c r="AT88" s="18">
        <f t="shared" si="230"/>
        <v>3.3362803896766602</v>
      </c>
      <c r="AU88" s="18">
        <f t="shared" si="230"/>
        <v>-0.57659628653869976</v>
      </c>
      <c r="AV88" s="18">
        <f t="shared" si="230"/>
        <v>-2.1125597316193678</v>
      </c>
      <c r="AW88" s="18">
        <f t="shared" si="230"/>
        <v>-0.31767813896543817</v>
      </c>
      <c r="AX88" s="18">
        <f t="shared" si="231"/>
        <v>-0.89819634549955785</v>
      </c>
      <c r="AZ88" s="18">
        <f t="shared" si="232"/>
        <v>-0.91959932498233421</v>
      </c>
      <c r="BA88" s="18">
        <f t="shared" si="233"/>
        <v>2.0914759387142157</v>
      </c>
      <c r="BB88" s="18">
        <f t="shared" si="234"/>
        <v>1.4153499318466656</v>
      </c>
      <c r="BD88" t="str">
        <f t="shared" si="259"/>
        <v>31 Science, engineering and technology associate professionals</v>
      </c>
      <c r="BE88" s="18">
        <f t="shared" si="235"/>
        <v>2.7342688302008478</v>
      </c>
      <c r="BF88" s="18">
        <f t="shared" si="235"/>
        <v>8.9851258015237754</v>
      </c>
      <c r="BG88" s="18">
        <f t="shared" si="235"/>
        <v>-4.5340039561448719</v>
      </c>
      <c r="BH88" s="18">
        <f t="shared" si="235"/>
        <v>-2.6608319416822734</v>
      </c>
      <c r="BI88" s="18">
        <f t="shared" si="236"/>
        <v>-2.5643376055590861</v>
      </c>
      <c r="BK88" s="18">
        <f t="shared" si="237"/>
        <v>-3.2892711989767953</v>
      </c>
      <c r="BL88" s="18">
        <f t="shared" si="238"/>
        <v>1.5054794068495303</v>
      </c>
      <c r="BM88" s="18">
        <f t="shared" si="239"/>
        <v>-1.0254122407168165</v>
      </c>
      <c r="BO88" t="str">
        <f t="shared" si="260"/>
        <v>31 Science, engineering and technology associate professionals</v>
      </c>
      <c r="BP88" s="18">
        <f t="shared" si="240"/>
        <v>3.3270867965368378</v>
      </c>
      <c r="BQ88" s="18">
        <f t="shared" si="240"/>
        <v>11.351400875321826</v>
      </c>
      <c r="BR88" s="18">
        <f t="shared" si="240"/>
        <v>-3.9047379216519906</v>
      </c>
      <c r="BS88" s="18">
        <f t="shared" si="240"/>
        <v>-0.93628746542808727</v>
      </c>
      <c r="BT88" s="18">
        <f t="shared" si="241"/>
        <v>-1.1539150907681761</v>
      </c>
      <c r="BV88" s="18">
        <f t="shared" si="242"/>
        <v>-1.9358221534830578</v>
      </c>
      <c r="BW88" s="18">
        <f t="shared" si="243"/>
        <v>1.8687356267513167</v>
      </c>
      <c r="BX88" s="18">
        <f t="shared" si="244"/>
        <v>0.42686295109179984</v>
      </c>
      <c r="BZ88" t="str">
        <f t="shared" si="261"/>
        <v>31 Science, engineering and technology associate professionals</v>
      </c>
      <c r="CA88" s="18">
        <f t="shared" si="245"/>
        <v>10.652782747309741</v>
      </c>
      <c r="CB88" s="18">
        <f t="shared" si="245"/>
        <v>6.986721061945711</v>
      </c>
      <c r="CC88" s="18">
        <f t="shared" si="245"/>
        <v>-2.6617716680828907</v>
      </c>
      <c r="CD88" s="18">
        <f t="shared" si="245"/>
        <v>-1.2196489310674075</v>
      </c>
      <c r="CE88" s="18">
        <f t="shared" si="246"/>
        <v>-1.1809226132581507</v>
      </c>
      <c r="CG88" s="18">
        <f t="shared" si="247"/>
        <v>-1.7027149997452251</v>
      </c>
      <c r="CH88" s="18">
        <f t="shared" si="248"/>
        <v>1.6549643599939268</v>
      </c>
      <c r="CI88" s="18">
        <f t="shared" si="249"/>
        <v>0.33897723231812726</v>
      </c>
      <c r="CK88" t="str">
        <f t="shared" si="262"/>
        <v>31 Science, engineering and technology associate professionals</v>
      </c>
      <c r="CL88" s="18">
        <f t="shared" si="250"/>
        <v>8.4397312467491936</v>
      </c>
      <c r="CM88" s="18">
        <f t="shared" si="250"/>
        <v>39.254505296768308</v>
      </c>
      <c r="CN88" s="18">
        <f t="shared" si="250"/>
        <v>0.603376212011697</v>
      </c>
      <c r="CO88" s="18">
        <f t="shared" si="250"/>
        <v>1.2994890590424246</v>
      </c>
      <c r="CP88" s="18">
        <f t="shared" si="251"/>
        <v>3.1119586132590804</v>
      </c>
      <c r="CR88" s="18">
        <f t="shared" si="252"/>
        <v>1.066917897227726</v>
      </c>
      <c r="CS88" s="18">
        <f t="shared" si="253"/>
        <v>2.3855297532081821</v>
      </c>
      <c r="CT88" s="18">
        <f t="shared" si="254"/>
        <v>3.1691333795242249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7.9917701503645633</v>
      </c>
      <c r="C89" s="18">
        <f t="shared" si="210"/>
        <v>-13.408492450747922</v>
      </c>
      <c r="D89" s="18">
        <f t="shared" si="210"/>
        <v>14.789804087325486</v>
      </c>
      <c r="E89" s="18">
        <f t="shared" si="210"/>
        <v>6.449491424774334</v>
      </c>
      <c r="F89" s="18">
        <f t="shared" si="211"/>
        <v>7.5911962997148086</v>
      </c>
      <c r="H89" s="18">
        <f t="shared" si="212"/>
        <v>9.1599929159583695</v>
      </c>
      <c r="I89" s="18">
        <f t="shared" si="213"/>
        <v>6.1241151180592812</v>
      </c>
      <c r="J89" s="18">
        <f t="shared" si="214"/>
        <v>11.563990600320984</v>
      </c>
      <c r="L89" t="str">
        <f t="shared" si="255"/>
        <v>32 Health and social care associate professionals</v>
      </c>
      <c r="M89" s="18">
        <f t="shared" si="215"/>
        <v>7.2238342537872313</v>
      </c>
      <c r="N89" s="18">
        <f t="shared" si="215"/>
        <v>1.8383282668890999</v>
      </c>
      <c r="O89" s="18">
        <f t="shared" si="215"/>
        <v>14.738560502094543</v>
      </c>
      <c r="P89" s="18">
        <f t="shared" si="215"/>
        <v>6.1184223163530227</v>
      </c>
      <c r="Q89" s="18">
        <f t="shared" si="216"/>
        <v>8.460819315507063</v>
      </c>
      <c r="S89" s="18">
        <f t="shared" si="217"/>
        <v>8.9173305597809005</v>
      </c>
      <c r="T89" s="18">
        <f t="shared" si="218"/>
        <v>6.0145766333893125</v>
      </c>
      <c r="U89" s="18">
        <f t="shared" si="219"/>
        <v>11.33046730090339</v>
      </c>
      <c r="W89" t="str">
        <f t="shared" si="256"/>
        <v>32 Health and social care associate professionals</v>
      </c>
      <c r="X89" s="18">
        <f t="shared" si="220"/>
        <v>1.2448029817969219</v>
      </c>
      <c r="Y89" s="18">
        <f t="shared" si="220"/>
        <v>6.2298499706490151</v>
      </c>
      <c r="Z89" s="18">
        <f t="shared" si="220"/>
        <v>11.958236322793558</v>
      </c>
      <c r="AA89" s="18">
        <f t="shared" si="220"/>
        <v>2.7952376120295996</v>
      </c>
      <c r="AB89" s="18">
        <f t="shared" si="221"/>
        <v>5.7921753396129594</v>
      </c>
      <c r="AD89" s="18">
        <f t="shared" si="222"/>
        <v>5.7630612288155803</v>
      </c>
      <c r="AE89" s="18">
        <f t="shared" si="223"/>
        <v>5.4720799007159204</v>
      </c>
      <c r="AF89" s="18">
        <f t="shared" si="224"/>
        <v>8.7950276011222961</v>
      </c>
      <c r="AH89" t="str">
        <f t="shared" si="257"/>
        <v>32 Health and social care associate professionals</v>
      </c>
      <c r="AI89" s="18">
        <f t="shared" si="225"/>
        <v>-5.8682727267763912</v>
      </c>
      <c r="AJ89" s="18">
        <f t="shared" si="225"/>
        <v>0.10426444713120819</v>
      </c>
      <c r="AK89" s="18">
        <f t="shared" si="225"/>
        <v>3.3734660239695513</v>
      </c>
      <c r="AL89" s="18">
        <f t="shared" si="225"/>
        <v>-3.9436421092566842</v>
      </c>
      <c r="AM89" s="18">
        <f t="shared" si="226"/>
        <v>-1.4605927739884672</v>
      </c>
      <c r="AO89" s="18">
        <f t="shared" si="227"/>
        <v>-1.5640425566524563</v>
      </c>
      <c r="AP89" s="18">
        <f t="shared" si="228"/>
        <v>2.6065179348090606</v>
      </c>
      <c r="AQ89" s="18">
        <f t="shared" si="229"/>
        <v>1.5551269722682726</v>
      </c>
      <c r="AS89" t="str">
        <f t="shared" si="258"/>
        <v>32 Health and social care associate professionals</v>
      </c>
      <c r="AT89" s="18">
        <f t="shared" si="230"/>
        <v>0.9160740462252015</v>
      </c>
      <c r="AU89" s="18">
        <f t="shared" si="230"/>
        <v>14.014575915705652</v>
      </c>
      <c r="AV89" s="18">
        <f t="shared" si="230"/>
        <v>9.1307403355051378</v>
      </c>
      <c r="AW89" s="18">
        <f t="shared" si="230"/>
        <v>1.9978603452997401</v>
      </c>
      <c r="AX89" s="18">
        <f t="shared" si="231"/>
        <v>4.9029994857437309</v>
      </c>
      <c r="AZ89" s="18">
        <f t="shared" si="232"/>
        <v>4.3221209744174649</v>
      </c>
      <c r="BA89" s="18">
        <f t="shared" si="233"/>
        <v>4.6065353966649125</v>
      </c>
      <c r="BB89" s="18">
        <f t="shared" si="234"/>
        <v>7.2355194070535367</v>
      </c>
      <c r="BD89" t="str">
        <f t="shared" si="259"/>
        <v>32 Health and social care associate professionals</v>
      </c>
      <c r="BE89" s="18">
        <f t="shared" si="235"/>
        <v>7.5729235939519857</v>
      </c>
      <c r="BF89" s="18">
        <f t="shared" si="235"/>
        <v>-0.37162535074359848</v>
      </c>
      <c r="BG89" s="18">
        <f t="shared" si="235"/>
        <v>11.266510210329916</v>
      </c>
      <c r="BH89" s="18">
        <f t="shared" si="235"/>
        <v>2.5278369580319815</v>
      </c>
      <c r="BI89" s="18">
        <f t="shared" si="236"/>
        <v>4.9938734779069405</v>
      </c>
      <c r="BK89" s="18">
        <f t="shared" si="237"/>
        <v>5.3616797217352463</v>
      </c>
      <c r="BL89" s="18">
        <f t="shared" si="238"/>
        <v>4.6322096055253059</v>
      </c>
      <c r="BM89" s="18">
        <f t="shared" si="239"/>
        <v>7.9753100429561297</v>
      </c>
      <c r="BO89" t="str">
        <f t="shared" si="260"/>
        <v>32 Health and social care associate professionals</v>
      </c>
      <c r="BP89" s="18">
        <f t="shared" si="240"/>
        <v>3.4867363712155708</v>
      </c>
      <c r="BQ89" s="18">
        <f t="shared" si="240"/>
        <v>-8.1883445205855221</v>
      </c>
      <c r="BR89" s="18">
        <f t="shared" si="240"/>
        <v>7.0582054875362843</v>
      </c>
      <c r="BS89" s="18">
        <f t="shared" si="240"/>
        <v>-1.8788091850940658</v>
      </c>
      <c r="BT89" s="18">
        <f t="shared" si="241"/>
        <v>0.41280690660046027</v>
      </c>
      <c r="BV89" s="18">
        <f t="shared" si="242"/>
        <v>1.0140677146288413</v>
      </c>
      <c r="BW89" s="18">
        <f t="shared" si="243"/>
        <v>3.5765192179366689</v>
      </c>
      <c r="BX89" s="18">
        <f t="shared" si="244"/>
        <v>4.2143112230752733</v>
      </c>
      <c r="BZ89" t="str">
        <f t="shared" si="261"/>
        <v>32 Health and social care associate professionals</v>
      </c>
      <c r="CA89" s="18">
        <f t="shared" si="245"/>
        <v>3.6363457435023117</v>
      </c>
      <c r="CB89" s="18">
        <f t="shared" si="245"/>
        <v>-5.4651973430587919</v>
      </c>
      <c r="CC89" s="18">
        <f t="shared" si="245"/>
        <v>5.5266036235571692</v>
      </c>
      <c r="CD89" s="18">
        <f t="shared" si="245"/>
        <v>-1.9334605783759562</v>
      </c>
      <c r="CE89" s="18">
        <f t="shared" si="246"/>
        <v>0.10957707607042178</v>
      </c>
      <c r="CG89" s="18">
        <f t="shared" si="247"/>
        <v>0.49270897616666698</v>
      </c>
      <c r="CH89" s="18">
        <f t="shared" si="248"/>
        <v>2.6310483944817609</v>
      </c>
      <c r="CI89" s="18">
        <f t="shared" si="249"/>
        <v>2.9773394282976762</v>
      </c>
      <c r="CK89" t="str">
        <f t="shared" si="262"/>
        <v>32 Health and social care associate professionals</v>
      </c>
      <c r="CL89" s="18">
        <f t="shared" si="250"/>
        <v>-7.1861777758830403E-2</v>
      </c>
      <c r="CM89" s="18">
        <f t="shared" si="250"/>
        <v>41.357788743068014</v>
      </c>
      <c r="CN89" s="18">
        <f t="shared" si="250"/>
        <v>7.9844371240532119</v>
      </c>
      <c r="CO89" s="18">
        <f t="shared" si="250"/>
        <v>1.8448631684293115</v>
      </c>
      <c r="CP89" s="18">
        <f t="shared" si="251"/>
        <v>5.8722894968109118</v>
      </c>
      <c r="CR89" s="18">
        <f t="shared" si="252"/>
        <v>3.8515881329475699</v>
      </c>
      <c r="CS89" s="18">
        <f t="shared" si="253"/>
        <v>3.5376239717953117</v>
      </c>
      <c r="CT89" s="18">
        <f t="shared" si="254"/>
        <v>6.1481144933195342</v>
      </c>
    </row>
    <row r="90" spans="1:98" x14ac:dyDescent="0.2">
      <c r="A90" t="str">
        <f t="shared" si="209"/>
        <v>33 Protective service occupations</v>
      </c>
      <c r="B90" s="18">
        <f t="shared" si="210"/>
        <v>4.6420200947031587</v>
      </c>
      <c r="C90" s="18">
        <f t="shared" si="210"/>
        <v>5.4496106573833192</v>
      </c>
      <c r="D90" s="18">
        <f t="shared" si="210"/>
        <v>5.4833154572060616</v>
      </c>
      <c r="E90" s="18">
        <f t="shared" si="210"/>
        <v>4.6330376429396969</v>
      </c>
      <c r="F90" s="18">
        <f t="shared" si="211"/>
        <v>4.9489894147918712</v>
      </c>
      <c r="H90" s="18">
        <f t="shared" si="212"/>
        <v>4.9156992951196798</v>
      </c>
      <c r="I90" s="18">
        <f t="shared" si="213"/>
        <v>2.6423268964910429</v>
      </c>
      <c r="J90" s="18">
        <f t="shared" si="214"/>
        <v>6.3914236828346516</v>
      </c>
      <c r="L90" t="str">
        <f t="shared" si="255"/>
        <v>33 Protective service occupations</v>
      </c>
      <c r="M90" s="18">
        <f t="shared" si="215"/>
        <v>8.1415300589816155</v>
      </c>
      <c r="N90" s="18">
        <f t="shared" si="215"/>
        <v>3.3947324739336038</v>
      </c>
      <c r="O90" s="18">
        <f t="shared" si="215"/>
        <v>1.9854972172682395</v>
      </c>
      <c r="P90" s="18">
        <f t="shared" si="215"/>
        <v>4.8304765864001453</v>
      </c>
      <c r="Q90" s="18">
        <f t="shared" si="216"/>
        <v>3.8434555462014908</v>
      </c>
      <c r="S90" s="18">
        <f t="shared" si="217"/>
        <v>3.8734395657949339</v>
      </c>
      <c r="T90" s="18">
        <f t="shared" si="218"/>
        <v>2.2337880165028023</v>
      </c>
      <c r="U90" s="18">
        <f t="shared" si="219"/>
        <v>5.2721523951960503</v>
      </c>
      <c r="W90" t="str">
        <f t="shared" si="256"/>
        <v>33 Protective service occupations</v>
      </c>
      <c r="X90" s="18">
        <f t="shared" si="220"/>
        <v>5.2648626234603313</v>
      </c>
      <c r="Y90" s="18">
        <f t="shared" si="220"/>
        <v>10.5630711513784</v>
      </c>
      <c r="Z90" s="18">
        <f t="shared" si="220"/>
        <v>-1.7140100808567427</v>
      </c>
      <c r="AA90" s="18">
        <f t="shared" si="220"/>
        <v>2.2030034902205342</v>
      </c>
      <c r="AB90" s="18">
        <f t="shared" si="221"/>
        <v>1.4598106944582412</v>
      </c>
      <c r="AD90" s="18">
        <f t="shared" si="222"/>
        <v>0.88028749852973043</v>
      </c>
      <c r="AE90" s="18">
        <f t="shared" si="223"/>
        <v>2.3975212486074593</v>
      </c>
      <c r="AF90" s="18">
        <f t="shared" si="224"/>
        <v>3.0407024377630432</v>
      </c>
      <c r="AH90" t="str">
        <f t="shared" si="257"/>
        <v>33 Protective service occupations</v>
      </c>
      <c r="AI90" s="18">
        <f t="shared" si="225"/>
        <v>4.0684054288581573</v>
      </c>
      <c r="AJ90" s="18">
        <f t="shared" si="225"/>
        <v>11.520545911175461</v>
      </c>
      <c r="AK90" s="18">
        <f t="shared" si="225"/>
        <v>-1.3432323296260873</v>
      </c>
      <c r="AL90" s="18">
        <f t="shared" si="225"/>
        <v>2.110375841179013</v>
      </c>
      <c r="AM90" s="18">
        <f t="shared" si="226"/>
        <v>1.5764435184900449</v>
      </c>
      <c r="AO90" s="18">
        <f t="shared" si="227"/>
        <v>0.94594482904448718</v>
      </c>
      <c r="AP90" s="18">
        <f t="shared" si="228"/>
        <v>2.2120928023379394</v>
      </c>
      <c r="AQ90" s="18">
        <f t="shared" si="229"/>
        <v>2.9210314915009139</v>
      </c>
      <c r="AS90" t="str">
        <f t="shared" si="258"/>
        <v>33 Protective service occupations</v>
      </c>
      <c r="AT90" s="18">
        <f t="shared" si="230"/>
        <v>0.8089649184338743</v>
      </c>
      <c r="AU90" s="18">
        <f t="shared" si="230"/>
        <v>9.1620729876770834</v>
      </c>
      <c r="AV90" s="18">
        <f t="shared" si="230"/>
        <v>-5.5487620660897079</v>
      </c>
      <c r="AW90" s="18">
        <f t="shared" si="230"/>
        <v>-0.31418960588156519</v>
      </c>
      <c r="AX90" s="18">
        <f t="shared" si="231"/>
        <v>-1.422518644775228</v>
      </c>
      <c r="AZ90" s="18">
        <f t="shared" si="232"/>
        <v>-2.0905117366926462</v>
      </c>
      <c r="BA90" s="18">
        <f t="shared" si="233"/>
        <v>1.6993683809015003</v>
      </c>
      <c r="BB90" s="18">
        <f t="shared" si="234"/>
        <v>0.10575896335518475</v>
      </c>
      <c r="BD90" t="str">
        <f t="shared" si="259"/>
        <v>33 Protective service occupations</v>
      </c>
      <c r="BE90" s="18">
        <f t="shared" si="235"/>
        <v>1.373818021267148</v>
      </c>
      <c r="BF90" s="18">
        <f t="shared" si="235"/>
        <v>1.6922419133651445</v>
      </c>
      <c r="BG90" s="18">
        <f t="shared" si="235"/>
        <v>-5.1626053333165274</v>
      </c>
      <c r="BH90" s="18">
        <f t="shared" si="235"/>
        <v>-1.7391633122643579</v>
      </c>
      <c r="BI90" s="18">
        <f t="shared" si="236"/>
        <v>-2.6133549794413957</v>
      </c>
      <c r="BK90" s="18">
        <f t="shared" si="237"/>
        <v>-2.8938259401639743</v>
      </c>
      <c r="BL90" s="18">
        <f t="shared" si="238"/>
        <v>1.0739089276462721</v>
      </c>
      <c r="BM90" s="18">
        <f t="shared" si="239"/>
        <v>-1.3343291800481882</v>
      </c>
      <c r="BO90" t="str">
        <f t="shared" si="260"/>
        <v>33 Protective service occupations</v>
      </c>
      <c r="BP90" s="18">
        <f t="shared" si="240"/>
        <v>1.0215850795141979</v>
      </c>
      <c r="BQ90" s="18">
        <f t="shared" si="240"/>
        <v>6.3080942673007456</v>
      </c>
      <c r="BR90" s="18">
        <f t="shared" si="240"/>
        <v>-7.9182206636266965</v>
      </c>
      <c r="BS90" s="18">
        <f t="shared" si="240"/>
        <v>-5.2497101783310907</v>
      </c>
      <c r="BT90" s="18">
        <f t="shared" si="241"/>
        <v>-5.4138562365494636</v>
      </c>
      <c r="BV90" s="18">
        <f t="shared" si="242"/>
        <v>-6.1476973788235245</v>
      </c>
      <c r="BW90" s="18">
        <f t="shared" si="243"/>
        <v>1.1235927410874202</v>
      </c>
      <c r="BX90" s="18">
        <f t="shared" si="244"/>
        <v>-3.6945842919422489</v>
      </c>
      <c r="BZ90" t="str">
        <f t="shared" si="261"/>
        <v>33 Protective service occupations</v>
      </c>
      <c r="CA90" s="18">
        <f t="shared" si="245"/>
        <v>9.1509463191576721</v>
      </c>
      <c r="CB90" s="18">
        <f t="shared" si="245"/>
        <v>-0.4466338323543928</v>
      </c>
      <c r="CC90" s="18">
        <f t="shared" si="245"/>
        <v>-4.300487657224461</v>
      </c>
      <c r="CD90" s="18">
        <f t="shared" si="245"/>
        <v>1.0136538929385708</v>
      </c>
      <c r="CE90" s="18">
        <f t="shared" si="246"/>
        <v>-0.76832176844522371</v>
      </c>
      <c r="CG90" s="18">
        <f t="shared" si="247"/>
        <v>-0.78973063456542203</v>
      </c>
      <c r="CH90" s="18">
        <f t="shared" si="248"/>
        <v>1.6179985803825181</v>
      </c>
      <c r="CI90" s="18">
        <f t="shared" si="249"/>
        <v>0.99485577873485997</v>
      </c>
      <c r="CK90" t="str">
        <f t="shared" si="262"/>
        <v>33 Protective service occupations</v>
      </c>
      <c r="CL90" s="18">
        <f t="shared" si="250"/>
        <v>-0.37369482024200984</v>
      </c>
      <c r="CM90" s="18">
        <f t="shared" si="250"/>
        <v>39.79582198985463</v>
      </c>
      <c r="CN90" s="18">
        <f t="shared" si="250"/>
        <v>-11.12449184113018</v>
      </c>
      <c r="CO90" s="18">
        <f t="shared" si="250"/>
        <v>1.1635623424641972</v>
      </c>
      <c r="CP90" s="18">
        <f t="shared" si="251"/>
        <v>-0.86480537084094866</v>
      </c>
      <c r="CR90" s="18">
        <f t="shared" si="252"/>
        <v>-3.1104865537673554</v>
      </c>
      <c r="CS90" s="18">
        <f t="shared" si="253"/>
        <v>0.84264763059698211</v>
      </c>
      <c r="CT90" s="18">
        <f t="shared" si="254"/>
        <v>-1.8418603325574101</v>
      </c>
    </row>
    <row r="91" spans="1:98" x14ac:dyDescent="0.2">
      <c r="A91" t="str">
        <f t="shared" si="209"/>
        <v>34 Culture, media and sports occupations</v>
      </c>
      <c r="B91" s="18">
        <f t="shared" si="210"/>
        <v>13.083484376763256</v>
      </c>
      <c r="C91" s="18">
        <f t="shared" si="210"/>
        <v>-0.66516698284886377</v>
      </c>
      <c r="D91" s="18">
        <f t="shared" si="210"/>
        <v>4.2960820435886005</v>
      </c>
      <c r="E91" s="18">
        <f t="shared" si="210"/>
        <v>4.4634057864632259</v>
      </c>
      <c r="F91" s="18">
        <f t="shared" si="211"/>
        <v>4.0830976952151321</v>
      </c>
      <c r="H91" s="18">
        <f t="shared" si="212"/>
        <v>4.407601400091421</v>
      </c>
      <c r="I91" s="18">
        <f t="shared" si="213"/>
        <v>3.8414926035207131</v>
      </c>
      <c r="J91" s="18">
        <f t="shared" si="214"/>
        <v>6.7662213331426413</v>
      </c>
      <c r="L91" t="str">
        <f t="shared" si="255"/>
        <v>34 Culture, media and sports occupations</v>
      </c>
      <c r="M91" s="18">
        <f t="shared" si="215"/>
        <v>9.3636473436006682</v>
      </c>
      <c r="N91" s="18">
        <f t="shared" si="215"/>
        <v>3.8377609080560315</v>
      </c>
      <c r="O91" s="18">
        <f t="shared" si="215"/>
        <v>3.480832659412525</v>
      </c>
      <c r="P91" s="18">
        <f t="shared" si="215"/>
        <v>4.0876874060828516</v>
      </c>
      <c r="Q91" s="18">
        <f t="shared" si="216"/>
        <v>3.8820545113756433</v>
      </c>
      <c r="S91" s="18">
        <f t="shared" si="217"/>
        <v>3.8850080899654804</v>
      </c>
      <c r="T91" s="18">
        <f t="shared" si="218"/>
        <v>3.6123780863403621</v>
      </c>
      <c r="U91" s="18">
        <f t="shared" si="219"/>
        <v>6.2253988678629968</v>
      </c>
      <c r="W91" t="str">
        <f t="shared" si="256"/>
        <v>34 Culture, media and sports occupations</v>
      </c>
      <c r="X91" s="18">
        <f t="shared" si="220"/>
        <v>1.6561213211740311</v>
      </c>
      <c r="Y91" s="18">
        <f t="shared" si="220"/>
        <v>1.5719938131283362</v>
      </c>
      <c r="Z91" s="18">
        <f t="shared" si="220"/>
        <v>-0.27198319677160798</v>
      </c>
      <c r="AA91" s="18">
        <f t="shared" si="220"/>
        <v>0.66018389674382671</v>
      </c>
      <c r="AB91" s="18">
        <f t="shared" si="221"/>
        <v>0.42453231636256916</v>
      </c>
      <c r="AD91" s="18">
        <f t="shared" si="222"/>
        <v>0.3484974152653475</v>
      </c>
      <c r="AE91" s="18">
        <f t="shared" si="223"/>
        <v>2.827896366303384</v>
      </c>
      <c r="AF91" s="18">
        <f t="shared" si="224"/>
        <v>3.0657047746242894</v>
      </c>
      <c r="AH91" t="str">
        <f t="shared" si="257"/>
        <v>34 Culture, media and sports occupations</v>
      </c>
      <c r="AI91" s="18">
        <f t="shared" si="225"/>
        <v>-0.4568400590892252</v>
      </c>
      <c r="AJ91" s="18">
        <f t="shared" si="225"/>
        <v>25.441418353561176</v>
      </c>
      <c r="AK91" s="18">
        <f t="shared" si="225"/>
        <v>-0.91095193640325922</v>
      </c>
      <c r="AL91" s="18">
        <f t="shared" si="225"/>
        <v>1.8749352315736489</v>
      </c>
      <c r="AM91" s="18">
        <f t="shared" si="226"/>
        <v>2.3181474581879469</v>
      </c>
      <c r="AO91" s="18">
        <f t="shared" si="227"/>
        <v>0.93771037355827591</v>
      </c>
      <c r="AP91" s="18">
        <f t="shared" si="228"/>
        <v>2.8233381032986893</v>
      </c>
      <c r="AQ91" s="18">
        <f t="shared" si="229"/>
        <v>3.4723080981483134</v>
      </c>
      <c r="AS91" t="str">
        <f t="shared" si="258"/>
        <v>34 Culture, media and sports occupations</v>
      </c>
      <c r="AT91" s="18">
        <f t="shared" si="230"/>
        <v>-3.2674971105228767E-2</v>
      </c>
      <c r="AU91" s="18">
        <f t="shared" si="230"/>
        <v>1.758511240504057</v>
      </c>
      <c r="AV91" s="18">
        <f t="shared" si="230"/>
        <v>-1.4112630477126298</v>
      </c>
      <c r="AW91" s="18">
        <f t="shared" si="230"/>
        <v>5.2976390469483547E-2</v>
      </c>
      <c r="AX91" s="18">
        <f t="shared" si="231"/>
        <v>-0.30165213355174414</v>
      </c>
      <c r="AZ91" s="18">
        <f t="shared" si="232"/>
        <v>-0.43750392889843059</v>
      </c>
      <c r="BA91" s="18">
        <f t="shared" si="233"/>
        <v>2.5712261644545764</v>
      </c>
      <c r="BB91" s="18">
        <f t="shared" si="234"/>
        <v>2.2675927057121292</v>
      </c>
      <c r="BD91" t="str">
        <f t="shared" si="259"/>
        <v>34 Culture, media and sports occupations</v>
      </c>
      <c r="BE91" s="18">
        <f t="shared" si="235"/>
        <v>2.2641262837517884</v>
      </c>
      <c r="BF91" s="18">
        <f t="shared" si="235"/>
        <v>-7.4368350615240502</v>
      </c>
      <c r="BG91" s="18">
        <f t="shared" si="235"/>
        <v>-2.9759888167259163</v>
      </c>
      <c r="BH91" s="18">
        <f t="shared" si="235"/>
        <v>0.41686099525060083</v>
      </c>
      <c r="BI91" s="18">
        <f t="shared" si="236"/>
        <v>-1.1603278978640441</v>
      </c>
      <c r="BK91" s="18">
        <f t="shared" si="237"/>
        <v>-0.72707093744777129</v>
      </c>
      <c r="BL91" s="18">
        <f t="shared" si="238"/>
        <v>1.9768005029645153</v>
      </c>
      <c r="BM91" s="18">
        <f t="shared" si="239"/>
        <v>1.4313220636615442</v>
      </c>
      <c r="BO91" t="str">
        <f t="shared" si="260"/>
        <v>34 Culture, media and sports occupations</v>
      </c>
      <c r="BP91" s="18">
        <f t="shared" si="240"/>
        <v>-0.26706061061388953</v>
      </c>
      <c r="BQ91" s="18">
        <f t="shared" si="240"/>
        <v>-13.465816288839294</v>
      </c>
      <c r="BR91" s="18">
        <f t="shared" si="240"/>
        <v>-6.5373809575263397</v>
      </c>
      <c r="BS91" s="18">
        <f t="shared" si="240"/>
        <v>-5.6546077175397276</v>
      </c>
      <c r="BT91" s="18">
        <f t="shared" si="241"/>
        <v>-6.4381018951251807</v>
      </c>
      <c r="BV91" s="18">
        <f t="shared" si="242"/>
        <v>-5.9497880376241046</v>
      </c>
      <c r="BW91" s="18">
        <f t="shared" si="243"/>
        <v>1.477775865590214</v>
      </c>
      <c r="BX91" s="18">
        <f t="shared" si="244"/>
        <v>-2.8850345805946587</v>
      </c>
      <c r="BZ91" t="str">
        <f t="shared" si="261"/>
        <v>34 Culture, media and sports occupations</v>
      </c>
      <c r="CA91" s="18">
        <f t="shared" si="245"/>
        <v>7.1945618528627131</v>
      </c>
      <c r="CB91" s="18">
        <f t="shared" si="245"/>
        <v>-8.5184827978938227</v>
      </c>
      <c r="CC91" s="18">
        <f t="shared" si="245"/>
        <v>-6.0224239172331888</v>
      </c>
      <c r="CD91" s="18">
        <f t="shared" si="245"/>
        <v>-3.8680089211948321</v>
      </c>
      <c r="CE91" s="18">
        <f t="shared" si="246"/>
        <v>-4.8418761987138019</v>
      </c>
      <c r="CG91" s="18">
        <f t="shared" si="247"/>
        <v>-4.5915797968779977</v>
      </c>
      <c r="CH91" s="18">
        <f t="shared" si="248"/>
        <v>1.4119034895284432</v>
      </c>
      <c r="CI91" s="18">
        <f t="shared" si="249"/>
        <v>-2.0928925852154556</v>
      </c>
      <c r="CK91" t="str">
        <f t="shared" si="262"/>
        <v>34 Culture, media and sports occupations</v>
      </c>
      <c r="CL91" s="18">
        <f t="shared" si="250"/>
        <v>6.9423551921128368</v>
      </c>
      <c r="CM91" s="18">
        <f t="shared" si="250"/>
        <v>24.568705899232015</v>
      </c>
      <c r="CN91" s="18">
        <f t="shared" si="250"/>
        <v>-4.2357363313824559</v>
      </c>
      <c r="CO91" s="18">
        <f t="shared" si="250"/>
        <v>-2.8888121315912785</v>
      </c>
      <c r="CP91" s="18">
        <f t="shared" si="251"/>
        <v>-1.7952630631898447</v>
      </c>
      <c r="CR91" s="18">
        <f t="shared" si="252"/>
        <v>-3.3398787565242394</v>
      </c>
      <c r="CS91" s="18">
        <f t="shared" si="253"/>
        <v>1.530726828725415</v>
      </c>
      <c r="CT91" s="18">
        <f t="shared" si="254"/>
        <v>-1.0258665886101692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8.2828103941717579</v>
      </c>
      <c r="C92" s="18">
        <f t="shared" si="210"/>
        <v>-4.4385969059101189</v>
      </c>
      <c r="D92" s="18">
        <f t="shared" si="210"/>
        <v>6.1848440297542107</v>
      </c>
      <c r="E92" s="18">
        <f t="shared" si="210"/>
        <v>4.5355944657017089</v>
      </c>
      <c r="F92" s="18">
        <f t="shared" si="211"/>
        <v>4.4605528254818116</v>
      </c>
      <c r="H92" s="18">
        <f t="shared" si="212"/>
        <v>5.0824782778660094</v>
      </c>
      <c r="I92" s="18">
        <f t="shared" si="213"/>
        <v>3.699455121562556</v>
      </c>
      <c r="J92" s="18">
        <f t="shared" si="214"/>
        <v>7.1762537147727734</v>
      </c>
      <c r="L92" t="str">
        <f t="shared" si="255"/>
        <v>35 Business and public service associate professionals</v>
      </c>
      <c r="M92" s="18">
        <f t="shared" si="215"/>
        <v>7.7930403581452756</v>
      </c>
      <c r="N92" s="18">
        <f t="shared" si="215"/>
        <v>4.6210649039300389</v>
      </c>
      <c r="O92" s="18">
        <f t="shared" si="215"/>
        <v>5.4347675518691574</v>
      </c>
      <c r="P92" s="18">
        <f t="shared" si="215"/>
        <v>3.7853492527021304</v>
      </c>
      <c r="Q92" s="18">
        <f t="shared" si="216"/>
        <v>4.3502946011204191</v>
      </c>
      <c r="S92" s="18">
        <f t="shared" si="217"/>
        <v>4.3322681843801281</v>
      </c>
      <c r="T92" s="18">
        <f t="shared" si="218"/>
        <v>3.6492384084525709</v>
      </c>
      <c r="U92" s="18">
        <f t="shared" si="219"/>
        <v>6.5805136518799712</v>
      </c>
      <c r="W92" t="str">
        <f t="shared" si="256"/>
        <v>35 Business and public service associate professionals</v>
      </c>
      <c r="X92" s="18">
        <f t="shared" si="220"/>
        <v>1.2128590007506102</v>
      </c>
      <c r="Y92" s="18">
        <f t="shared" si="220"/>
        <v>4.8657562998964732</v>
      </c>
      <c r="Z92" s="18">
        <f t="shared" si="220"/>
        <v>1.2287176706109459</v>
      </c>
      <c r="AA92" s="18">
        <f t="shared" si="220"/>
        <v>0.29248878531835665</v>
      </c>
      <c r="AB92" s="18">
        <f t="shared" si="221"/>
        <v>0.8648340922154274</v>
      </c>
      <c r="AD92" s="18">
        <f t="shared" si="222"/>
        <v>0.60359900953517176</v>
      </c>
      <c r="AE92" s="18">
        <f t="shared" si="223"/>
        <v>3.013189851636433</v>
      </c>
      <c r="AF92" s="18">
        <f t="shared" si="224"/>
        <v>3.4175045233631574</v>
      </c>
      <c r="AH92" t="str">
        <f t="shared" si="257"/>
        <v>35 Business and public service associate professionals</v>
      </c>
      <c r="AI92" s="18">
        <f t="shared" si="225"/>
        <v>0.8170553243580958</v>
      </c>
      <c r="AJ92" s="18">
        <f t="shared" si="225"/>
        <v>10.007269110131078</v>
      </c>
      <c r="AK92" s="18">
        <f t="shared" si="225"/>
        <v>1.1925916666506442</v>
      </c>
      <c r="AL92" s="18">
        <f t="shared" si="225"/>
        <v>0.84362728383930996</v>
      </c>
      <c r="AM92" s="18">
        <f t="shared" si="226"/>
        <v>1.5028175572238567</v>
      </c>
      <c r="AO92" s="18">
        <f t="shared" si="227"/>
        <v>0.95981482724358802</v>
      </c>
      <c r="AP92" s="18">
        <f t="shared" si="228"/>
        <v>2.9169289037804136</v>
      </c>
      <c r="AQ92" s="18">
        <f t="shared" si="229"/>
        <v>3.573504494591706</v>
      </c>
      <c r="AS92" t="str">
        <f t="shared" si="258"/>
        <v>35 Business and public service associate professionals</v>
      </c>
      <c r="AT92" s="18">
        <f t="shared" si="230"/>
        <v>-0.41077411105522321</v>
      </c>
      <c r="AU92" s="18">
        <f t="shared" si="230"/>
        <v>6.9577707248158704</v>
      </c>
      <c r="AV92" s="18">
        <f t="shared" si="230"/>
        <v>0.90044727371532129</v>
      </c>
      <c r="AW92" s="18">
        <f t="shared" si="230"/>
        <v>0.57678789157307175</v>
      </c>
      <c r="AX92" s="18">
        <f t="shared" si="231"/>
        <v>1.0656243814120669</v>
      </c>
      <c r="AZ92" s="18">
        <f t="shared" si="232"/>
        <v>0.68455883135873918</v>
      </c>
      <c r="BA92" s="18">
        <f t="shared" si="233"/>
        <v>2.8368275878923876</v>
      </c>
      <c r="BB92" s="18">
        <f t="shared" si="234"/>
        <v>3.3070514905154447</v>
      </c>
      <c r="BD92" t="str">
        <f t="shared" si="259"/>
        <v>35 Business and public service associate professionals</v>
      </c>
      <c r="BE92" s="18">
        <f t="shared" si="235"/>
        <v>2.447720449106594</v>
      </c>
      <c r="BF92" s="18">
        <f t="shared" si="235"/>
        <v>1.3867020860437451</v>
      </c>
      <c r="BG92" s="18">
        <f t="shared" si="235"/>
        <v>-1.2519561588318462</v>
      </c>
      <c r="BH92" s="18">
        <f t="shared" si="235"/>
        <v>-0.51248412335020976</v>
      </c>
      <c r="BI92" s="18">
        <f t="shared" si="236"/>
        <v>-0.62678611975838239</v>
      </c>
      <c r="BK92" s="18">
        <f t="shared" si="237"/>
        <v>-0.75958804254162571</v>
      </c>
      <c r="BL92" s="18">
        <f t="shared" si="238"/>
        <v>2.1010061318622153</v>
      </c>
      <c r="BM92" s="18">
        <f t="shared" si="239"/>
        <v>1.541511715707311</v>
      </c>
      <c r="BO92" t="str">
        <f t="shared" si="260"/>
        <v>35 Business and public service associate professionals</v>
      </c>
      <c r="BP92" s="18">
        <f t="shared" si="240"/>
        <v>-0.60628077305637795</v>
      </c>
      <c r="BQ92" s="18">
        <f t="shared" si="240"/>
        <v>4.9179241634253801</v>
      </c>
      <c r="BR92" s="18">
        <f t="shared" si="240"/>
        <v>-3.7122607670069918</v>
      </c>
      <c r="BS92" s="18">
        <f t="shared" si="240"/>
        <v>-2.9946397384661316</v>
      </c>
      <c r="BT92" s="18">
        <f t="shared" si="241"/>
        <v>-2.7440068743200596</v>
      </c>
      <c r="BV92" s="18">
        <f t="shared" si="242"/>
        <v>-3.2344390485029018</v>
      </c>
      <c r="BW92" s="18">
        <f t="shared" si="243"/>
        <v>1.840219465554882</v>
      </c>
      <c r="BX92" s="18">
        <f t="shared" si="244"/>
        <v>-0.51648322496824495</v>
      </c>
      <c r="BZ92" t="str">
        <f t="shared" si="261"/>
        <v>35 Business and public service associate professionals</v>
      </c>
      <c r="CA92" s="18">
        <f t="shared" si="245"/>
        <v>6.2809813872370723</v>
      </c>
      <c r="CB92" s="18">
        <f t="shared" si="245"/>
        <v>-4.6089766798028231</v>
      </c>
      <c r="CC92" s="18">
        <f t="shared" si="245"/>
        <v>-3.4843662303747691</v>
      </c>
      <c r="CD92" s="18">
        <f t="shared" si="245"/>
        <v>-3.0742979761476441</v>
      </c>
      <c r="CE92" s="18">
        <f t="shared" si="246"/>
        <v>-3.2991398472684286</v>
      </c>
      <c r="CG92" s="18">
        <f t="shared" si="247"/>
        <v>-3.2111806147627098</v>
      </c>
      <c r="CH92" s="18">
        <f t="shared" si="248"/>
        <v>1.4849721577488761</v>
      </c>
      <c r="CI92" s="18">
        <f t="shared" si="249"/>
        <v>-0.99782530147797255</v>
      </c>
      <c r="CK92" t="str">
        <f t="shared" si="262"/>
        <v>35 Business and public service associate professionals</v>
      </c>
      <c r="CL92" s="18">
        <f t="shared" si="250"/>
        <v>2.2658279267305126</v>
      </c>
      <c r="CM92" s="18">
        <f t="shared" si="250"/>
        <v>24.854825190688</v>
      </c>
      <c r="CN92" s="18">
        <f t="shared" si="250"/>
        <v>-6.5533683177219419</v>
      </c>
      <c r="CO92" s="18">
        <f t="shared" si="250"/>
        <v>-3.1580663128190078</v>
      </c>
      <c r="CP92" s="18">
        <f t="shared" si="251"/>
        <v>-2.6992624630877038</v>
      </c>
      <c r="CR92" s="18">
        <f t="shared" si="252"/>
        <v>-4.3033241371132069</v>
      </c>
      <c r="CS92" s="18">
        <f t="shared" si="253"/>
        <v>1.3599301668512087</v>
      </c>
      <c r="CT92" s="18">
        <f t="shared" si="254"/>
        <v>-1.9736291083304658</v>
      </c>
    </row>
    <row r="93" spans="1:98" x14ac:dyDescent="0.2">
      <c r="A93" t="str">
        <f t="shared" si="209"/>
        <v>41 Administrative occupations</v>
      </c>
      <c r="B93" s="18">
        <f t="shared" si="210"/>
        <v>7.2050946448553255</v>
      </c>
      <c r="C93" s="18">
        <f t="shared" si="210"/>
        <v>-2.6213437019465435</v>
      </c>
      <c r="D93" s="18">
        <f t="shared" si="210"/>
        <v>7.9292818158982925</v>
      </c>
      <c r="E93" s="18">
        <f t="shared" si="210"/>
        <v>5.5542903694688395</v>
      </c>
      <c r="F93" s="18">
        <f t="shared" si="211"/>
        <v>5.756591409085976</v>
      </c>
      <c r="H93" s="18">
        <f t="shared" si="212"/>
        <v>6.3400897810220513</v>
      </c>
      <c r="I93" s="18">
        <f t="shared" si="213"/>
        <v>4.5535362472387764</v>
      </c>
      <c r="J93" s="18">
        <f t="shared" si="214"/>
        <v>8.6370473619181034</v>
      </c>
      <c r="L93" t="str">
        <f t="shared" si="255"/>
        <v>41 Administrative occupations</v>
      </c>
      <c r="M93" s="18">
        <f t="shared" si="215"/>
        <v>6.915262375668596</v>
      </c>
      <c r="N93" s="18">
        <f t="shared" si="215"/>
        <v>7.9588695737561332</v>
      </c>
      <c r="O93" s="18">
        <f t="shared" si="215"/>
        <v>7.2887774828985563</v>
      </c>
      <c r="P93" s="18">
        <f t="shared" si="215"/>
        <v>5.030372475443845</v>
      </c>
      <c r="Q93" s="18">
        <f t="shared" si="216"/>
        <v>5.9128560207018399</v>
      </c>
      <c r="S93" s="18">
        <f t="shared" si="217"/>
        <v>5.7778420098648864</v>
      </c>
      <c r="T93" s="18">
        <f t="shared" si="218"/>
        <v>4.4608040123346626</v>
      </c>
      <c r="U93" s="18">
        <f t="shared" si="219"/>
        <v>8.1674152299060729</v>
      </c>
      <c r="W93" t="str">
        <f t="shared" si="256"/>
        <v>41 Administrative occupations</v>
      </c>
      <c r="X93" s="18">
        <f t="shared" si="220"/>
        <v>-0.2242421223399349</v>
      </c>
      <c r="Y93" s="18">
        <f t="shared" si="220"/>
        <v>13.406204964083358</v>
      </c>
      <c r="Z93" s="18">
        <f t="shared" si="220"/>
        <v>3.9020530703660627</v>
      </c>
      <c r="AA93" s="18">
        <f t="shared" si="220"/>
        <v>1.574050294243623</v>
      </c>
      <c r="AB93" s="18">
        <f t="shared" si="221"/>
        <v>3.0028100443759698</v>
      </c>
      <c r="AD93" s="18">
        <f t="shared" si="222"/>
        <v>2.3441971144166462</v>
      </c>
      <c r="AE93" s="18">
        <f t="shared" si="223"/>
        <v>3.7565306319131686</v>
      </c>
      <c r="AF93" s="18">
        <f t="shared" si="224"/>
        <v>5.2497634909502322</v>
      </c>
      <c r="AH93" t="str">
        <f t="shared" si="257"/>
        <v>41 Administrative occupations</v>
      </c>
      <c r="AI93" s="18">
        <f t="shared" si="225"/>
        <v>8.5341377878767055E-2</v>
      </c>
      <c r="AJ93" s="18">
        <f t="shared" si="225"/>
        <v>11.107086193595283</v>
      </c>
      <c r="AK93" s="18">
        <f t="shared" si="225"/>
        <v>3.0474763641896274</v>
      </c>
      <c r="AL93" s="18">
        <f t="shared" si="225"/>
        <v>1.5371133605960763</v>
      </c>
      <c r="AM93" s="18">
        <f t="shared" si="226"/>
        <v>2.5825623431968037</v>
      </c>
      <c r="AO93" s="18">
        <f t="shared" si="227"/>
        <v>2.0380918299848005</v>
      </c>
      <c r="AP93" s="18">
        <f t="shared" si="228"/>
        <v>3.7617816495903122</v>
      </c>
      <c r="AQ93" s="18">
        <f t="shared" si="229"/>
        <v>5.0488236100284301</v>
      </c>
      <c r="AS93" t="str">
        <f t="shared" si="258"/>
        <v>41 Administrative occupations</v>
      </c>
      <c r="AT93" s="18">
        <f t="shared" si="230"/>
        <v>6.6648603630303782E-2</v>
      </c>
      <c r="AU93" s="18">
        <f t="shared" si="230"/>
        <v>12.001539411419749</v>
      </c>
      <c r="AV93" s="18">
        <f t="shared" si="230"/>
        <v>2.1505518417818781</v>
      </c>
      <c r="AW93" s="18">
        <f t="shared" si="230"/>
        <v>1.1630727744235125</v>
      </c>
      <c r="AX93" s="18">
        <f t="shared" si="231"/>
        <v>2.1181600877601126</v>
      </c>
      <c r="AZ93" s="18">
        <f t="shared" si="232"/>
        <v>1.4911672295416789</v>
      </c>
      <c r="BA93" s="18">
        <f t="shared" si="233"/>
        <v>3.47721841002675</v>
      </c>
      <c r="BB93" s="18">
        <f t="shared" si="234"/>
        <v>4.4390753287237628</v>
      </c>
      <c r="BD93" t="str">
        <f t="shared" si="259"/>
        <v>41 Administrative occupations</v>
      </c>
      <c r="BE93" s="18">
        <f t="shared" si="235"/>
        <v>1.4266508560482505</v>
      </c>
      <c r="BF93" s="18">
        <f t="shared" si="235"/>
        <v>1.8538843837463848</v>
      </c>
      <c r="BG93" s="18">
        <f t="shared" si="235"/>
        <v>0.18569598594597725</v>
      </c>
      <c r="BH93" s="18">
        <f t="shared" si="235"/>
        <v>-1.2196853582444489</v>
      </c>
      <c r="BI93" s="18">
        <f t="shared" si="236"/>
        <v>-0.59244540846048466</v>
      </c>
      <c r="BK93" s="18">
        <f t="shared" si="237"/>
        <v>-0.75342916397032056</v>
      </c>
      <c r="BL93" s="18">
        <f t="shared" si="238"/>
        <v>2.4499303753813262</v>
      </c>
      <c r="BM93" s="18">
        <f t="shared" si="239"/>
        <v>1.9218225381995691</v>
      </c>
      <c r="BO93" t="str">
        <f t="shared" si="260"/>
        <v>41 Administrative occupations</v>
      </c>
      <c r="BP93" s="18">
        <f t="shared" si="240"/>
        <v>-1.8527081403138634</v>
      </c>
      <c r="BQ93" s="18">
        <f t="shared" si="240"/>
        <v>-3.9225325214332196</v>
      </c>
      <c r="BR93" s="18">
        <f t="shared" si="240"/>
        <v>-3.3265845661869853</v>
      </c>
      <c r="BS93" s="18">
        <f t="shared" si="240"/>
        <v>-5.4384175435375877</v>
      </c>
      <c r="BT93" s="18">
        <f t="shared" si="241"/>
        <v>-4.6887839203959221</v>
      </c>
      <c r="BV93" s="18">
        <f t="shared" si="242"/>
        <v>-4.7396495214073191</v>
      </c>
      <c r="BW93" s="18">
        <f t="shared" si="243"/>
        <v>1.9038389982977133</v>
      </c>
      <c r="BX93" s="18">
        <f t="shared" si="244"/>
        <v>-1.3976886408479494</v>
      </c>
      <c r="BZ93" t="str">
        <f t="shared" si="261"/>
        <v>41 Administrative occupations</v>
      </c>
      <c r="CA93" s="18">
        <f t="shared" si="245"/>
        <v>2.3053357752574222</v>
      </c>
      <c r="CB93" s="18">
        <f t="shared" si="245"/>
        <v>1.4858293503354547</v>
      </c>
      <c r="CC93" s="18">
        <f t="shared" si="245"/>
        <v>-6.5329240439858216</v>
      </c>
      <c r="CD93" s="18">
        <f t="shared" si="245"/>
        <v>-10.723886649213254</v>
      </c>
      <c r="CE93" s="18">
        <f t="shared" si="246"/>
        <v>-8.7063197587685988</v>
      </c>
      <c r="CG93" s="18">
        <f t="shared" si="247"/>
        <v>-9.3482062386203495</v>
      </c>
      <c r="CH93" s="18">
        <f t="shared" si="248"/>
        <v>1.1481695981618412</v>
      </c>
      <c r="CI93" s="18">
        <f t="shared" si="249"/>
        <v>-5.6763237214344509</v>
      </c>
      <c r="CK93" t="str">
        <f t="shared" si="262"/>
        <v>41 Administrative occupations</v>
      </c>
      <c r="CL93" s="18">
        <f t="shared" si="250"/>
        <v>-3.9670125467964334</v>
      </c>
      <c r="CM93" s="18">
        <f t="shared" si="250"/>
        <v>9.8882850744720372</v>
      </c>
      <c r="CN93" s="18">
        <f t="shared" si="250"/>
        <v>-9.1598826997448697</v>
      </c>
      <c r="CO93" s="18">
        <f t="shared" si="250"/>
        <v>-8.3321323635487392</v>
      </c>
      <c r="CP93" s="18">
        <f t="shared" si="251"/>
        <v>-7.5499937550917888</v>
      </c>
      <c r="CR93" s="18">
        <f t="shared" si="252"/>
        <v>-8.6088838327728396</v>
      </c>
      <c r="CS93" s="18">
        <f t="shared" si="253"/>
        <v>1.0598770705553484</v>
      </c>
      <c r="CT93" s="18">
        <f t="shared" si="254"/>
        <v>-5.4639158617473811</v>
      </c>
    </row>
    <row r="94" spans="1:98" x14ac:dyDescent="0.2">
      <c r="A94" t="str">
        <f t="shared" si="209"/>
        <v>42 Secretarial and related occupations</v>
      </c>
      <c r="B94" s="18">
        <f t="shared" si="210"/>
        <v>5.5725151151331032</v>
      </c>
      <c r="C94" s="18">
        <f t="shared" si="210"/>
        <v>-5.9927099455533872</v>
      </c>
      <c r="D94" s="18">
        <f t="shared" si="210"/>
        <v>9.3061218982783078</v>
      </c>
      <c r="E94" s="18">
        <f t="shared" si="210"/>
        <v>7.5492646782681305</v>
      </c>
      <c r="F94" s="18">
        <f t="shared" si="211"/>
        <v>7.1898470317544927</v>
      </c>
      <c r="H94" s="18">
        <f t="shared" si="212"/>
        <v>8.1317236104924362</v>
      </c>
      <c r="I94" s="18">
        <f t="shared" si="213"/>
        <v>5.7316656550167266</v>
      </c>
      <c r="J94" s="18">
        <f t="shared" si="214"/>
        <v>10.608889102432272</v>
      </c>
      <c r="L94" t="str">
        <f t="shared" si="255"/>
        <v>42 Secretarial and related occupations</v>
      </c>
      <c r="M94" s="18">
        <f t="shared" si="215"/>
        <v>2.3700939978844593</v>
      </c>
      <c r="N94" s="18">
        <f t="shared" si="215"/>
        <v>7.2323767545239948</v>
      </c>
      <c r="O94" s="18">
        <f t="shared" si="215"/>
        <v>8.1277576812364352</v>
      </c>
      <c r="P94" s="18">
        <f t="shared" si="215"/>
        <v>3.0714201984173739</v>
      </c>
      <c r="Q94" s="18">
        <f t="shared" si="216"/>
        <v>4.884704107315363</v>
      </c>
      <c r="S94" s="18">
        <f t="shared" si="217"/>
        <v>4.7300326752462984</v>
      </c>
      <c r="T94" s="18">
        <f t="shared" si="218"/>
        <v>4.5792327530073562</v>
      </c>
      <c r="U94" s="18">
        <f t="shared" si="219"/>
        <v>7.4968753962800783</v>
      </c>
      <c r="W94" t="str">
        <f t="shared" si="256"/>
        <v>42 Secretarial and related occupations</v>
      </c>
      <c r="X94" s="18">
        <f t="shared" si="220"/>
        <v>-1.5060561085763147</v>
      </c>
      <c r="Y94" s="18">
        <f t="shared" si="220"/>
        <v>7.5478512104065087</v>
      </c>
      <c r="Z94" s="18">
        <f t="shared" si="220"/>
        <v>6.1580603338192041</v>
      </c>
      <c r="AA94" s="18">
        <f t="shared" si="220"/>
        <v>4.6147499434723294</v>
      </c>
      <c r="AB94" s="18">
        <f t="shared" si="221"/>
        <v>5.2763911533426189</v>
      </c>
      <c r="AD94" s="18">
        <f t="shared" si="222"/>
        <v>5.1266775590966596</v>
      </c>
      <c r="AE94" s="18">
        <f t="shared" si="223"/>
        <v>4.6422612024227927</v>
      </c>
      <c r="AF94" s="18">
        <f t="shared" si="224"/>
        <v>7.8159709380351217</v>
      </c>
      <c r="AH94" t="str">
        <f t="shared" si="257"/>
        <v>42 Secretarial and related occupations</v>
      </c>
      <c r="AI94" s="18">
        <f t="shared" si="225"/>
        <v>-3.2479028670218013</v>
      </c>
      <c r="AJ94" s="18">
        <f t="shared" si="225"/>
        <v>16.322648886088366</v>
      </c>
      <c r="AK94" s="18">
        <f t="shared" si="225"/>
        <v>3.3794659774114777</v>
      </c>
      <c r="AL94" s="18">
        <f t="shared" si="225"/>
        <v>0.84498081354837939</v>
      </c>
      <c r="AM94" s="18">
        <f t="shared" si="226"/>
        <v>2.5412627763293782</v>
      </c>
      <c r="AO94" s="18">
        <f t="shared" si="227"/>
        <v>1.6828288497454436</v>
      </c>
      <c r="AP94" s="18">
        <f t="shared" si="228"/>
        <v>3.8497146343472899</v>
      </c>
      <c r="AQ94" s="18">
        <f t="shared" si="229"/>
        <v>4.8908291879449228</v>
      </c>
      <c r="AS94" t="str">
        <f t="shared" si="258"/>
        <v>42 Secretarial and related occupations</v>
      </c>
      <c r="AT94" s="18">
        <f t="shared" si="230"/>
        <v>-3.7857075002769691</v>
      </c>
      <c r="AU94" s="18">
        <f t="shared" si="230"/>
        <v>20.385230893173901</v>
      </c>
      <c r="AV94" s="18">
        <f t="shared" si="230"/>
        <v>2.2036738077854112</v>
      </c>
      <c r="AW94" s="18">
        <f t="shared" si="230"/>
        <v>3.6784367913057947</v>
      </c>
      <c r="AX94" s="18">
        <f t="shared" si="231"/>
        <v>4.1836058334352666</v>
      </c>
      <c r="AZ94" s="18">
        <f t="shared" si="232"/>
        <v>3.1844996886456478</v>
      </c>
      <c r="BA94" s="18">
        <f t="shared" si="233"/>
        <v>3.4827813397822593</v>
      </c>
      <c r="BB94" s="18">
        <f t="shared" si="234"/>
        <v>5.6220439343678708</v>
      </c>
      <c r="BD94" t="str">
        <f t="shared" si="259"/>
        <v>42 Secretarial and related occupations</v>
      </c>
      <c r="BE94" s="18">
        <f t="shared" si="235"/>
        <v>-0.30828178358133229</v>
      </c>
      <c r="BF94" s="18">
        <f t="shared" si="235"/>
        <v>-6.1553689337104363</v>
      </c>
      <c r="BG94" s="18">
        <f t="shared" si="235"/>
        <v>-0.88279571366899345</v>
      </c>
      <c r="BH94" s="18">
        <f t="shared" si="235"/>
        <v>-11.299178997772474</v>
      </c>
      <c r="BI94" s="18">
        <f t="shared" si="236"/>
        <v>-7.8432945879964517</v>
      </c>
      <c r="BK94" s="18">
        <f t="shared" si="237"/>
        <v>-7.954737416193125</v>
      </c>
      <c r="BL94" s="18">
        <f t="shared" si="238"/>
        <v>1.8377380243191688</v>
      </c>
      <c r="BM94" s="18">
        <f t="shared" si="239"/>
        <v>-3.3210976025723205</v>
      </c>
      <c r="BO94" t="str">
        <f t="shared" si="260"/>
        <v>42 Secretarial and related occupations</v>
      </c>
      <c r="BP94" s="18">
        <f t="shared" si="240"/>
        <v>-3.7379560165181402</v>
      </c>
      <c r="BQ94" s="18">
        <f t="shared" si="240"/>
        <v>-14.762681566276481</v>
      </c>
      <c r="BR94" s="18">
        <f t="shared" si="240"/>
        <v>-8.3754142447474251</v>
      </c>
      <c r="BS94" s="18">
        <f t="shared" si="240"/>
        <v>-15.108641846623472</v>
      </c>
      <c r="BT94" s="18">
        <f t="shared" si="241"/>
        <v>-13.03734412348807</v>
      </c>
      <c r="BV94" s="18">
        <f t="shared" si="242"/>
        <v>-12.921087645284734</v>
      </c>
      <c r="BW94" s="18">
        <f t="shared" si="243"/>
        <v>1.4547218675668772</v>
      </c>
      <c r="BX94" s="18">
        <f t="shared" si="244"/>
        <v>-6.4573122768115887</v>
      </c>
      <c r="BZ94" t="str">
        <f t="shared" si="261"/>
        <v>42 Secretarial and related occupations</v>
      </c>
      <c r="CA94" s="18">
        <f t="shared" si="245"/>
        <v>2.5592976217429841</v>
      </c>
      <c r="CB94" s="18">
        <f t="shared" si="245"/>
        <v>-3.3444996571207253</v>
      </c>
      <c r="CC94" s="18">
        <f t="shared" si="245"/>
        <v>-12.611882837092692</v>
      </c>
      <c r="CD94" s="18">
        <f t="shared" si="245"/>
        <v>-10.465479462637184</v>
      </c>
      <c r="CE94" s="18">
        <f t="shared" si="246"/>
        <v>-10.715802295110944</v>
      </c>
      <c r="CG94" s="18">
        <f t="shared" si="247"/>
        <v>-11.186741919909792</v>
      </c>
      <c r="CH94" s="18">
        <f t="shared" si="248"/>
        <v>1.0635336314034349</v>
      </c>
      <c r="CI94" s="18">
        <f t="shared" si="249"/>
        <v>-6.9269099293521759</v>
      </c>
      <c r="CK94" t="str">
        <f t="shared" si="262"/>
        <v>42 Secretarial and related occupations</v>
      </c>
      <c r="CL94" s="18">
        <f t="shared" si="250"/>
        <v>-1.3334440702688521</v>
      </c>
      <c r="CM94" s="18">
        <f t="shared" si="250"/>
        <v>4.1923927261721561</v>
      </c>
      <c r="CN94" s="18">
        <f t="shared" si="250"/>
        <v>-2.0135644667331865</v>
      </c>
      <c r="CO94" s="18">
        <f t="shared" si="250"/>
        <v>-11.874626577236501</v>
      </c>
      <c r="CP94" s="18">
        <f t="shared" si="251"/>
        <v>-7.9460943300249998</v>
      </c>
      <c r="CR94" s="18">
        <f t="shared" si="252"/>
        <v>-8.7031135674928493</v>
      </c>
      <c r="CS94" s="18">
        <f t="shared" si="253"/>
        <v>1.6545397690973962</v>
      </c>
      <c r="CT94" s="18">
        <f t="shared" si="254"/>
        <v>-4.0929387560073476</v>
      </c>
    </row>
    <row r="95" spans="1:98" x14ac:dyDescent="0.2">
      <c r="A95" t="str">
        <f t="shared" si="209"/>
        <v>51 Skilled agricultural and related trades</v>
      </c>
      <c r="B95" s="18">
        <f t="shared" si="210"/>
        <v>16.990979229731828</v>
      </c>
      <c r="C95" s="18">
        <f t="shared" si="210"/>
        <v>-11.245254373313539</v>
      </c>
      <c r="D95" s="18">
        <f t="shared" si="210"/>
        <v>5.5382301177821613</v>
      </c>
      <c r="E95" s="18">
        <f t="shared" si="210"/>
        <v>5.5087626275163171</v>
      </c>
      <c r="F95" s="18">
        <f t="shared" si="211"/>
        <v>4.3837439501332343</v>
      </c>
      <c r="H95" s="18">
        <f t="shared" si="212"/>
        <v>5.5185842099733762</v>
      </c>
      <c r="I95" s="18">
        <f t="shared" si="213"/>
        <v>5.321806611583324</v>
      </c>
      <c r="J95" s="18">
        <f t="shared" si="214"/>
        <v>8.5323129045944626</v>
      </c>
      <c r="L95" t="str">
        <f t="shared" si="255"/>
        <v>51 Skilled agricultural and related trades</v>
      </c>
      <c r="M95" s="18">
        <f t="shared" si="215"/>
        <v>4.8085184218658039</v>
      </c>
      <c r="N95" s="18">
        <f t="shared" si="215"/>
        <v>4.5572564192511322</v>
      </c>
      <c r="O95" s="18">
        <f t="shared" si="215"/>
        <v>5.7444406703945461</v>
      </c>
      <c r="P95" s="18">
        <f t="shared" si="215"/>
        <v>5.074649482174709</v>
      </c>
      <c r="Q95" s="18">
        <f t="shared" si="216"/>
        <v>5.2510258568114532</v>
      </c>
      <c r="S95" s="18">
        <f t="shared" si="217"/>
        <v>5.2974404913281425</v>
      </c>
      <c r="T95" s="18">
        <f t="shared" si="218"/>
        <v>4.1517045170826439</v>
      </c>
      <c r="U95" s="18">
        <f t="shared" si="219"/>
        <v>7.622340888639445</v>
      </c>
      <c r="W95" t="str">
        <f t="shared" si="256"/>
        <v>51 Skilled agricultural and related trades</v>
      </c>
      <c r="X95" s="18">
        <f t="shared" si="220"/>
        <v>0.59652429323264755</v>
      </c>
      <c r="Y95" s="18">
        <f t="shared" si="220"/>
        <v>20.516520255272418</v>
      </c>
      <c r="Z95" s="18">
        <f t="shared" si="220"/>
        <v>3.7788521626372695</v>
      </c>
      <c r="AA95" s="18">
        <f t="shared" si="220"/>
        <v>3.3047521737648022</v>
      </c>
      <c r="AB95" s="18">
        <f t="shared" si="221"/>
        <v>4.4538901026358158</v>
      </c>
      <c r="AD95" s="18">
        <f t="shared" si="222"/>
        <v>3.4625443619980878</v>
      </c>
      <c r="AE95" s="18">
        <f t="shared" si="223"/>
        <v>4.4120828487601793</v>
      </c>
      <c r="AF95" s="18">
        <f t="shared" si="224"/>
        <v>6.5150019428334094</v>
      </c>
      <c r="AH95" t="str">
        <f t="shared" si="257"/>
        <v>51 Skilled agricultural and related trades</v>
      </c>
      <c r="AI95" s="18">
        <f t="shared" si="225"/>
        <v>2.490769513088531</v>
      </c>
      <c r="AJ95" s="18">
        <f t="shared" si="225"/>
        <v>0.61710762467066527</v>
      </c>
      <c r="AK95" s="18">
        <f t="shared" si="225"/>
        <v>3.8699442984372778</v>
      </c>
      <c r="AL95" s="18">
        <f t="shared" si="225"/>
        <v>2.9984116526914573</v>
      </c>
      <c r="AM95" s="18">
        <f t="shared" si="226"/>
        <v>3.1191114867270109</v>
      </c>
      <c r="AO95" s="18">
        <f t="shared" si="227"/>
        <v>3.2881069680760655</v>
      </c>
      <c r="AP95" s="18">
        <f t="shared" si="228"/>
        <v>4.5081728145698108</v>
      </c>
      <c r="AQ95" s="18">
        <f t="shared" si="229"/>
        <v>6.4732965594179959</v>
      </c>
      <c r="AS95" t="str">
        <f t="shared" si="258"/>
        <v>51 Skilled agricultural and related trades</v>
      </c>
      <c r="AT95" s="18">
        <f t="shared" si="230"/>
        <v>2.2450090851542148</v>
      </c>
      <c r="AU95" s="18">
        <f t="shared" si="230"/>
        <v>2.4363677017653407</v>
      </c>
      <c r="AV95" s="18">
        <f t="shared" si="230"/>
        <v>3.1412370290365033</v>
      </c>
      <c r="AW95" s="18">
        <f t="shared" si="230"/>
        <v>2.9149988318103892</v>
      </c>
      <c r="AX95" s="18">
        <f t="shared" si="231"/>
        <v>2.9556444728142894</v>
      </c>
      <c r="AZ95" s="18">
        <f t="shared" si="232"/>
        <v>2.9903563716336956</v>
      </c>
      <c r="BA95" s="18">
        <f t="shared" si="233"/>
        <v>4.0260522084696326</v>
      </c>
      <c r="BB95" s="18">
        <f t="shared" si="234"/>
        <v>5.9018989505053465</v>
      </c>
      <c r="BD95" t="str">
        <f t="shared" si="259"/>
        <v>51 Skilled agricultural and related trades</v>
      </c>
      <c r="BE95" s="18">
        <f t="shared" si="235"/>
        <v>0.42182581337522063</v>
      </c>
      <c r="BF95" s="18">
        <f t="shared" si="235"/>
        <v>1.8834592759242597</v>
      </c>
      <c r="BG95" s="18">
        <f t="shared" si="235"/>
        <v>-0.68294302774315474</v>
      </c>
      <c r="BH95" s="18">
        <f t="shared" si="235"/>
        <v>0.71966978850843688</v>
      </c>
      <c r="BI95" s="18">
        <f t="shared" si="236"/>
        <v>0.35126789527151203</v>
      </c>
      <c r="BK95" s="18">
        <f t="shared" si="237"/>
        <v>0.24994493969263676</v>
      </c>
      <c r="BL95" s="18">
        <f t="shared" si="238"/>
        <v>2.5600964761611111</v>
      </c>
      <c r="BM95" s="18">
        <f t="shared" si="239"/>
        <v>2.7365068515451396</v>
      </c>
      <c r="BO95" t="str">
        <f t="shared" si="260"/>
        <v>51 Skilled agricultural and related trades</v>
      </c>
      <c r="BP95" s="18">
        <f t="shared" si="240"/>
        <v>-1.1883918820035255</v>
      </c>
      <c r="BQ95" s="18">
        <f t="shared" si="240"/>
        <v>1.7287244988337669</v>
      </c>
      <c r="BR95" s="18">
        <f t="shared" si="240"/>
        <v>-1.6953486289794095</v>
      </c>
      <c r="BS95" s="18">
        <f t="shared" si="240"/>
        <v>-0.35331677500721748</v>
      </c>
      <c r="BT95" s="18">
        <f t="shared" si="241"/>
        <v>-0.64633303548491394</v>
      </c>
      <c r="BV95" s="18">
        <f t="shared" si="242"/>
        <v>-0.80268415037627605</v>
      </c>
      <c r="BW95" s="18">
        <f t="shared" si="243"/>
        <v>2.6989457407366801</v>
      </c>
      <c r="BX95" s="18">
        <f t="shared" si="244"/>
        <v>2.1564825473576965</v>
      </c>
      <c r="BZ95" t="str">
        <f t="shared" si="261"/>
        <v>51 Skilled agricultural and related trades</v>
      </c>
      <c r="CA95" s="18">
        <f t="shared" si="245"/>
        <v>4.4866797213209741</v>
      </c>
      <c r="CB95" s="18">
        <f t="shared" si="245"/>
        <v>-6.4912602838744675</v>
      </c>
      <c r="CC95" s="18">
        <f t="shared" si="245"/>
        <v>-1.2494070776716271</v>
      </c>
      <c r="CD95" s="18">
        <f t="shared" si="245"/>
        <v>1.4264733123226625</v>
      </c>
      <c r="CE95" s="18">
        <f t="shared" si="246"/>
        <v>7.2903563900172941E-2</v>
      </c>
      <c r="CG95" s="18">
        <f t="shared" si="247"/>
        <v>0.52655211516137168</v>
      </c>
      <c r="CH95" s="18">
        <f t="shared" si="248"/>
        <v>2.2547372164350543</v>
      </c>
      <c r="CI95" s="18">
        <f t="shared" si="249"/>
        <v>2.6440857515483751</v>
      </c>
      <c r="CK95" t="str">
        <f t="shared" si="262"/>
        <v>51 Skilled agricultural and related trades</v>
      </c>
      <c r="CL95" s="18">
        <f t="shared" si="250"/>
        <v>3.465037171351848</v>
      </c>
      <c r="CM95" s="18">
        <f t="shared" si="250"/>
        <v>56.354837001593715</v>
      </c>
      <c r="CN95" s="18">
        <f t="shared" si="250"/>
        <v>-4.8235086960865097</v>
      </c>
      <c r="CO95" s="18">
        <f t="shared" si="250"/>
        <v>-6.4828283556639388</v>
      </c>
      <c r="CP95" s="18">
        <f t="shared" si="251"/>
        <v>-2.8976841034461853</v>
      </c>
      <c r="CR95" s="18">
        <f t="shared" si="252"/>
        <v>-5.9329612760188333</v>
      </c>
      <c r="CS95" s="18">
        <f t="shared" si="253"/>
        <v>1.4716329274555795</v>
      </c>
      <c r="CT95" s="18">
        <f t="shared" si="254"/>
        <v>-2.8856404979364148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6.4213903545792705</v>
      </c>
      <c r="C96" s="18">
        <f t="shared" si="210"/>
        <v>-4.219221669322426</v>
      </c>
      <c r="D96" s="18">
        <f t="shared" si="210"/>
        <v>7.7107415055275741</v>
      </c>
      <c r="E96" s="18">
        <f t="shared" si="210"/>
        <v>4.5326347292468316</v>
      </c>
      <c r="F96" s="18">
        <f t="shared" si="211"/>
        <v>4.9405353866883939</v>
      </c>
      <c r="H96" s="18">
        <f t="shared" si="212"/>
        <v>5.58144539488723</v>
      </c>
      <c r="I96" s="18">
        <f t="shared" si="213"/>
        <v>3.4657464845631925</v>
      </c>
      <c r="J96" s="18">
        <f t="shared" si="214"/>
        <v>7.418776640607283</v>
      </c>
      <c r="L96" t="str">
        <f t="shared" si="255"/>
        <v>52 Skilled metal, electrical and electronic trades</v>
      </c>
      <c r="M96" s="18">
        <f t="shared" si="215"/>
        <v>6.7631622709707573</v>
      </c>
      <c r="N96" s="18">
        <f t="shared" si="215"/>
        <v>-22.436249958860486</v>
      </c>
      <c r="O96" s="18">
        <f t="shared" si="215"/>
        <v>11.10336192068262</v>
      </c>
      <c r="P96" s="18">
        <f t="shared" si="215"/>
        <v>6.2552243421145182</v>
      </c>
      <c r="Q96" s="18">
        <f t="shared" si="216"/>
        <v>5.6482622411731853</v>
      </c>
      <c r="S96" s="18">
        <f t="shared" si="217"/>
        <v>7.84729629706169</v>
      </c>
      <c r="T96" s="18">
        <f t="shared" si="218"/>
        <v>4.7626517508223776</v>
      </c>
      <c r="U96" s="18">
        <f t="shared" si="219"/>
        <v>9.890123606453427</v>
      </c>
      <c r="W96" t="str">
        <f t="shared" si="256"/>
        <v>52 Skilled metal, electrical and electronic trades</v>
      </c>
      <c r="X96" s="18">
        <f t="shared" si="220"/>
        <v>1.4491042812150079</v>
      </c>
      <c r="Y96" s="18">
        <f t="shared" si="220"/>
        <v>-16.921374668789024</v>
      </c>
      <c r="Z96" s="18">
        <f t="shared" si="220"/>
        <v>5.1031917077980271</v>
      </c>
      <c r="AA96" s="18">
        <f t="shared" si="220"/>
        <v>2.4640424782210513</v>
      </c>
      <c r="AB96" s="18">
        <f t="shared" si="221"/>
        <v>1.9366202477673955</v>
      </c>
      <c r="AD96" s="18">
        <f t="shared" si="222"/>
        <v>3.3363122408898382</v>
      </c>
      <c r="AE96" s="18">
        <f t="shared" si="223"/>
        <v>3.6201176264058832</v>
      </c>
      <c r="AF96" s="18">
        <f t="shared" si="224"/>
        <v>5.833756216290098</v>
      </c>
      <c r="AH96" t="str">
        <f t="shared" si="257"/>
        <v>52 Skilled metal, electrical and electronic trades</v>
      </c>
      <c r="AI96" s="18">
        <f t="shared" si="225"/>
        <v>-0.40701104784777176</v>
      </c>
      <c r="AJ96" s="18">
        <f t="shared" si="225"/>
        <v>-10.755246862970392</v>
      </c>
      <c r="AK96" s="18">
        <f t="shared" si="225"/>
        <v>4.9021095245840085</v>
      </c>
      <c r="AL96" s="18">
        <f t="shared" si="225"/>
        <v>2.5526258288932846</v>
      </c>
      <c r="AM96" s="18">
        <f t="shared" si="226"/>
        <v>2.3878039238384163</v>
      </c>
      <c r="AO96" s="18">
        <f t="shared" si="227"/>
        <v>3.3298812900824704</v>
      </c>
      <c r="AP96" s="18">
        <f t="shared" si="228"/>
        <v>3.3423588999093923</v>
      </c>
      <c r="AQ96" s="18">
        <f t="shared" si="229"/>
        <v>5.6234800079582925</v>
      </c>
      <c r="AS96" t="str">
        <f t="shared" si="258"/>
        <v>52 Skilled metal, electrical and electronic trades</v>
      </c>
      <c r="AT96" s="18">
        <f t="shared" si="230"/>
        <v>0.32437406553067483</v>
      </c>
      <c r="AU96" s="18">
        <f t="shared" si="230"/>
        <v>-12.603960119221203</v>
      </c>
      <c r="AV96" s="18">
        <f t="shared" si="230"/>
        <v>3.1262039862319346</v>
      </c>
      <c r="AW96" s="18">
        <f t="shared" si="230"/>
        <v>1.9653231535309734</v>
      </c>
      <c r="AX96" s="18">
        <f t="shared" si="231"/>
        <v>1.3453599674224881</v>
      </c>
      <c r="AZ96" s="18">
        <f t="shared" si="232"/>
        <v>2.3508241282509168</v>
      </c>
      <c r="BA96" s="18">
        <f t="shared" si="233"/>
        <v>3.0899802337034821</v>
      </c>
      <c r="BB96" s="18">
        <f t="shared" si="234"/>
        <v>4.7137186027175648</v>
      </c>
      <c r="BD96" t="str">
        <f t="shared" si="259"/>
        <v>52 Skilled metal, electrical and electronic trades</v>
      </c>
      <c r="BE96" s="18">
        <f t="shared" si="235"/>
        <v>0.27632790973888266</v>
      </c>
      <c r="BF96" s="18">
        <f t="shared" si="235"/>
        <v>-12.419583949176738</v>
      </c>
      <c r="BG96" s="18">
        <f t="shared" si="235"/>
        <v>0.1560124522744788</v>
      </c>
      <c r="BH96" s="18">
        <f t="shared" si="235"/>
        <v>2.1655899459593897E-2</v>
      </c>
      <c r="BI96" s="18">
        <f t="shared" si="236"/>
        <v>-0.7636497320869573</v>
      </c>
      <c r="BK96" s="18">
        <f t="shared" si="237"/>
        <v>6.6421378932846054E-2</v>
      </c>
      <c r="BL96" s="18">
        <f t="shared" si="238"/>
        <v>1.9728345561039973</v>
      </c>
      <c r="BM96" s="18">
        <f t="shared" si="239"/>
        <v>2.0234212892569658</v>
      </c>
      <c r="BO96" t="str">
        <f t="shared" si="260"/>
        <v>52 Skilled metal, electrical and electronic trades</v>
      </c>
      <c r="BP96" s="18">
        <f t="shared" si="240"/>
        <v>-2.8802105918519616</v>
      </c>
      <c r="BQ96" s="18">
        <f t="shared" si="240"/>
        <v>-3.7621190639237523</v>
      </c>
      <c r="BR96" s="18">
        <f t="shared" si="240"/>
        <v>-2.4932209683312445</v>
      </c>
      <c r="BS96" s="18">
        <f t="shared" si="240"/>
        <v>-2.5731482276589945</v>
      </c>
      <c r="BT96" s="18">
        <f t="shared" si="241"/>
        <v>-2.622936307106527</v>
      </c>
      <c r="BV96" s="18">
        <f t="shared" si="242"/>
        <v>-2.5465130902203703</v>
      </c>
      <c r="BW96" s="18">
        <f t="shared" si="243"/>
        <v>1.898919443674818</v>
      </c>
      <c r="BX96" s="18">
        <f t="shared" si="244"/>
        <v>3.4202777586678224E-2</v>
      </c>
      <c r="BZ96" t="str">
        <f t="shared" si="261"/>
        <v>52 Skilled metal, electrical and electronic trades</v>
      </c>
      <c r="CA96" s="18">
        <f t="shared" si="245"/>
        <v>4.1336294519312533</v>
      </c>
      <c r="CB96" s="18">
        <f t="shared" si="245"/>
        <v>-22.766139394139294</v>
      </c>
      <c r="CC96" s="18">
        <f t="shared" si="245"/>
        <v>-2.0039370812800383</v>
      </c>
      <c r="CD96" s="18">
        <f t="shared" si="245"/>
        <v>-5.5222121502776282</v>
      </c>
      <c r="CE96" s="18">
        <f t="shared" si="246"/>
        <v>-5.6326514786081194</v>
      </c>
      <c r="CG96" s="18">
        <f t="shared" si="247"/>
        <v>-4.3637174188961403</v>
      </c>
      <c r="CH96" s="18">
        <f t="shared" si="248"/>
        <v>1.5796222516603509</v>
      </c>
      <c r="CI96" s="18">
        <f t="shared" si="249"/>
        <v>-1.6671257607183798</v>
      </c>
      <c r="CK96" t="str">
        <f t="shared" si="262"/>
        <v>52 Skilled metal, electrical and electronic trades</v>
      </c>
      <c r="CL96" s="18">
        <f t="shared" si="250"/>
        <v>2.9089311612094493</v>
      </c>
      <c r="CM96" s="18">
        <f t="shared" si="250"/>
        <v>21.054781435055105</v>
      </c>
      <c r="CN96" s="18">
        <f t="shared" si="250"/>
        <v>-5.8703270528325131</v>
      </c>
      <c r="CO96" s="18">
        <f t="shared" si="250"/>
        <v>-6.4178775518473508</v>
      </c>
      <c r="CP96" s="18">
        <f t="shared" si="251"/>
        <v>-4.7266414131446393</v>
      </c>
      <c r="CR96" s="18">
        <f t="shared" si="252"/>
        <v>-6.2357155358731875</v>
      </c>
      <c r="CS96" s="18">
        <f t="shared" si="253"/>
        <v>1.244612402598988</v>
      </c>
      <c r="CT96" s="18">
        <f t="shared" si="254"/>
        <v>-3.5161238529115568</v>
      </c>
    </row>
    <row r="97" spans="1:98" x14ac:dyDescent="0.2">
      <c r="A97" t="str">
        <f t="shared" si="209"/>
        <v>53 Skilled construction and building trades</v>
      </c>
      <c r="B97" s="18">
        <f t="shared" si="210"/>
        <v>-5.372519288488375</v>
      </c>
      <c r="C97" s="18">
        <f t="shared" si="210"/>
        <v>-32.255467258307412</v>
      </c>
      <c r="D97" s="18">
        <f t="shared" si="210"/>
        <v>15.959430046166023</v>
      </c>
      <c r="E97" s="18">
        <f t="shared" si="210"/>
        <v>2.4126971082516713</v>
      </c>
      <c r="F97" s="18">
        <f t="shared" si="211"/>
        <v>3.7519852694867462</v>
      </c>
      <c r="H97" s="18">
        <f t="shared" si="212"/>
        <v>6.7426285570539868</v>
      </c>
      <c r="I97" s="18">
        <f t="shared" si="213"/>
        <v>4.4449019638030718</v>
      </c>
      <c r="J97" s="18">
        <f t="shared" si="214"/>
        <v>8.8767262208562236</v>
      </c>
      <c r="L97" t="str">
        <f t="shared" si="255"/>
        <v>53 Skilled construction and building trades</v>
      </c>
      <c r="M97" s="18">
        <f t="shared" si="215"/>
        <v>5.4126481064298293</v>
      </c>
      <c r="N97" s="18">
        <f t="shared" si="215"/>
        <v>-27.940592501594651</v>
      </c>
      <c r="O97" s="18">
        <f t="shared" si="215"/>
        <v>10.415933688472666</v>
      </c>
      <c r="P97" s="18">
        <f t="shared" si="215"/>
        <v>3.891533793558799</v>
      </c>
      <c r="Q97" s="18">
        <f t="shared" si="216"/>
        <v>3.494122901816632</v>
      </c>
      <c r="S97" s="18">
        <f t="shared" si="217"/>
        <v>6.0223326369142738</v>
      </c>
      <c r="T97" s="18">
        <f t="shared" si="218"/>
        <v>4.2049720393370071</v>
      </c>
      <c r="U97" s="18">
        <f t="shared" si="219"/>
        <v>8.1947629470700214</v>
      </c>
      <c r="W97" t="str">
        <f t="shared" si="256"/>
        <v>53 Skilled construction and building trades</v>
      </c>
      <c r="X97" s="18">
        <f t="shared" si="220"/>
        <v>-1.559960360987056</v>
      </c>
      <c r="Y97" s="18">
        <f t="shared" si="220"/>
        <v>-16.58713975666015</v>
      </c>
      <c r="Z97" s="18">
        <f t="shared" si="220"/>
        <v>5.3332152028495283</v>
      </c>
      <c r="AA97" s="18">
        <f t="shared" si="220"/>
        <v>1.5940323369927345</v>
      </c>
      <c r="AB97" s="18">
        <f t="shared" si="221"/>
        <v>1.4895568485868704</v>
      </c>
      <c r="AD97" s="18">
        <f t="shared" si="222"/>
        <v>2.8254405798190829</v>
      </c>
      <c r="AE97" s="18">
        <f t="shared" si="223"/>
        <v>3.6112051996999739</v>
      </c>
      <c r="AF97" s="18">
        <f t="shared" si="224"/>
        <v>5.4649667251595924</v>
      </c>
      <c r="AH97" t="str">
        <f t="shared" si="257"/>
        <v>53 Skilled construction and building trades</v>
      </c>
      <c r="AI97" s="18">
        <f t="shared" si="225"/>
        <v>4.226564230907881</v>
      </c>
      <c r="AJ97" s="18">
        <f t="shared" si="225"/>
        <v>-22.195336360837292</v>
      </c>
      <c r="AK97" s="18">
        <f t="shared" si="225"/>
        <v>6.7319105944978697</v>
      </c>
      <c r="AL97" s="18">
        <f t="shared" si="225"/>
        <v>2.183789059790664</v>
      </c>
      <c r="AM97" s="18">
        <f t="shared" si="226"/>
        <v>1.8341791788321293</v>
      </c>
      <c r="AO97" s="18">
        <f t="shared" si="227"/>
        <v>3.6778771733947169</v>
      </c>
      <c r="AP97" s="18">
        <f t="shared" si="228"/>
        <v>4.1273126122308712</v>
      </c>
      <c r="AQ97" s="18">
        <f t="shared" si="229"/>
        <v>6.4488072187566692</v>
      </c>
      <c r="AS97" t="str">
        <f t="shared" si="258"/>
        <v>53 Skilled construction and building trades</v>
      </c>
      <c r="AT97" s="18">
        <f t="shared" si="230"/>
        <v>1.3300806255723607</v>
      </c>
      <c r="AU97" s="18">
        <f t="shared" si="230"/>
        <v>-17.386634189580739</v>
      </c>
      <c r="AV97" s="18">
        <f t="shared" si="230"/>
        <v>5.830734419081085</v>
      </c>
      <c r="AW97" s="18">
        <f t="shared" si="230"/>
        <v>1.4899967875382281</v>
      </c>
      <c r="AX97" s="18">
        <f t="shared" si="231"/>
        <v>1.5129291762666419</v>
      </c>
      <c r="AZ97" s="18">
        <f t="shared" si="232"/>
        <v>2.916757730332864</v>
      </c>
      <c r="BA97" s="18">
        <f t="shared" si="233"/>
        <v>3.8804088865676656</v>
      </c>
      <c r="BB97" s="18">
        <f t="shared" si="234"/>
        <v>5.7382743220270482</v>
      </c>
      <c r="BD97" t="str">
        <f t="shared" si="259"/>
        <v>53 Skilled construction and building trades</v>
      </c>
      <c r="BE97" s="18">
        <f t="shared" si="235"/>
        <v>1.4919588949114493</v>
      </c>
      <c r="BF97" s="18">
        <f t="shared" si="235"/>
        <v>-23.415493849185388</v>
      </c>
      <c r="BG97" s="18">
        <f t="shared" si="235"/>
        <v>1.4240952105967875</v>
      </c>
      <c r="BH97" s="18">
        <f t="shared" si="235"/>
        <v>-0.1181645732549419</v>
      </c>
      <c r="BI97" s="18">
        <f t="shared" si="236"/>
        <v>-1.2909469398900031</v>
      </c>
      <c r="BK97" s="18">
        <f t="shared" si="237"/>
        <v>0.3932985112939491</v>
      </c>
      <c r="BL97" s="18">
        <f t="shared" si="238"/>
        <v>2.2295198151677909</v>
      </c>
      <c r="BM97" s="18">
        <f t="shared" si="239"/>
        <v>2.5205738423008439</v>
      </c>
      <c r="BO97" t="str">
        <f t="shared" si="260"/>
        <v>53 Skilled construction and building trades</v>
      </c>
      <c r="BP97" s="18">
        <f t="shared" si="240"/>
        <v>1.3197173815994834</v>
      </c>
      <c r="BQ97" s="18">
        <f t="shared" si="240"/>
        <v>-13.277336600136758</v>
      </c>
      <c r="BR97" s="18">
        <f t="shared" si="240"/>
        <v>0.72931346755851223</v>
      </c>
      <c r="BS97" s="18">
        <f t="shared" si="240"/>
        <v>-0.24693651402610817</v>
      </c>
      <c r="BT97" s="18">
        <f t="shared" si="241"/>
        <v>-0.81445138051789989</v>
      </c>
      <c r="BV97" s="18">
        <f t="shared" si="242"/>
        <v>7.7424299508144223E-2</v>
      </c>
      <c r="BW97" s="18">
        <f t="shared" si="243"/>
        <v>2.7057026015351537</v>
      </c>
      <c r="BX97" s="18">
        <f t="shared" si="244"/>
        <v>2.7590764112874533</v>
      </c>
      <c r="BZ97" t="str">
        <f t="shared" si="261"/>
        <v>53 Skilled construction and building trades</v>
      </c>
      <c r="CA97" s="18">
        <f t="shared" si="245"/>
        <v>7.4545920537994581</v>
      </c>
      <c r="CB97" s="18">
        <f t="shared" si="245"/>
        <v>-29.576897956367297</v>
      </c>
      <c r="CC97" s="18">
        <f t="shared" si="245"/>
        <v>1.3698713124168371</v>
      </c>
      <c r="CD97" s="18">
        <f t="shared" si="245"/>
        <v>0.7124142734319161</v>
      </c>
      <c r="CE97" s="18">
        <f t="shared" si="246"/>
        <v>-1.3139864095864984</v>
      </c>
      <c r="CG97" s="18">
        <f t="shared" si="247"/>
        <v>0.93109146162460021</v>
      </c>
      <c r="CH97" s="18">
        <f t="shared" si="248"/>
        <v>2.262587897903634</v>
      </c>
      <c r="CI97" s="18">
        <f t="shared" si="249"/>
        <v>2.9556339001222787</v>
      </c>
      <c r="CK97" t="str">
        <f t="shared" si="262"/>
        <v>53 Skilled construction and building trades</v>
      </c>
      <c r="CL97" s="18">
        <f t="shared" si="250"/>
        <v>4.2088127380591978</v>
      </c>
      <c r="CM97" s="18">
        <f t="shared" si="250"/>
        <v>13.651547324967005</v>
      </c>
      <c r="CN97" s="18">
        <f t="shared" si="250"/>
        <v>-8.5994767968062042</v>
      </c>
      <c r="CO97" s="18">
        <f t="shared" si="250"/>
        <v>-9.7917982253289626</v>
      </c>
      <c r="CP97" s="18">
        <f t="shared" si="251"/>
        <v>-8.1035597574575231</v>
      </c>
      <c r="CR97" s="18">
        <f t="shared" si="252"/>
        <v>-9.3960960518327692</v>
      </c>
      <c r="CS97" s="18">
        <f t="shared" si="253"/>
        <v>1.0072960759355709</v>
      </c>
      <c r="CT97" s="18">
        <f t="shared" si="254"/>
        <v>-6.0869250568273081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4.8493042468789938</v>
      </c>
      <c r="C98" s="18">
        <f t="shared" si="210"/>
        <v>-15.463239638785364</v>
      </c>
      <c r="D98" s="18">
        <f t="shared" si="210"/>
        <v>10.086476584852978</v>
      </c>
      <c r="E98" s="18">
        <f t="shared" si="210"/>
        <v>5.4164236095830764</v>
      </c>
      <c r="F98" s="18">
        <f t="shared" si="211"/>
        <v>5.3901178389122562</v>
      </c>
      <c r="H98" s="18">
        <f t="shared" si="212"/>
        <v>6.9506699549422901</v>
      </c>
      <c r="I98" s="18">
        <f t="shared" si="213"/>
        <v>4.5672341864239074</v>
      </c>
      <c r="J98" s="18">
        <f t="shared" si="214"/>
        <v>9.1022162901236428</v>
      </c>
      <c r="L98" t="str">
        <f t="shared" si="255"/>
        <v>54 Textiles, printing and other skilled trades</v>
      </c>
      <c r="M98" s="18">
        <f t="shared" si="215"/>
        <v>8.6155215697016239</v>
      </c>
      <c r="N98" s="18">
        <f t="shared" si="215"/>
        <v>0.71387790743984159</v>
      </c>
      <c r="O98" s="18">
        <f t="shared" si="215"/>
        <v>8.1091953006966033</v>
      </c>
      <c r="P98" s="18">
        <f t="shared" si="215"/>
        <v>5.3427662783321672</v>
      </c>
      <c r="Q98" s="18">
        <f t="shared" si="216"/>
        <v>5.9017422309803669</v>
      </c>
      <c r="S98" s="18">
        <f t="shared" si="217"/>
        <v>6.2569528341441139</v>
      </c>
      <c r="T98" s="18">
        <f t="shared" si="218"/>
        <v>4.6325657439453938</v>
      </c>
      <c r="U98" s="18">
        <f t="shared" si="219"/>
        <v>8.6221960138186393</v>
      </c>
      <c r="W98" t="str">
        <f t="shared" si="256"/>
        <v>54 Textiles, printing and other skilled trades</v>
      </c>
      <c r="X98" s="18">
        <f t="shared" si="220"/>
        <v>0.16701865206867339</v>
      </c>
      <c r="Y98" s="18">
        <f t="shared" si="220"/>
        <v>-0.26297921096402055</v>
      </c>
      <c r="Z98" s="18">
        <f t="shared" si="220"/>
        <v>6.2840729695659903</v>
      </c>
      <c r="AA98" s="18">
        <f t="shared" si="220"/>
        <v>2.0962402929845636</v>
      </c>
      <c r="AB98" s="18">
        <f t="shared" si="221"/>
        <v>3.2359424596336783</v>
      </c>
      <c r="AD98" s="18">
        <f t="shared" si="222"/>
        <v>3.4735214116844659</v>
      </c>
      <c r="AE98" s="18">
        <f t="shared" si="223"/>
        <v>4.0431609216217357</v>
      </c>
      <c r="AF98" s="18">
        <f t="shared" si="224"/>
        <v>6.2453259907713443</v>
      </c>
      <c r="AH98" t="str">
        <f t="shared" si="257"/>
        <v>54 Textiles, printing and other skilled trades</v>
      </c>
      <c r="AI98" s="18">
        <f t="shared" si="225"/>
        <v>-2.6914389412275974</v>
      </c>
      <c r="AJ98" s="18">
        <f t="shared" si="225"/>
        <v>18.195503086811126</v>
      </c>
      <c r="AK98" s="18">
        <f t="shared" si="225"/>
        <v>3.5111847773745763</v>
      </c>
      <c r="AL98" s="18">
        <f t="shared" si="225"/>
        <v>2.7339018934539938</v>
      </c>
      <c r="AM98" s="18">
        <f t="shared" si="226"/>
        <v>3.8824536593146108</v>
      </c>
      <c r="AO98" s="18">
        <f t="shared" si="227"/>
        <v>2.9923454866295662</v>
      </c>
      <c r="AP98" s="18">
        <f t="shared" si="228"/>
        <v>4.0115720263880661</v>
      </c>
      <c r="AQ98" s="18">
        <f t="shared" si="229"/>
        <v>5.8919750979690155</v>
      </c>
      <c r="AS98" t="str">
        <f t="shared" si="258"/>
        <v>54 Textiles, printing and other skilled trades</v>
      </c>
      <c r="AT98" s="18">
        <f t="shared" si="230"/>
        <v>-2.0983398393438546</v>
      </c>
      <c r="AU98" s="18">
        <f t="shared" si="230"/>
        <v>8.8374331745316503</v>
      </c>
      <c r="AV98" s="18">
        <f t="shared" si="230"/>
        <v>4.4183059946799164</v>
      </c>
      <c r="AW98" s="18">
        <f t="shared" si="230"/>
        <v>0.11049074743059162</v>
      </c>
      <c r="AX98" s="18">
        <f t="shared" si="231"/>
        <v>1.9685134885273348</v>
      </c>
      <c r="AZ98" s="18">
        <f t="shared" si="232"/>
        <v>1.5263114116247589</v>
      </c>
      <c r="BA98" s="18">
        <f t="shared" si="233"/>
        <v>3.7240176579856676</v>
      </c>
      <c r="BB98" s="18">
        <f t="shared" si="234"/>
        <v>4.6792375132653108</v>
      </c>
      <c r="BD98" t="str">
        <f t="shared" si="259"/>
        <v>54 Textiles, printing and other skilled trades</v>
      </c>
      <c r="BE98" s="18">
        <f t="shared" si="235"/>
        <v>-7.9361034389546781E-2</v>
      </c>
      <c r="BF98" s="18">
        <f t="shared" si="235"/>
        <v>-13.356416507889858</v>
      </c>
      <c r="BG98" s="18">
        <f t="shared" si="235"/>
        <v>3.1619407030119451</v>
      </c>
      <c r="BH98" s="18">
        <f t="shared" si="235"/>
        <v>0.32633270682043136</v>
      </c>
      <c r="BI98" s="18">
        <f t="shared" si="236"/>
        <v>0.28078066064685103</v>
      </c>
      <c r="BK98" s="18">
        <f t="shared" si="237"/>
        <v>1.2627675979990816</v>
      </c>
      <c r="BL98" s="18">
        <f t="shared" si="238"/>
        <v>2.5434412891365055</v>
      </c>
      <c r="BM98" s="18">
        <f t="shared" si="239"/>
        <v>3.4557749716813468</v>
      </c>
      <c r="BO98" t="str">
        <f t="shared" si="260"/>
        <v>54 Textiles, printing and other skilled trades</v>
      </c>
      <c r="BP98" s="18">
        <f t="shared" si="240"/>
        <v>-3.6623971449739612</v>
      </c>
      <c r="BQ98" s="18">
        <f t="shared" si="240"/>
        <v>-0.27445287589084044</v>
      </c>
      <c r="BR98" s="18">
        <f t="shared" si="240"/>
        <v>-0.98652373752139422</v>
      </c>
      <c r="BS98" s="18">
        <f t="shared" si="240"/>
        <v>-1.5751056761848736</v>
      </c>
      <c r="BT98" s="18">
        <f t="shared" si="241"/>
        <v>-1.3106084688356945</v>
      </c>
      <c r="BV98" s="18">
        <f t="shared" si="242"/>
        <v>-1.3793014832387041</v>
      </c>
      <c r="BW98" s="18">
        <f t="shared" si="243"/>
        <v>2.1228786927941723</v>
      </c>
      <c r="BX98" s="18">
        <f t="shared" si="244"/>
        <v>1.122835186426463</v>
      </c>
      <c r="BZ98" t="str">
        <f t="shared" si="261"/>
        <v>54 Textiles, printing and other skilled trades</v>
      </c>
      <c r="CA98" s="18">
        <f t="shared" si="245"/>
        <v>2.795670363343028</v>
      </c>
      <c r="CB98" s="18">
        <f t="shared" si="245"/>
        <v>-7.4121001964602691</v>
      </c>
      <c r="CC98" s="18">
        <f t="shared" si="245"/>
        <v>0.72008962829097634</v>
      </c>
      <c r="CD98" s="18">
        <f t="shared" si="245"/>
        <v>-2.769838560513016</v>
      </c>
      <c r="CE98" s="18">
        <f t="shared" si="246"/>
        <v>-1.9925586825288555</v>
      </c>
      <c r="CG98" s="18">
        <f t="shared" si="247"/>
        <v>-1.6201764960045884</v>
      </c>
      <c r="CH98" s="18">
        <f t="shared" si="248"/>
        <v>1.9494152543458432</v>
      </c>
      <c r="CI98" s="18">
        <f t="shared" si="249"/>
        <v>0.74988017822452679</v>
      </c>
      <c r="CK98" t="str">
        <f t="shared" si="262"/>
        <v>54 Textiles, printing and other skilled trades</v>
      </c>
      <c r="CL98" s="18">
        <f t="shared" si="250"/>
        <v>-2.4364834772928057</v>
      </c>
      <c r="CM98" s="18">
        <f t="shared" si="250"/>
        <v>23.612925734809622</v>
      </c>
      <c r="CN98" s="18">
        <f t="shared" si="250"/>
        <v>-9.916094433797241</v>
      </c>
      <c r="CO98" s="18">
        <f t="shared" si="250"/>
        <v>-5.9646057596655533</v>
      </c>
      <c r="CP98" s="18">
        <f t="shared" si="251"/>
        <v>-5.618182016696494</v>
      </c>
      <c r="CR98" s="18">
        <f t="shared" si="252"/>
        <v>-7.3006614394082519</v>
      </c>
      <c r="CS98" s="18">
        <f t="shared" si="253"/>
        <v>1.1020112274468419</v>
      </c>
      <c r="CT98" s="18">
        <f t="shared" si="254"/>
        <v>-4.5232265379007703</v>
      </c>
    </row>
    <row r="99" spans="1:98" x14ac:dyDescent="0.2">
      <c r="A99" t="str">
        <f t="shared" si="209"/>
        <v>61 Caring personal service occupations</v>
      </c>
      <c r="B99" s="18">
        <f t="shared" si="210"/>
        <v>4.3585387307601975</v>
      </c>
      <c r="C99" s="18">
        <f t="shared" si="210"/>
        <v>-5.1421979454330575</v>
      </c>
      <c r="D99" s="18">
        <f t="shared" si="210"/>
        <v>7.2280700296391442</v>
      </c>
      <c r="E99" s="18">
        <f t="shared" si="210"/>
        <v>5.5405640340854712</v>
      </c>
      <c r="F99" s="18">
        <f t="shared" si="211"/>
        <v>5.3599608942191512</v>
      </c>
      <c r="H99" s="18">
        <f t="shared" si="212"/>
        <v>6.1000944027127524</v>
      </c>
      <c r="I99" s="18">
        <f t="shared" si="213"/>
        <v>4.5909427251923596</v>
      </c>
      <c r="J99" s="18">
        <f t="shared" si="214"/>
        <v>8.4822913539786668</v>
      </c>
      <c r="L99" t="str">
        <f t="shared" si="255"/>
        <v>61 Caring personal service occupations</v>
      </c>
      <c r="M99" s="18">
        <f t="shared" si="215"/>
        <v>5.3972809081977768</v>
      </c>
      <c r="N99" s="18">
        <f t="shared" si="215"/>
        <v>2.5367218814502879</v>
      </c>
      <c r="O99" s="18">
        <f t="shared" si="215"/>
        <v>7.1811651431566093</v>
      </c>
      <c r="P99" s="18">
        <f t="shared" si="215"/>
        <v>5.1699987725145391</v>
      </c>
      <c r="Q99" s="18">
        <f t="shared" si="216"/>
        <v>5.6268687141330709</v>
      </c>
      <c r="S99" s="18">
        <f t="shared" si="217"/>
        <v>5.8361591082011888</v>
      </c>
      <c r="T99" s="18">
        <f t="shared" si="218"/>
        <v>4.7726024738568906</v>
      </c>
      <c r="U99" s="18">
        <f t="shared" si="219"/>
        <v>8.4020579122464625</v>
      </c>
      <c r="W99" t="str">
        <f t="shared" si="256"/>
        <v>61 Caring personal service occupations</v>
      </c>
      <c r="X99" s="18">
        <f t="shared" si="220"/>
        <v>-0.33587646665746984</v>
      </c>
      <c r="Y99" s="18">
        <f t="shared" si="220"/>
        <v>8.5491417681795578</v>
      </c>
      <c r="Z99" s="18">
        <f t="shared" si="220"/>
        <v>3.5122763220760911</v>
      </c>
      <c r="AA99" s="18">
        <f t="shared" si="220"/>
        <v>1.9430195716450882</v>
      </c>
      <c r="AB99" s="18">
        <f t="shared" si="221"/>
        <v>2.8335997872710461</v>
      </c>
      <c r="AD99" s="18">
        <f t="shared" si="222"/>
        <v>2.4634438418847715</v>
      </c>
      <c r="AE99" s="18">
        <f t="shared" si="223"/>
        <v>4.2047424251653087</v>
      </c>
      <c r="AF99" s="18">
        <f t="shared" si="224"/>
        <v>5.6957826002253409</v>
      </c>
      <c r="AH99" t="str">
        <f t="shared" si="257"/>
        <v>61 Caring personal service occupations</v>
      </c>
      <c r="AI99" s="18">
        <f t="shared" si="225"/>
        <v>-3.6308150762580094</v>
      </c>
      <c r="AJ99" s="18">
        <f t="shared" si="225"/>
        <v>7.6063906379431057</v>
      </c>
      <c r="AK99" s="18">
        <f t="shared" si="225"/>
        <v>0.5151362254926628</v>
      </c>
      <c r="AL99" s="18">
        <f t="shared" si="225"/>
        <v>0.51486028335829825</v>
      </c>
      <c r="AM99" s="18">
        <f t="shared" si="226"/>
        <v>0.94414475466180203</v>
      </c>
      <c r="AO99" s="18">
        <f t="shared" si="227"/>
        <v>0.5149522639855908</v>
      </c>
      <c r="AP99" s="18">
        <f t="shared" si="228"/>
        <v>3.337366670380626</v>
      </c>
      <c r="AQ99" s="18">
        <f t="shared" si="229"/>
        <v>3.6670972020257375</v>
      </c>
      <c r="AS99" t="str">
        <f t="shared" si="258"/>
        <v>61 Caring personal service occupations</v>
      </c>
      <c r="AT99" s="18">
        <f t="shared" si="230"/>
        <v>-1.7006165463343326</v>
      </c>
      <c r="AU99" s="18">
        <f t="shared" si="230"/>
        <v>10.954847850143178</v>
      </c>
      <c r="AV99" s="18">
        <f t="shared" si="230"/>
        <v>1.1114732648336512</v>
      </c>
      <c r="AW99" s="18">
        <f t="shared" si="230"/>
        <v>1.1204183117410782</v>
      </c>
      <c r="AX99" s="18">
        <f t="shared" si="231"/>
        <v>1.7058808762631994</v>
      </c>
      <c r="AZ99" s="18">
        <f t="shared" si="232"/>
        <v>1.11743654151506</v>
      </c>
      <c r="BA99" s="18">
        <f t="shared" si="233"/>
        <v>3.5677551801155172</v>
      </c>
      <c r="BB99" s="18">
        <f t="shared" si="234"/>
        <v>4.273316192535126</v>
      </c>
      <c r="BD99" t="str">
        <f t="shared" si="259"/>
        <v>61 Caring personal service occupations</v>
      </c>
      <c r="BE99" s="18">
        <f t="shared" si="235"/>
        <v>3.8640011822924869</v>
      </c>
      <c r="BF99" s="18">
        <f t="shared" si="235"/>
        <v>-5.587817550743357</v>
      </c>
      <c r="BG99" s="18">
        <f t="shared" si="235"/>
        <v>1.9660011054319693</v>
      </c>
      <c r="BH99" s="18">
        <f t="shared" si="235"/>
        <v>1.7198467585813892</v>
      </c>
      <c r="BI99" s="18">
        <f t="shared" si="236"/>
        <v>1.3234856622638125</v>
      </c>
      <c r="BK99" s="18">
        <f t="shared" si="237"/>
        <v>1.8018321102658552</v>
      </c>
      <c r="BL99" s="18">
        <f t="shared" si="238"/>
        <v>3.2756684044479956</v>
      </c>
      <c r="BM99" s="18">
        <f t="shared" si="239"/>
        <v>4.4768965210086664</v>
      </c>
      <c r="BO99" t="str">
        <f t="shared" si="260"/>
        <v>61 Caring personal service occupations</v>
      </c>
      <c r="BP99" s="18">
        <f t="shared" si="240"/>
        <v>-1.2505864191799887</v>
      </c>
      <c r="BQ99" s="18">
        <f t="shared" si="240"/>
        <v>-15.636734376456641</v>
      </c>
      <c r="BR99" s="18">
        <f t="shared" si="240"/>
        <v>-1.7598881690416346</v>
      </c>
      <c r="BS99" s="18">
        <f t="shared" si="240"/>
        <v>-2.8648914588762953</v>
      </c>
      <c r="BT99" s="18">
        <f t="shared" si="241"/>
        <v>-3.3760038211768761</v>
      </c>
      <c r="BV99" s="18">
        <f t="shared" si="242"/>
        <v>-2.4979449850648261</v>
      </c>
      <c r="BW99" s="18">
        <f t="shared" si="243"/>
        <v>2.421133284950483</v>
      </c>
      <c r="BX99" s="18">
        <f t="shared" si="244"/>
        <v>0.73381036260802279</v>
      </c>
      <c r="BZ99" t="str">
        <f t="shared" si="261"/>
        <v>61 Caring personal service occupations</v>
      </c>
      <c r="CA99" s="18">
        <f t="shared" si="245"/>
        <v>-9.523933772878534</v>
      </c>
      <c r="CB99" s="18">
        <f t="shared" si="245"/>
        <v>-10.962939966027974</v>
      </c>
      <c r="CC99" s="18">
        <f t="shared" si="245"/>
        <v>-6.461319999555859</v>
      </c>
      <c r="CD99" s="18">
        <f t="shared" si="245"/>
        <v>-0.85451454887855993</v>
      </c>
      <c r="CE99" s="18">
        <f t="shared" si="246"/>
        <v>-3.293976214107841</v>
      </c>
      <c r="CG99" s="18">
        <f t="shared" si="247"/>
        <v>-2.7598303135511815</v>
      </c>
      <c r="CH99" s="18">
        <f t="shared" si="248"/>
        <v>1.3287756466673795</v>
      </c>
      <c r="CI99" s="18">
        <f t="shared" si="249"/>
        <v>-0.87758817652193732</v>
      </c>
      <c r="CK99" t="str">
        <f t="shared" si="262"/>
        <v>61 Caring personal service occupations</v>
      </c>
      <c r="CL99" s="18">
        <f t="shared" si="250"/>
        <v>-6.1238303005777928</v>
      </c>
      <c r="CM99" s="18">
        <f t="shared" si="250"/>
        <v>20.452172647625886</v>
      </c>
      <c r="CN99" s="18">
        <f t="shared" si="250"/>
        <v>0.55344005600992396</v>
      </c>
      <c r="CO99" s="18">
        <f t="shared" si="250"/>
        <v>0.97024711183255619</v>
      </c>
      <c r="CP99" s="18">
        <f t="shared" si="251"/>
        <v>1.9578909701230884</v>
      </c>
      <c r="CR99" s="18">
        <f t="shared" si="252"/>
        <v>0.83111981055172812</v>
      </c>
      <c r="CS99" s="18">
        <f t="shared" si="253"/>
        <v>2.0720159749276545</v>
      </c>
      <c r="CT99" s="18">
        <f t="shared" si="254"/>
        <v>2.705094676643216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18.476969412664744</v>
      </c>
      <c r="C100" s="18">
        <f t="shared" si="210"/>
        <v>-2.0293537582155685</v>
      </c>
      <c r="D100" s="18">
        <f t="shared" si="210"/>
        <v>7.3061371599876468</v>
      </c>
      <c r="E100" s="18">
        <f t="shared" si="210"/>
        <v>4.9185687202543571</v>
      </c>
      <c r="F100" s="18">
        <f t="shared" si="211"/>
        <v>5.2074264282722771</v>
      </c>
      <c r="H100" s="18">
        <f t="shared" si="212"/>
        <v>5.7084631105358774</v>
      </c>
      <c r="I100" s="18">
        <f t="shared" si="213"/>
        <v>4.5919587991493538</v>
      </c>
      <c r="J100" s="18">
        <f t="shared" si="214"/>
        <v>8.1980491862254432</v>
      </c>
      <c r="L100" t="str">
        <f t="shared" si="255"/>
        <v>62 Leisure, travel and related personal service occupations</v>
      </c>
      <c r="M100" s="18">
        <f t="shared" si="215"/>
        <v>5.5772121367186234</v>
      </c>
      <c r="N100" s="18">
        <f t="shared" si="215"/>
        <v>-8.9424486776935161</v>
      </c>
      <c r="O100" s="18">
        <f t="shared" si="215"/>
        <v>6.153519370356797</v>
      </c>
      <c r="P100" s="18">
        <f t="shared" si="215"/>
        <v>5.5783699923984464</v>
      </c>
      <c r="Q100" s="18">
        <f t="shared" si="216"/>
        <v>4.7842700896851387</v>
      </c>
      <c r="S100" s="18">
        <f t="shared" si="217"/>
        <v>5.7697393695887111</v>
      </c>
      <c r="T100" s="18">
        <f t="shared" si="218"/>
        <v>4.3731398887103756</v>
      </c>
      <c r="U100" s="18">
        <f t="shared" si="219"/>
        <v>8.1077726157156462</v>
      </c>
      <c r="W100" t="str">
        <f t="shared" si="256"/>
        <v>62 Leisure, travel and related personal service occupations</v>
      </c>
      <c r="X100" s="18">
        <f t="shared" si="220"/>
        <v>3.8787132455127882</v>
      </c>
      <c r="Y100" s="18">
        <f t="shared" si="220"/>
        <v>-3.1326342551854958</v>
      </c>
      <c r="Z100" s="18">
        <f t="shared" si="220"/>
        <v>4.743268559619418</v>
      </c>
      <c r="AA100" s="18">
        <f t="shared" si="220"/>
        <v>3.1331093725530224</v>
      </c>
      <c r="AB100" s="18">
        <f t="shared" si="221"/>
        <v>3.2284308941672668</v>
      </c>
      <c r="AD100" s="18">
        <f t="shared" si="222"/>
        <v>3.6670599113441504</v>
      </c>
      <c r="AE100" s="18">
        <f t="shared" si="223"/>
        <v>4.3371316407274874</v>
      </c>
      <c r="AF100" s="18">
        <f t="shared" si="224"/>
        <v>6.5961825639842431</v>
      </c>
      <c r="AH100" t="str">
        <f t="shared" si="257"/>
        <v>62 Leisure, travel and related personal service occupations</v>
      </c>
      <c r="AI100" s="18">
        <f t="shared" si="225"/>
        <v>2.9705258105028332</v>
      </c>
      <c r="AJ100" s="18">
        <f t="shared" si="225"/>
        <v>-1.4302146627026224</v>
      </c>
      <c r="AK100" s="18">
        <f t="shared" si="225"/>
        <v>3.3372076089044578</v>
      </c>
      <c r="AL100" s="18">
        <f t="shared" si="225"/>
        <v>3.1871789994745381</v>
      </c>
      <c r="AM100" s="18">
        <f t="shared" si="226"/>
        <v>2.9390843790559895</v>
      </c>
      <c r="AO100" s="18">
        <f t="shared" si="227"/>
        <v>3.2371643184507137</v>
      </c>
      <c r="AP100" s="18">
        <f t="shared" si="228"/>
        <v>4.2024443480588536</v>
      </c>
      <c r="AQ100" s="18">
        <f t="shared" si="229"/>
        <v>6.2046398333379216</v>
      </c>
      <c r="AS100" t="str">
        <f t="shared" si="258"/>
        <v>62 Leisure, travel and related personal service occupations</v>
      </c>
      <c r="AT100" s="18">
        <f t="shared" si="230"/>
        <v>4.9496987580982088</v>
      </c>
      <c r="AU100" s="18">
        <f t="shared" si="230"/>
        <v>-0.89333833454031675</v>
      </c>
      <c r="AV100" s="18">
        <f t="shared" si="230"/>
        <v>3.426912101766133</v>
      </c>
      <c r="AW100" s="18">
        <f t="shared" si="230"/>
        <v>3.4847042353323365</v>
      </c>
      <c r="AX100" s="18">
        <f t="shared" si="231"/>
        <v>3.1874824578476124</v>
      </c>
      <c r="AZ100" s="18">
        <f t="shared" si="232"/>
        <v>3.4654366036270812</v>
      </c>
      <c r="BA100" s="18">
        <f t="shared" si="233"/>
        <v>4.2499741263638313</v>
      </c>
      <c r="BB100" s="18">
        <f t="shared" si="234"/>
        <v>6.3946830397256127</v>
      </c>
      <c r="BD100" t="str">
        <f t="shared" si="259"/>
        <v>62 Leisure, travel and related personal service occupations</v>
      </c>
      <c r="BE100" s="18">
        <f t="shared" si="235"/>
        <v>2.8565080370962281</v>
      </c>
      <c r="BF100" s="18">
        <f t="shared" si="235"/>
        <v>-16.075750073663052</v>
      </c>
      <c r="BG100" s="18">
        <f t="shared" si="235"/>
        <v>2.8221733728450715E-2</v>
      </c>
      <c r="BH100" s="18">
        <f t="shared" si="235"/>
        <v>3.6983028590098499E-2</v>
      </c>
      <c r="BI100" s="18">
        <f t="shared" si="236"/>
        <v>-1.0577848991316974</v>
      </c>
      <c r="BK100" s="18">
        <f t="shared" si="237"/>
        <v>3.406251170772201E-2</v>
      </c>
      <c r="BL100" s="18">
        <f t="shared" si="238"/>
        <v>2.4238552835811777</v>
      </c>
      <c r="BM100" s="18">
        <f t="shared" si="239"/>
        <v>2.4482318846527518</v>
      </c>
      <c r="BO100" t="str">
        <f t="shared" si="260"/>
        <v>62 Leisure, travel and related personal service occupations</v>
      </c>
      <c r="BP100" s="18">
        <f t="shared" si="240"/>
        <v>0.4558520376810371</v>
      </c>
      <c r="BQ100" s="18">
        <f t="shared" si="240"/>
        <v>-16.930404505790431</v>
      </c>
      <c r="BR100" s="18">
        <f t="shared" si="240"/>
        <v>-2.6676674265999512</v>
      </c>
      <c r="BS100" s="18">
        <f t="shared" si="240"/>
        <v>-2.4388776031503023</v>
      </c>
      <c r="BT100" s="18">
        <f t="shared" si="241"/>
        <v>-3.4852973382271557</v>
      </c>
      <c r="BV100" s="18">
        <f t="shared" si="242"/>
        <v>-2.5152005702254621</v>
      </c>
      <c r="BW100" s="18">
        <f t="shared" si="243"/>
        <v>2.3009211153542264</v>
      </c>
      <c r="BX100" s="18">
        <f t="shared" si="244"/>
        <v>0.57060748734198974</v>
      </c>
      <c r="BZ100" t="str">
        <f t="shared" si="261"/>
        <v>62 Leisure, travel and related personal service occupations</v>
      </c>
      <c r="CA100" s="18">
        <f t="shared" si="245"/>
        <v>6.928688702733421</v>
      </c>
      <c r="CB100" s="18">
        <f t="shared" si="245"/>
        <v>-9.3629453762478896</v>
      </c>
      <c r="CC100" s="18">
        <f t="shared" si="245"/>
        <v>-0.48345640104522358</v>
      </c>
      <c r="CD100" s="18">
        <f t="shared" si="245"/>
        <v>-2.2542538041048221E-2</v>
      </c>
      <c r="CE100" s="18">
        <f t="shared" si="246"/>
        <v>-0.77692257448931379</v>
      </c>
      <c r="CG100" s="18">
        <f t="shared" si="247"/>
        <v>-0.17641719837373504</v>
      </c>
      <c r="CH100" s="18">
        <f t="shared" si="248"/>
        <v>2.1928259864476329</v>
      </c>
      <c r="CI100" s="18">
        <f t="shared" si="249"/>
        <v>2.0630614301183847</v>
      </c>
      <c r="CK100" t="str">
        <f t="shared" si="262"/>
        <v>62 Leisure, travel and related personal service occupations</v>
      </c>
      <c r="CL100" s="18">
        <f t="shared" si="250"/>
        <v>-3.3394800043709205</v>
      </c>
      <c r="CM100" s="18">
        <f t="shared" si="250"/>
        <v>12.915096006680793</v>
      </c>
      <c r="CN100" s="18">
        <f t="shared" si="250"/>
        <v>-9.0433370652167824</v>
      </c>
      <c r="CO100" s="18">
        <f t="shared" si="250"/>
        <v>-4.3533644268468841</v>
      </c>
      <c r="CP100" s="18">
        <f t="shared" si="251"/>
        <v>-4.8625845940825858</v>
      </c>
      <c r="CR100" s="18">
        <f t="shared" si="252"/>
        <v>-5.9429605271602455</v>
      </c>
      <c r="CS100" s="18">
        <f t="shared" si="253"/>
        <v>1.2545347023701581</v>
      </c>
      <c r="CT100" s="18">
        <f t="shared" si="254"/>
        <v>-3.2995434348396691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0.10260716000474179</v>
      </c>
      <c r="C101" s="18">
        <f t="shared" si="210"/>
        <v>9.2561426547424386</v>
      </c>
      <c r="D101" s="18">
        <f t="shared" si="210"/>
        <v>2.9282722947510775</v>
      </c>
      <c r="E101" s="18">
        <f t="shared" si="210"/>
        <v>4.9109414408548657</v>
      </c>
      <c r="F101" s="18">
        <f t="shared" si="211"/>
        <v>4.5521444720089788</v>
      </c>
      <c r="H101" s="18">
        <f t="shared" si="212"/>
        <v>4.2458441605035313</v>
      </c>
      <c r="I101" s="18">
        <f t="shared" si="213"/>
        <v>3.5969775422941108</v>
      </c>
      <c r="J101" s="18">
        <f t="shared" si="214"/>
        <v>6.4808691289550691</v>
      </c>
      <c r="L101" t="str">
        <f t="shared" si="255"/>
        <v>63 Community and civil enforcement occupations</v>
      </c>
      <c r="M101" s="18">
        <f t="shared" si="215"/>
        <v>0.57014903053340671</v>
      </c>
      <c r="N101" s="18">
        <f t="shared" si="215"/>
        <v>27.315651906434013</v>
      </c>
      <c r="O101" s="18">
        <f t="shared" si="215"/>
        <v>-1.5537995318675391</v>
      </c>
      <c r="P101" s="18">
        <f t="shared" si="215"/>
        <v>5.29682530569906</v>
      </c>
      <c r="Q101" s="18">
        <f t="shared" si="216"/>
        <v>4.3372378955412572</v>
      </c>
      <c r="S101" s="18">
        <f t="shared" si="217"/>
        <v>2.9618896848483178</v>
      </c>
      <c r="T101" s="18">
        <f t="shared" si="218"/>
        <v>3.0198562738918966</v>
      </c>
      <c r="U101" s="18">
        <f t="shared" si="219"/>
        <v>5.1099466858410159</v>
      </c>
      <c r="W101" t="str">
        <f t="shared" si="256"/>
        <v>63 Community and civil enforcement occupations</v>
      </c>
      <c r="X101" s="18">
        <f t="shared" si="220"/>
        <v>2.6396544439949876</v>
      </c>
      <c r="Y101" s="18">
        <f t="shared" si="220"/>
        <v>5.2008142029166926</v>
      </c>
      <c r="Z101" s="18">
        <f t="shared" si="220"/>
        <v>1.6763307638711478</v>
      </c>
      <c r="AA101" s="18">
        <f t="shared" si="220"/>
        <v>1.190223116681044</v>
      </c>
      <c r="AB101" s="18">
        <f t="shared" si="221"/>
        <v>1.5883713059306359</v>
      </c>
      <c r="AD101" s="18">
        <f t="shared" si="222"/>
        <v>1.3520002213211813</v>
      </c>
      <c r="AE101" s="18">
        <f t="shared" si="223"/>
        <v>3.7812093488232446</v>
      </c>
      <c r="AF101" s="18">
        <f t="shared" si="224"/>
        <v>4.6172341851633991</v>
      </c>
      <c r="AH101" t="str">
        <f t="shared" si="257"/>
        <v>63 Community and civil enforcement occupations</v>
      </c>
      <c r="AI101" s="18">
        <f t="shared" si="225"/>
        <v>-0.42054321945311779</v>
      </c>
      <c r="AJ101" s="18">
        <f t="shared" si="225"/>
        <v>20.965794839051298</v>
      </c>
      <c r="AK101" s="18">
        <f t="shared" si="225"/>
        <v>-3.2237163045861772</v>
      </c>
      <c r="AL101" s="18">
        <f t="shared" si="225"/>
        <v>0.95018023589530376</v>
      </c>
      <c r="AM101" s="18">
        <f t="shared" si="226"/>
        <v>0.7595321077962236</v>
      </c>
      <c r="AO101" s="18">
        <f t="shared" si="227"/>
        <v>-0.46074650949373686</v>
      </c>
      <c r="AP101" s="18">
        <f t="shared" si="228"/>
        <v>2.9580895117665262</v>
      </c>
      <c r="AQ101" s="18">
        <f t="shared" si="229"/>
        <v>2.6552713831452968</v>
      </c>
      <c r="AS101" t="str">
        <f t="shared" si="258"/>
        <v>63 Community and civil enforcement occupations</v>
      </c>
      <c r="AT101" s="18">
        <f t="shared" si="230"/>
        <v>-1.8109178896514755</v>
      </c>
      <c r="AU101" s="18">
        <f t="shared" si="230"/>
        <v>16.190935266697061</v>
      </c>
      <c r="AV101" s="18">
        <f t="shared" si="230"/>
        <v>-5.2429949520905961</v>
      </c>
      <c r="AW101" s="18">
        <f t="shared" si="230"/>
        <v>-0.81367246747634514</v>
      </c>
      <c r="AX101" s="18">
        <f t="shared" si="231"/>
        <v>-1.2478212313997372</v>
      </c>
      <c r="AZ101" s="18">
        <f t="shared" si="232"/>
        <v>-2.3126529268609364</v>
      </c>
      <c r="BA101" s="18">
        <f t="shared" si="233"/>
        <v>2.6783258664928367</v>
      </c>
      <c r="BB101" s="18">
        <f t="shared" si="234"/>
        <v>1.169616682419039</v>
      </c>
      <c r="BD101" t="str">
        <f t="shared" si="259"/>
        <v>63 Community and civil enforcement occupations</v>
      </c>
      <c r="BE101" s="18">
        <f t="shared" si="235"/>
        <v>-8.1248880581317628</v>
      </c>
      <c r="BF101" s="18">
        <f t="shared" si="235"/>
        <v>36.511283811394833</v>
      </c>
      <c r="BG101" s="18">
        <f t="shared" si="235"/>
        <v>-10.013512911490841</v>
      </c>
      <c r="BH101" s="18">
        <f t="shared" si="235"/>
        <v>0.1467297673462209</v>
      </c>
      <c r="BI101" s="18">
        <f t="shared" si="236"/>
        <v>-1.2524287492276631</v>
      </c>
      <c r="BK101" s="18">
        <f t="shared" si="237"/>
        <v>-3.3614776303637184</v>
      </c>
      <c r="BL101" s="18">
        <f t="shared" si="238"/>
        <v>1.3270690954644948</v>
      </c>
      <c r="BM101" s="18">
        <f t="shared" si="239"/>
        <v>-1.3350152708083929</v>
      </c>
      <c r="BO101" t="str">
        <f t="shared" si="260"/>
        <v>63 Community and civil enforcement occupations</v>
      </c>
      <c r="BP101" s="18">
        <f t="shared" si="240"/>
        <v>-4.9727676638287477</v>
      </c>
      <c r="BQ101" s="18">
        <f t="shared" si="240"/>
        <v>28.045911826975466</v>
      </c>
      <c r="BR101" s="18">
        <f t="shared" si="240"/>
        <v>-9.0904194315662217</v>
      </c>
      <c r="BS101" s="18">
        <f t="shared" si="240"/>
        <v>-1.8817691474938836</v>
      </c>
      <c r="BT101" s="18">
        <f t="shared" si="241"/>
        <v>-2.5864338816013688</v>
      </c>
      <c r="BV101" s="18">
        <f t="shared" si="242"/>
        <v>-4.3460246292931659</v>
      </c>
      <c r="BW101" s="18">
        <f t="shared" si="243"/>
        <v>1.6390165786186905</v>
      </c>
      <c r="BX101" s="18">
        <f t="shared" si="244"/>
        <v>-1.561934439167767</v>
      </c>
      <c r="BZ101" t="str">
        <f t="shared" si="261"/>
        <v>63 Community and civil enforcement occupations</v>
      </c>
      <c r="CA101" s="18">
        <f t="shared" si="245"/>
        <v>2.2246162856651042</v>
      </c>
      <c r="CB101" s="18">
        <f t="shared" si="245"/>
        <v>13.035864818811337</v>
      </c>
      <c r="CC101" s="18">
        <f t="shared" si="245"/>
        <v>-4.9702042813715597</v>
      </c>
      <c r="CD101" s="18">
        <f t="shared" si="245"/>
        <v>0.14952465471125276</v>
      </c>
      <c r="CE101" s="18">
        <f t="shared" si="246"/>
        <v>-0.73120269823878647</v>
      </c>
      <c r="CG101" s="18">
        <f t="shared" si="247"/>
        <v>-1.5869873491843656</v>
      </c>
      <c r="CH101" s="18">
        <f t="shared" si="248"/>
        <v>1.7119360577155573</v>
      </c>
      <c r="CI101" s="18">
        <f t="shared" si="249"/>
        <v>0.49344681559055914</v>
      </c>
      <c r="CK101" t="str">
        <f t="shared" si="262"/>
        <v>63 Community and civil enforcement occupations</v>
      </c>
      <c r="CL101" s="18">
        <f t="shared" si="250"/>
        <v>-9.0059879938376834</v>
      </c>
      <c r="CM101" s="18">
        <f t="shared" si="250"/>
        <v>102.11598747619237</v>
      </c>
      <c r="CN101" s="18">
        <f t="shared" si="250"/>
        <v>-22.566003377301701</v>
      </c>
      <c r="CO101" s="18">
        <f t="shared" si="250"/>
        <v>-2.824184516557493</v>
      </c>
      <c r="CP101" s="18">
        <f t="shared" si="251"/>
        <v>-5.2421798662878665</v>
      </c>
      <c r="CR101" s="18">
        <f t="shared" si="252"/>
        <v>-9.9087344596380689</v>
      </c>
      <c r="CS101" s="18">
        <f t="shared" si="253"/>
        <v>0.5748939871598191</v>
      </c>
      <c r="CT101" s="18">
        <f t="shared" si="254"/>
        <v>-7.7366932605859917</v>
      </c>
    </row>
    <row r="102" spans="1:98" x14ac:dyDescent="0.2">
      <c r="A102" t="str">
        <f t="shared" si="209"/>
        <v>71 Sales occupations</v>
      </c>
      <c r="B102" s="18">
        <f t="shared" si="210"/>
        <v>5.08869820184501</v>
      </c>
      <c r="C102" s="18">
        <f t="shared" si="210"/>
        <v>-15.184096621390353</v>
      </c>
      <c r="D102" s="18">
        <f t="shared" si="210"/>
        <v>6.3995585963156465</v>
      </c>
      <c r="E102" s="18">
        <f t="shared" si="210"/>
        <v>4.0891318977244406</v>
      </c>
      <c r="F102" s="18">
        <f t="shared" si="211"/>
        <v>3.4729647991218027</v>
      </c>
      <c r="H102" s="18">
        <f t="shared" si="212"/>
        <v>4.8536451900190292</v>
      </c>
      <c r="I102" s="18">
        <f t="shared" si="213"/>
        <v>3.6180022921172172</v>
      </c>
      <c r="J102" s="18">
        <f t="shared" si="214"/>
        <v>6.9509322836189824</v>
      </c>
      <c r="L102" t="str">
        <f t="shared" si="255"/>
        <v>71 Sales occupations</v>
      </c>
      <c r="M102" s="18">
        <f t="shared" si="215"/>
        <v>3.7309057459455008</v>
      </c>
      <c r="N102" s="18">
        <f t="shared" si="215"/>
        <v>-1.323523959990891</v>
      </c>
      <c r="O102" s="18">
        <f t="shared" si="215"/>
        <v>7.406727119445633</v>
      </c>
      <c r="P102" s="18">
        <f t="shared" si="215"/>
        <v>5.8288490273791682</v>
      </c>
      <c r="Q102" s="18">
        <f t="shared" si="216"/>
        <v>5.8554532257588665</v>
      </c>
      <c r="S102" s="18">
        <f t="shared" si="217"/>
        <v>6.352215862206867</v>
      </c>
      <c r="T102" s="18">
        <f t="shared" si="218"/>
        <v>4.1095062265699367</v>
      </c>
      <c r="U102" s="18">
        <f t="shared" si="219"/>
        <v>8.3900374598331773</v>
      </c>
      <c r="W102" t="str">
        <f t="shared" si="256"/>
        <v>71 Sales occupations</v>
      </c>
      <c r="X102" s="18">
        <f t="shared" si="220"/>
        <v>-1.3321169999064408</v>
      </c>
      <c r="Y102" s="18">
        <f t="shared" si="220"/>
        <v>7.8647025210451416</v>
      </c>
      <c r="Z102" s="18">
        <f t="shared" si="220"/>
        <v>3.3254349725243548</v>
      </c>
      <c r="AA102" s="18">
        <f t="shared" si="220"/>
        <v>2.4185214689003365</v>
      </c>
      <c r="AB102" s="18">
        <f t="shared" si="221"/>
        <v>3.03417222263207</v>
      </c>
      <c r="AD102" s="18">
        <f t="shared" si="222"/>
        <v>2.7199380343129187</v>
      </c>
      <c r="AE102" s="18">
        <f t="shared" si="223"/>
        <v>3.7299481917242749</v>
      </c>
      <c r="AF102" s="18">
        <f t="shared" si="224"/>
        <v>5.4848667854035194</v>
      </c>
      <c r="AH102" t="str">
        <f t="shared" si="257"/>
        <v>71 Sales occupations</v>
      </c>
      <c r="AI102" s="18">
        <f t="shared" si="225"/>
        <v>-2.1569869973889211</v>
      </c>
      <c r="AJ102" s="18">
        <f t="shared" si="225"/>
        <v>12.165937615829559</v>
      </c>
      <c r="AK102" s="18">
        <f t="shared" si="225"/>
        <v>2.3837936475615162</v>
      </c>
      <c r="AL102" s="18">
        <f t="shared" si="225"/>
        <v>2.5127503815557395</v>
      </c>
      <c r="AM102" s="18">
        <f t="shared" si="226"/>
        <v>3.0504152020750519</v>
      </c>
      <c r="AO102" s="18">
        <f t="shared" si="227"/>
        <v>2.4697467662664119</v>
      </c>
      <c r="AP102" s="18">
        <f t="shared" si="228"/>
        <v>3.6913709684144536</v>
      </c>
      <c r="AQ102" s="18">
        <f t="shared" si="229"/>
        <v>5.2821550603926681</v>
      </c>
      <c r="AS102" t="str">
        <f t="shared" si="258"/>
        <v>71 Sales occupations</v>
      </c>
      <c r="AT102" s="18">
        <f t="shared" si="230"/>
        <v>-3.1226532131945484</v>
      </c>
      <c r="AU102" s="18">
        <f t="shared" si="230"/>
        <v>6.6287169920326683</v>
      </c>
      <c r="AV102" s="18">
        <f t="shared" si="230"/>
        <v>1.7667264553866913</v>
      </c>
      <c r="AW102" s="18">
        <f t="shared" si="230"/>
        <v>1.873153433426844</v>
      </c>
      <c r="AX102" s="18">
        <f t="shared" si="231"/>
        <v>2.1306965863150396</v>
      </c>
      <c r="AZ102" s="18">
        <f t="shared" si="232"/>
        <v>1.8376654130870085</v>
      </c>
      <c r="BA102" s="18">
        <f t="shared" si="233"/>
        <v>3.1463701670417787</v>
      </c>
      <c r="BB102" s="18">
        <f t="shared" si="234"/>
        <v>4.3923899537955835</v>
      </c>
      <c r="BD102" t="str">
        <f t="shared" si="259"/>
        <v>71 Sales occupations</v>
      </c>
      <c r="BE102" s="18">
        <f t="shared" si="235"/>
        <v>-0.45154672371454652</v>
      </c>
      <c r="BF102" s="18">
        <f t="shared" si="235"/>
        <v>-0.59359853245888328</v>
      </c>
      <c r="BG102" s="18">
        <f t="shared" si="235"/>
        <v>0.73894432093128959</v>
      </c>
      <c r="BH102" s="18">
        <f t="shared" si="235"/>
        <v>0.74801953590435399</v>
      </c>
      <c r="BI102" s="18">
        <f t="shared" si="236"/>
        <v>0.66080673278787749</v>
      </c>
      <c r="BK102" s="18">
        <f t="shared" si="237"/>
        <v>0.74499437341095653</v>
      </c>
      <c r="BL102" s="18">
        <f t="shared" si="238"/>
        <v>2.5637240208275847</v>
      </c>
      <c r="BM102" s="18">
        <f t="shared" si="239"/>
        <v>3.0948732060539497</v>
      </c>
      <c r="BO102" t="str">
        <f t="shared" si="260"/>
        <v>71 Sales occupations</v>
      </c>
      <c r="BP102" s="18">
        <f t="shared" si="240"/>
        <v>-3.6846203771876085</v>
      </c>
      <c r="BQ102" s="18">
        <f t="shared" si="240"/>
        <v>-6.0140728705884161</v>
      </c>
      <c r="BR102" s="18">
        <f t="shared" si="240"/>
        <v>-1.6151906188006659</v>
      </c>
      <c r="BS102" s="18">
        <f t="shared" si="240"/>
        <v>-2.274435684788545</v>
      </c>
      <c r="BT102" s="18">
        <f t="shared" si="241"/>
        <v>-2.3074245734231891</v>
      </c>
      <c r="BV102" s="18">
        <f t="shared" si="242"/>
        <v>-2.0551796179956061</v>
      </c>
      <c r="BW102" s="18">
        <f t="shared" si="243"/>
        <v>2.3582950853356044</v>
      </c>
      <c r="BX102" s="18">
        <f t="shared" si="244"/>
        <v>0.9414178295036324</v>
      </c>
      <c r="BZ102" t="str">
        <f t="shared" si="261"/>
        <v>71 Sales occupations</v>
      </c>
      <c r="CA102" s="18">
        <f t="shared" si="245"/>
        <v>2.5975844516346713</v>
      </c>
      <c r="CB102" s="18">
        <f t="shared" si="245"/>
        <v>-2.9185048810818959</v>
      </c>
      <c r="CC102" s="18">
        <f t="shared" si="245"/>
        <v>-2.7885463350897921</v>
      </c>
      <c r="CD102" s="18">
        <f t="shared" si="245"/>
        <v>-9.1894671496645657</v>
      </c>
      <c r="CE102" s="18">
        <f t="shared" si="246"/>
        <v>-6.8478532978306088</v>
      </c>
      <c r="CG102" s="18">
        <f t="shared" si="247"/>
        <v>-7.1040824939499814</v>
      </c>
      <c r="CH102" s="18">
        <f t="shared" si="248"/>
        <v>1.4325089217112286</v>
      </c>
      <c r="CI102" s="18">
        <f t="shared" si="249"/>
        <v>-3.6903721102373499</v>
      </c>
      <c r="CK102" t="str">
        <f t="shared" si="262"/>
        <v>71 Sales occupations</v>
      </c>
      <c r="CL102" s="18">
        <f t="shared" si="250"/>
        <v>-6.188058146581632</v>
      </c>
      <c r="CM102" s="18">
        <f t="shared" si="250"/>
        <v>18.937889255644812</v>
      </c>
      <c r="CN102" s="18">
        <f t="shared" si="250"/>
        <v>-9.10786112580465</v>
      </c>
      <c r="CO102" s="18">
        <f t="shared" si="250"/>
        <v>-3.5264406605602594</v>
      </c>
      <c r="CP102" s="18">
        <f t="shared" si="251"/>
        <v>-4.0594555036518765</v>
      </c>
      <c r="CR102" s="18">
        <f t="shared" si="252"/>
        <v>-5.4239926608122602</v>
      </c>
      <c r="CS102" s="18">
        <f t="shared" si="253"/>
        <v>1.1009318800754286</v>
      </c>
      <c r="CT102" s="18">
        <f t="shared" si="254"/>
        <v>-3.223439053864352</v>
      </c>
    </row>
    <row r="103" spans="1:98" x14ac:dyDescent="0.2">
      <c r="A103" t="str">
        <f t="shared" si="209"/>
        <v>72 Customer service occupations</v>
      </c>
      <c r="B103" s="18">
        <f t="shared" si="210"/>
        <v>5.9620969011358049</v>
      </c>
      <c r="C103" s="18">
        <f t="shared" si="210"/>
        <v>5.8777318443589133</v>
      </c>
      <c r="D103" s="18">
        <f t="shared" si="210"/>
        <v>10.175229756183789</v>
      </c>
      <c r="E103" s="18">
        <f t="shared" si="210"/>
        <v>5.1708302816627416</v>
      </c>
      <c r="F103" s="18">
        <f t="shared" si="211"/>
        <v>6.75447581162818</v>
      </c>
      <c r="H103" s="18">
        <f t="shared" si="212"/>
        <v>6.8131828829815611</v>
      </c>
      <c r="I103" s="18">
        <f t="shared" si="213"/>
        <v>4.3329294293672049</v>
      </c>
      <c r="J103" s="18">
        <f t="shared" si="214"/>
        <v>8.86833288886708</v>
      </c>
      <c r="L103" t="str">
        <f t="shared" si="255"/>
        <v>72 Customer service occupations</v>
      </c>
      <c r="M103" s="18">
        <f t="shared" si="215"/>
        <v>7.2275523675485509</v>
      </c>
      <c r="N103" s="18">
        <f t="shared" si="215"/>
        <v>4.8282270618143164</v>
      </c>
      <c r="O103" s="18">
        <f t="shared" si="215"/>
        <v>8.0787820630054519</v>
      </c>
      <c r="P103" s="18">
        <f t="shared" si="215"/>
        <v>4.8944747896941587</v>
      </c>
      <c r="Q103" s="18">
        <f t="shared" si="216"/>
        <v>5.8751798684097745</v>
      </c>
      <c r="S103" s="18">
        <f t="shared" si="217"/>
        <v>5.9453473503394472</v>
      </c>
      <c r="T103" s="18">
        <f t="shared" si="218"/>
        <v>4.1105423539096853</v>
      </c>
      <c r="U103" s="18">
        <f t="shared" si="219"/>
        <v>8.0808157461282892</v>
      </c>
      <c r="W103" t="str">
        <f t="shared" si="256"/>
        <v>72 Customer service occupations</v>
      </c>
      <c r="X103" s="18">
        <f t="shared" si="220"/>
        <v>1.7342682769271311</v>
      </c>
      <c r="Y103" s="18">
        <f t="shared" si="220"/>
        <v>12.825553495566556</v>
      </c>
      <c r="Z103" s="18">
        <f t="shared" si="220"/>
        <v>4.5126603224556083</v>
      </c>
      <c r="AA103" s="18">
        <f t="shared" si="220"/>
        <v>2.4711902108597972</v>
      </c>
      <c r="AB103" s="18">
        <f t="shared" si="221"/>
        <v>3.7270106569448958</v>
      </c>
      <c r="AD103" s="18">
        <f t="shared" si="222"/>
        <v>3.1472106155287172</v>
      </c>
      <c r="AE103" s="18">
        <f t="shared" si="223"/>
        <v>3.6918871869383807</v>
      </c>
      <c r="AF103" s="18">
        <f t="shared" si="224"/>
        <v>5.7533323070372733</v>
      </c>
      <c r="AH103" t="str">
        <f t="shared" si="257"/>
        <v>72 Customer service occupations</v>
      </c>
      <c r="AI103" s="18">
        <f t="shared" si="225"/>
        <v>2.3575526720173823</v>
      </c>
      <c r="AJ103" s="18">
        <f t="shared" si="225"/>
        <v>13.212292236948686</v>
      </c>
      <c r="AK103" s="18">
        <f t="shared" si="225"/>
        <v>4.5466414140089562</v>
      </c>
      <c r="AL103" s="18">
        <f t="shared" si="225"/>
        <v>2.0551097633391135</v>
      </c>
      <c r="AM103" s="18">
        <f t="shared" si="226"/>
        <v>3.4962161270892578</v>
      </c>
      <c r="AO103" s="18">
        <f t="shared" si="227"/>
        <v>2.8789519337059533</v>
      </c>
      <c r="AP103" s="18">
        <f t="shared" si="228"/>
        <v>3.7862837247570225</v>
      </c>
      <c r="AQ103" s="18">
        <f t="shared" si="229"/>
        <v>5.63882499786168</v>
      </c>
      <c r="AS103" t="str">
        <f t="shared" si="258"/>
        <v>72 Customer service occupations</v>
      </c>
      <c r="AT103" s="18">
        <f t="shared" si="230"/>
        <v>-0.18255418913145638</v>
      </c>
      <c r="AU103" s="18">
        <f t="shared" si="230"/>
        <v>7.5266867469295562</v>
      </c>
      <c r="AV103" s="18">
        <f t="shared" si="230"/>
        <v>4.015196288986389</v>
      </c>
      <c r="AW103" s="18">
        <f t="shared" si="230"/>
        <v>1.1698334611463412</v>
      </c>
      <c r="AX103" s="18">
        <f t="shared" si="231"/>
        <v>2.439962598491241</v>
      </c>
      <c r="AZ103" s="18">
        <f t="shared" si="232"/>
        <v>2.1095324769354828</v>
      </c>
      <c r="BA103" s="18">
        <f t="shared" si="233"/>
        <v>3.2865973820434213</v>
      </c>
      <c r="BB103" s="18">
        <f t="shared" si="234"/>
        <v>4.7013828172321581</v>
      </c>
      <c r="BD103" t="str">
        <f t="shared" si="259"/>
        <v>72 Customer service occupations</v>
      </c>
      <c r="BE103" s="18">
        <f t="shared" si="235"/>
        <v>2.7271852312877654</v>
      </c>
      <c r="BF103" s="18">
        <f t="shared" si="235"/>
        <v>5.4958665400406392</v>
      </c>
      <c r="BG103" s="18">
        <f t="shared" si="235"/>
        <v>1.8929981576628174</v>
      </c>
      <c r="BH103" s="18">
        <f t="shared" si="235"/>
        <v>1.1481647113952942</v>
      </c>
      <c r="BI103" s="18">
        <f t="shared" si="236"/>
        <v>1.6473536301067293</v>
      </c>
      <c r="BK103" s="18">
        <f t="shared" si="237"/>
        <v>1.3958355862103033</v>
      </c>
      <c r="BL103" s="18">
        <f t="shared" si="238"/>
        <v>2.5738712096820437</v>
      </c>
      <c r="BM103" s="18">
        <f t="shared" si="239"/>
        <v>3.5811384176879679</v>
      </c>
      <c r="BO103" t="str">
        <f t="shared" si="260"/>
        <v>72 Customer service occupations</v>
      </c>
      <c r="BP103" s="18">
        <f t="shared" si="240"/>
        <v>2.1985895233985087</v>
      </c>
      <c r="BQ103" s="18">
        <f t="shared" si="240"/>
        <v>-6.643128881983829</v>
      </c>
      <c r="BR103" s="18">
        <f t="shared" si="240"/>
        <v>-0.15518350877062881</v>
      </c>
      <c r="BS103" s="18">
        <f t="shared" si="240"/>
        <v>-1.7459253092355631</v>
      </c>
      <c r="BT103" s="18">
        <f t="shared" si="241"/>
        <v>-1.566602528571448</v>
      </c>
      <c r="BV103" s="18">
        <f t="shared" si="242"/>
        <v>-1.2185141612172878</v>
      </c>
      <c r="BW103" s="18">
        <f t="shared" si="243"/>
        <v>2.4714777928861009</v>
      </c>
      <c r="BX103" s="18">
        <f t="shared" si="244"/>
        <v>1.6290220037570746</v>
      </c>
      <c r="BZ103" t="str">
        <f t="shared" si="261"/>
        <v>72 Customer service occupations</v>
      </c>
      <c r="CA103" s="18">
        <f t="shared" si="245"/>
        <v>3.9091743786407118</v>
      </c>
      <c r="CB103" s="18">
        <f t="shared" si="245"/>
        <v>-1.7032218505566132</v>
      </c>
      <c r="CC103" s="18">
        <f t="shared" si="245"/>
        <v>-2.0836331695926691</v>
      </c>
      <c r="CD103" s="18">
        <f t="shared" si="245"/>
        <v>-1.5714783903518992</v>
      </c>
      <c r="CE103" s="18">
        <f t="shared" si="246"/>
        <v>-1.7400395842242955</v>
      </c>
      <c r="CG103" s="18">
        <f t="shared" si="247"/>
        <v>-1.742493609421969</v>
      </c>
      <c r="CH103" s="18">
        <f t="shared" si="248"/>
        <v>1.5399990061187641</v>
      </c>
      <c r="CI103" s="18">
        <f t="shared" si="249"/>
        <v>0.17037733636957597</v>
      </c>
      <c r="CK103" t="str">
        <f t="shared" si="262"/>
        <v>72 Customer service occupations</v>
      </c>
      <c r="CL103" s="18">
        <f t="shared" si="250"/>
        <v>3.959390984752309</v>
      </c>
      <c r="CM103" s="18">
        <f t="shared" si="250"/>
        <v>17.403450771291283</v>
      </c>
      <c r="CN103" s="18">
        <f t="shared" si="250"/>
        <v>3.8437491607633989</v>
      </c>
      <c r="CO103" s="18">
        <f t="shared" si="250"/>
        <v>1.339427936814519</v>
      </c>
      <c r="CP103" s="18">
        <f t="shared" si="251"/>
        <v>3.0588866464932973</v>
      </c>
      <c r="CR103" s="18">
        <f t="shared" si="252"/>
        <v>2.1674181881665033</v>
      </c>
      <c r="CS103" s="18">
        <f t="shared" si="253"/>
        <v>2.4302923113575403</v>
      </c>
      <c r="CT103" s="18">
        <f t="shared" si="254"/>
        <v>4.0462003564580407</v>
      </c>
    </row>
    <row r="104" spans="1:98" x14ac:dyDescent="0.2">
      <c r="A104" t="str">
        <f t="shared" si="209"/>
        <v>81 Process, plant and machine operatives</v>
      </c>
      <c r="B104" s="18">
        <f t="shared" si="210"/>
        <v>8.8978855975458302</v>
      </c>
      <c r="C104" s="18">
        <f t="shared" si="210"/>
        <v>-24.606064191755106</v>
      </c>
      <c r="D104" s="18">
        <f t="shared" si="210"/>
        <v>11.353681738825117</v>
      </c>
      <c r="E104" s="18">
        <f t="shared" si="210"/>
        <v>8.2711444189023098</v>
      </c>
      <c r="F104" s="18">
        <f t="shared" si="211"/>
        <v>6.7822732195622626</v>
      </c>
      <c r="H104" s="18">
        <f t="shared" si="212"/>
        <v>9.2890569507835039</v>
      </c>
      <c r="I104" s="18">
        <f t="shared" si="213"/>
        <v>5.4054871382570813</v>
      </c>
      <c r="J104" s="18">
        <f t="shared" si="214"/>
        <v>11.315603595600464</v>
      </c>
      <c r="L104" t="str">
        <f t="shared" si="255"/>
        <v>81 Process, plant and machine operatives</v>
      </c>
      <c r="M104" s="18">
        <f t="shared" si="215"/>
        <v>5.8591396296923115</v>
      </c>
      <c r="N104" s="18">
        <f t="shared" si="215"/>
        <v>-16.612839061399132</v>
      </c>
      <c r="O104" s="18">
        <f t="shared" si="215"/>
        <v>12.665952199849585</v>
      </c>
      <c r="P104" s="18">
        <f t="shared" si="215"/>
        <v>6.1220429631281936</v>
      </c>
      <c r="Q104" s="18">
        <f t="shared" si="216"/>
        <v>6.508045857595568</v>
      </c>
      <c r="S104" s="18">
        <f t="shared" si="217"/>
        <v>8.2599856491008872</v>
      </c>
      <c r="T104" s="18">
        <f t="shared" si="218"/>
        <v>4.7971713921100889</v>
      </c>
      <c r="U104" s="18">
        <f t="shared" si="219"/>
        <v>10.226529335546818</v>
      </c>
      <c r="W104" t="str">
        <f t="shared" si="256"/>
        <v>81 Process, plant and machine operatives</v>
      </c>
      <c r="X104" s="18">
        <f t="shared" si="220"/>
        <v>-1.08137270266081</v>
      </c>
      <c r="Y104" s="18">
        <f t="shared" si="220"/>
        <v>-11.073651404800444</v>
      </c>
      <c r="Z104" s="18">
        <f t="shared" si="220"/>
        <v>9.8258836961721876</v>
      </c>
      <c r="AA104" s="18">
        <f t="shared" si="220"/>
        <v>5.0297674310214369</v>
      </c>
      <c r="AB104" s="18">
        <f t="shared" si="221"/>
        <v>5.4034623145981175</v>
      </c>
      <c r="AD104" s="18">
        <f t="shared" si="222"/>
        <v>6.6047373979422508</v>
      </c>
      <c r="AE104" s="18">
        <f t="shared" si="223"/>
        <v>4.6916497929027301</v>
      </c>
      <c r="AF104" s="18">
        <f t="shared" si="224"/>
        <v>8.9132760041305445</v>
      </c>
      <c r="AH104" t="str">
        <f t="shared" si="257"/>
        <v>81 Process, plant and machine operatives</v>
      </c>
      <c r="AI104" s="18">
        <f t="shared" si="225"/>
        <v>-0.85100930473039904</v>
      </c>
      <c r="AJ104" s="18">
        <f t="shared" si="225"/>
        <v>-8.2573135944623779</v>
      </c>
      <c r="AK104" s="18">
        <f t="shared" si="225"/>
        <v>9.4258022914579076</v>
      </c>
      <c r="AL104" s="18">
        <f t="shared" si="225"/>
        <v>5.4195317178079794</v>
      </c>
      <c r="AM104" s="18">
        <f t="shared" si="226"/>
        <v>5.7331841324586241</v>
      </c>
      <c r="AO104" s="18">
        <f t="shared" si="227"/>
        <v>6.7383868479809816</v>
      </c>
      <c r="AP104" s="18">
        <f t="shared" si="228"/>
        <v>4.4418537130883395</v>
      </c>
      <c r="AQ104" s="18">
        <f t="shared" si="229"/>
        <v>8.8718072562842245</v>
      </c>
      <c r="AS104" t="str">
        <f t="shared" si="258"/>
        <v>81 Process, plant and machine operatives</v>
      </c>
      <c r="AT104" s="18">
        <f t="shared" si="230"/>
        <v>-0.84726685604255003</v>
      </c>
      <c r="AU104" s="18">
        <f t="shared" si="230"/>
        <v>-10.714420212410424</v>
      </c>
      <c r="AV104" s="18">
        <f t="shared" si="230"/>
        <v>6.633986006253112</v>
      </c>
      <c r="AW104" s="18">
        <f t="shared" si="230"/>
        <v>3.0595058774213868</v>
      </c>
      <c r="AX104" s="18">
        <f t="shared" si="231"/>
        <v>3.2336436791582379</v>
      </c>
      <c r="AZ104" s="18">
        <f t="shared" si="232"/>
        <v>4.2374835826124668</v>
      </c>
      <c r="BA104" s="18">
        <f t="shared" si="233"/>
        <v>3.7150920899047701</v>
      </c>
      <c r="BB104" s="18">
        <f t="shared" si="234"/>
        <v>6.5553586961466515</v>
      </c>
      <c r="BD104" t="str">
        <f t="shared" si="259"/>
        <v>81 Process, plant and machine operatives</v>
      </c>
      <c r="BE104" s="18">
        <f t="shared" si="235"/>
        <v>0.95195610888230142</v>
      </c>
      <c r="BF104" s="18">
        <f t="shared" si="235"/>
        <v>-14.884092696344631</v>
      </c>
      <c r="BG104" s="18">
        <f t="shared" si="235"/>
        <v>3.501259633802567</v>
      </c>
      <c r="BH104" s="18">
        <f t="shared" si="235"/>
        <v>1.2198299667272483</v>
      </c>
      <c r="BI104" s="18">
        <f t="shared" si="236"/>
        <v>0.82940025836444331</v>
      </c>
      <c r="BK104" s="18">
        <f t="shared" si="237"/>
        <v>1.9746634588211132</v>
      </c>
      <c r="BL104" s="18">
        <f t="shared" si="238"/>
        <v>2.4148881756103968</v>
      </c>
      <c r="BM104" s="18">
        <f t="shared" si="239"/>
        <v>3.8847017491007607</v>
      </c>
      <c r="BO104" t="str">
        <f t="shared" si="260"/>
        <v>81 Process, plant and machine operatives</v>
      </c>
      <c r="BP104" s="18">
        <f t="shared" si="240"/>
        <v>-2.186414782559698</v>
      </c>
      <c r="BQ104" s="18">
        <f t="shared" si="240"/>
        <v>-9.0528947647010245</v>
      </c>
      <c r="BR104" s="18">
        <f t="shared" si="240"/>
        <v>0.64885467556066168</v>
      </c>
      <c r="BS104" s="18">
        <f t="shared" si="240"/>
        <v>-1.4244092069126024</v>
      </c>
      <c r="BT104" s="18">
        <f t="shared" si="241"/>
        <v>-1.2793662872515932</v>
      </c>
      <c r="BV104" s="18">
        <f t="shared" si="242"/>
        <v>-0.7381104545147843</v>
      </c>
      <c r="BW104" s="18">
        <f t="shared" si="243"/>
        <v>2.2656113456790861</v>
      </c>
      <c r="BX104" s="18">
        <f t="shared" si="244"/>
        <v>1.7343211083163279</v>
      </c>
      <c r="BZ104" t="str">
        <f t="shared" si="261"/>
        <v>81 Process, plant and machine operatives</v>
      </c>
      <c r="CA104" s="18">
        <f t="shared" si="245"/>
        <v>2.8494946115479536</v>
      </c>
      <c r="CB104" s="18">
        <f t="shared" si="245"/>
        <v>-20.155701930719371</v>
      </c>
      <c r="CC104" s="18">
        <f t="shared" si="245"/>
        <v>-0.92199134246948589</v>
      </c>
      <c r="CD104" s="18">
        <f t="shared" si="245"/>
        <v>-8.4137848255922858</v>
      </c>
      <c r="CE104" s="18">
        <f t="shared" si="246"/>
        <v>-6.9370187646602748</v>
      </c>
      <c r="CG104" s="18">
        <f t="shared" si="247"/>
        <v>-5.9816775748666062</v>
      </c>
      <c r="CH104" s="18">
        <f t="shared" si="248"/>
        <v>1.4771802869616879</v>
      </c>
      <c r="CI104" s="18">
        <f t="shared" si="249"/>
        <v>-2.9064766241339912</v>
      </c>
      <c r="CK104" t="str">
        <f t="shared" si="262"/>
        <v>81 Process, plant and machine operatives</v>
      </c>
      <c r="CL104" s="18">
        <f t="shared" si="250"/>
        <v>-3.4494161553991209</v>
      </c>
      <c r="CM104" s="18">
        <f t="shared" si="250"/>
        <v>15.15498330421341</v>
      </c>
      <c r="CN104" s="18">
        <f t="shared" si="250"/>
        <v>-11.819247534294741</v>
      </c>
      <c r="CO104" s="18">
        <f t="shared" si="250"/>
        <v>-5.4237520050732568</v>
      </c>
      <c r="CP104" s="18">
        <f t="shared" si="251"/>
        <v>-6.3250900710381313</v>
      </c>
      <c r="CR104" s="18">
        <f t="shared" si="252"/>
        <v>-7.6055281342621743</v>
      </c>
      <c r="CS104" s="18">
        <f t="shared" si="253"/>
        <v>0.841598332796889</v>
      </c>
      <c r="CT104" s="18">
        <f t="shared" si="254"/>
        <v>-5.3371886691771735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8.5972899568387273</v>
      </c>
      <c r="C105" s="18">
        <f t="shared" si="210"/>
        <v>-15.160396125150077</v>
      </c>
      <c r="D105" s="18">
        <f t="shared" si="210"/>
        <v>10.537235416973489</v>
      </c>
      <c r="E105" s="18">
        <f t="shared" si="210"/>
        <v>4.9318794912231789</v>
      </c>
      <c r="F105" s="18">
        <f t="shared" si="211"/>
        <v>5.2448876695213809</v>
      </c>
      <c r="H105" s="18">
        <f t="shared" si="212"/>
        <v>6.768014717796289</v>
      </c>
      <c r="I105" s="18">
        <f t="shared" si="213"/>
        <v>5.2175242743962125</v>
      </c>
      <c r="J105" s="18">
        <f t="shared" si="214"/>
        <v>9.3370327817682952</v>
      </c>
      <c r="L105" t="str">
        <f t="shared" si="255"/>
        <v>82 Transport and mobile machine drivers and operatives</v>
      </c>
      <c r="M105" s="18">
        <f t="shared" si="215"/>
        <v>9.3771429415055341</v>
      </c>
      <c r="N105" s="18">
        <f t="shared" si="215"/>
        <v>-12.63273499414651</v>
      </c>
      <c r="O105" s="18">
        <f t="shared" si="215"/>
        <v>8.3721523739241697</v>
      </c>
      <c r="P105" s="18">
        <f t="shared" si="215"/>
        <v>4.8602028628654592</v>
      </c>
      <c r="Q105" s="18">
        <f t="shared" si="216"/>
        <v>4.7436637482955124</v>
      </c>
      <c r="S105" s="18">
        <f t="shared" si="217"/>
        <v>6.0180215404351145</v>
      </c>
      <c r="T105" s="18">
        <f t="shared" si="218"/>
        <v>4.8776815899771675</v>
      </c>
      <c r="U105" s="18">
        <f t="shared" si="219"/>
        <v>8.5969002087787452</v>
      </c>
      <c r="W105" t="str">
        <f t="shared" si="256"/>
        <v>82 Transport and mobile machine drivers and operatives</v>
      </c>
      <c r="X105" s="18">
        <f t="shared" si="220"/>
        <v>3.7517695868229284</v>
      </c>
      <c r="Y105" s="18">
        <f t="shared" si="220"/>
        <v>-8.170970925631627</v>
      </c>
      <c r="Z105" s="18">
        <f t="shared" si="220"/>
        <v>5.3705305952558735</v>
      </c>
      <c r="AA105" s="18">
        <f t="shared" si="220"/>
        <v>3.1128671639515826</v>
      </c>
      <c r="AB105" s="18">
        <f t="shared" si="221"/>
        <v>3.0638896074144384</v>
      </c>
      <c r="AD105" s="18">
        <f t="shared" si="222"/>
        <v>3.8599950795898508</v>
      </c>
      <c r="AE105" s="18">
        <f t="shared" si="223"/>
        <v>4.5972163601747607</v>
      </c>
      <c r="AF105" s="18">
        <f t="shared" si="224"/>
        <v>6.9177321303046879</v>
      </c>
      <c r="AH105" t="str">
        <f t="shared" si="257"/>
        <v>82 Transport and mobile machine drivers and operatives</v>
      </c>
      <c r="AI105" s="18">
        <f t="shared" si="225"/>
        <v>5.378562658639563</v>
      </c>
      <c r="AJ105" s="18">
        <f t="shared" si="225"/>
        <v>-5.4802566847244378</v>
      </c>
      <c r="AK105" s="18">
        <f t="shared" si="225"/>
        <v>5.6548906979078772</v>
      </c>
      <c r="AL105" s="18">
        <f t="shared" si="225"/>
        <v>2.580131321740553</v>
      </c>
      <c r="AM105" s="18">
        <f t="shared" si="226"/>
        <v>3.0030753617220629</v>
      </c>
      <c r="AO105" s="18">
        <f t="shared" si="227"/>
        <v>3.5949779156142947</v>
      </c>
      <c r="AP105" s="18">
        <f t="shared" si="228"/>
        <v>4.5857998322628379</v>
      </c>
      <c r="AQ105" s="18">
        <f t="shared" si="229"/>
        <v>6.7337155319624253</v>
      </c>
      <c r="AS105" t="str">
        <f t="shared" si="258"/>
        <v>82 Transport and mobile machine drivers and operatives</v>
      </c>
      <c r="AT105" s="18">
        <f t="shared" si="230"/>
        <v>2.2834655669153214</v>
      </c>
      <c r="AU105" s="18">
        <f t="shared" si="230"/>
        <v>-11.528532799417146</v>
      </c>
      <c r="AV105" s="18">
        <f t="shared" si="230"/>
        <v>4.9596176316894169</v>
      </c>
      <c r="AW105" s="18">
        <f t="shared" si="230"/>
        <v>1.7958231417105397</v>
      </c>
      <c r="AX105" s="18">
        <f t="shared" si="231"/>
        <v>1.8769362410111734</v>
      </c>
      <c r="AZ105" s="18">
        <f t="shared" si="232"/>
        <v>2.8396805613005727</v>
      </c>
      <c r="BA105" s="18">
        <f t="shared" si="233"/>
        <v>4.392204601177796</v>
      </c>
      <c r="BB105" s="18">
        <f t="shared" si="234"/>
        <v>6.0908071072140579</v>
      </c>
      <c r="BD105" t="str">
        <f t="shared" si="259"/>
        <v>82 Transport and mobile machine drivers and operatives</v>
      </c>
      <c r="BE105" s="18">
        <f t="shared" si="235"/>
        <v>1.6924529805657951</v>
      </c>
      <c r="BF105" s="18">
        <f t="shared" si="235"/>
        <v>-13.549556630194793</v>
      </c>
      <c r="BG105" s="18">
        <f t="shared" si="235"/>
        <v>2.8550608353692386</v>
      </c>
      <c r="BH105" s="18">
        <f t="shared" si="235"/>
        <v>1.3918952158917364</v>
      </c>
      <c r="BI105" s="18">
        <f t="shared" si="236"/>
        <v>0.83713491939922946</v>
      </c>
      <c r="BK105" s="18">
        <f t="shared" si="237"/>
        <v>1.8772896473029599</v>
      </c>
      <c r="BL105" s="18">
        <f t="shared" si="238"/>
        <v>3.1486751704556948</v>
      </c>
      <c r="BM105" s="18">
        <f t="shared" si="239"/>
        <v>4.4223648214943623</v>
      </c>
      <c r="BO105" t="str">
        <f t="shared" si="260"/>
        <v>82 Transport and mobile machine drivers and operatives</v>
      </c>
      <c r="BP105" s="18">
        <f t="shared" si="240"/>
        <v>-7.5680483176410185E-3</v>
      </c>
      <c r="BQ105" s="18">
        <f t="shared" si="240"/>
        <v>-6.3041203534652706</v>
      </c>
      <c r="BR105" s="18">
        <f t="shared" si="240"/>
        <v>-5.86472877636246E-2</v>
      </c>
      <c r="BS105" s="18">
        <f t="shared" si="240"/>
        <v>-0.60292379648181349</v>
      </c>
      <c r="BT105" s="18">
        <f t="shared" si="241"/>
        <v>-0.80005779106185893</v>
      </c>
      <c r="BV105" s="18">
        <f t="shared" si="242"/>
        <v>-0.42182843855648189</v>
      </c>
      <c r="BW105" s="18">
        <f t="shared" si="243"/>
        <v>3.0179544788972557</v>
      </c>
      <c r="BX105" s="18">
        <f t="shared" si="244"/>
        <v>2.7427344647469543</v>
      </c>
      <c r="BZ105" t="str">
        <f t="shared" si="261"/>
        <v>82 Transport and mobile machine drivers and operatives</v>
      </c>
      <c r="CA105" s="18">
        <f t="shared" si="245"/>
        <v>4.7166029341920934</v>
      </c>
      <c r="CB105" s="18">
        <f t="shared" si="245"/>
        <v>-24.255554619483988</v>
      </c>
      <c r="CC105" s="18">
        <f t="shared" si="245"/>
        <v>-1.3842410958954332</v>
      </c>
      <c r="CD105" s="18">
        <f t="shared" si="245"/>
        <v>-1.9888603649602765</v>
      </c>
      <c r="CE105" s="18">
        <f t="shared" si="246"/>
        <v>-3.3693726396011758</v>
      </c>
      <c r="CG105" s="18">
        <f t="shared" si="247"/>
        <v>-1.7877336191901017</v>
      </c>
      <c r="CH105" s="18">
        <f t="shared" si="248"/>
        <v>2.1378242209972642</v>
      </c>
      <c r="CI105" s="18">
        <f t="shared" si="249"/>
        <v>0.85571596786080395</v>
      </c>
      <c r="CK105" t="str">
        <f t="shared" si="262"/>
        <v>82 Transport and mobile machine drivers and operatives</v>
      </c>
      <c r="CL105" s="18">
        <f t="shared" si="250"/>
        <v>4.2331645483562497</v>
      </c>
      <c r="CM105" s="18">
        <f t="shared" si="250"/>
        <v>32.589677053042607</v>
      </c>
      <c r="CN105" s="18">
        <f t="shared" si="250"/>
        <v>-6.7399896504579226</v>
      </c>
      <c r="CO105" s="18">
        <f t="shared" si="250"/>
        <v>-4.9787162937915745</v>
      </c>
      <c r="CP105" s="18">
        <f t="shared" si="251"/>
        <v>-3.5449997710147341</v>
      </c>
      <c r="CR105" s="18">
        <f t="shared" si="252"/>
        <v>-5.5694725890065193</v>
      </c>
      <c r="CS105" s="18">
        <f t="shared" si="253"/>
        <v>1.5986493734219565</v>
      </c>
      <c r="CT105" s="18">
        <f t="shared" si="254"/>
        <v>-2.4253336101511924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-0.67711544279002167</v>
      </c>
      <c r="C106" s="18">
        <f t="shared" si="210"/>
        <v>-19.780911145164204</v>
      </c>
      <c r="D106" s="18">
        <f t="shared" si="210"/>
        <v>33.598682051382056</v>
      </c>
      <c r="E106" s="18">
        <f t="shared" si="210"/>
        <v>7.7122218230942563</v>
      </c>
      <c r="F106" s="18">
        <f t="shared" si="211"/>
        <v>13.108736837733392</v>
      </c>
      <c r="H106" s="18">
        <f t="shared" si="212"/>
        <v>15.729492198709272</v>
      </c>
      <c r="I106" s="18">
        <f t="shared" si="213"/>
        <v>10.418698501142387</v>
      </c>
      <c r="J106" s="18">
        <f t="shared" si="214"/>
        <v>18.255674877504081</v>
      </c>
      <c r="L106" t="str">
        <f t="shared" si="255"/>
        <v>91 Elementary trades and related occupations</v>
      </c>
      <c r="M106" s="18">
        <f t="shared" si="215"/>
        <v>6.2500117755071249</v>
      </c>
      <c r="N106" s="18">
        <f t="shared" si="215"/>
        <v>-23.744076942659465</v>
      </c>
      <c r="O106" s="18">
        <f t="shared" si="215"/>
        <v>21.789582313881127</v>
      </c>
      <c r="P106" s="18">
        <f t="shared" si="215"/>
        <v>7.6503340736969516</v>
      </c>
      <c r="Q106" s="18">
        <f t="shared" si="216"/>
        <v>9.4976709450415022</v>
      </c>
      <c r="S106" s="18">
        <f t="shared" si="217"/>
        <v>12.170925101097785</v>
      </c>
      <c r="T106" s="18">
        <f t="shared" si="218"/>
        <v>7.4249341171487071</v>
      </c>
      <c r="U106" s="18">
        <f t="shared" si="219"/>
        <v>14.405331720445957</v>
      </c>
      <c r="W106" t="str">
        <f t="shared" si="256"/>
        <v>91 Elementary trades and related occupations</v>
      </c>
      <c r="X106" s="18">
        <f t="shared" si="220"/>
        <v>-3.1834469318121728</v>
      </c>
      <c r="Y106" s="18">
        <f t="shared" si="220"/>
        <v>-7.274693204735005</v>
      </c>
      <c r="Z106" s="18">
        <f t="shared" si="220"/>
        <v>24.431006870197148</v>
      </c>
      <c r="AA106" s="18">
        <f t="shared" si="220"/>
        <v>3.6777236206194885</v>
      </c>
      <c r="AB106" s="18">
        <f t="shared" si="221"/>
        <v>8.9979909091967958</v>
      </c>
      <c r="AD106" s="18">
        <f t="shared" si="222"/>
        <v>10.17925729998872</v>
      </c>
      <c r="AE106" s="18">
        <f t="shared" si="223"/>
        <v>7.8545204371474053</v>
      </c>
      <c r="AF106" s="18">
        <f t="shared" si="224"/>
        <v>13.160916558818482</v>
      </c>
      <c r="AH106" t="str">
        <f t="shared" si="257"/>
        <v>91 Elementary trades and related occupations</v>
      </c>
      <c r="AI106" s="18">
        <f t="shared" si="225"/>
        <v>-1.6143249845974483</v>
      </c>
      <c r="AJ106" s="18">
        <f t="shared" si="225"/>
        <v>-13.698603355332983</v>
      </c>
      <c r="AK106" s="18">
        <f t="shared" si="225"/>
        <v>22.427516064010035</v>
      </c>
      <c r="AL106" s="18">
        <f t="shared" si="225"/>
        <v>4.711118937508596</v>
      </c>
      <c r="AM106" s="18">
        <f t="shared" si="226"/>
        <v>8.6322597431097936</v>
      </c>
      <c r="AO106" s="18">
        <f t="shared" si="227"/>
        <v>10.311692091964876</v>
      </c>
      <c r="AP106" s="18">
        <f t="shared" si="228"/>
        <v>7.6953107964249812</v>
      </c>
      <c r="AQ106" s="18">
        <f t="shared" si="229"/>
        <v>13.172366370564159</v>
      </c>
      <c r="AS106" t="str">
        <f t="shared" si="258"/>
        <v>91 Elementary trades and related occupations</v>
      </c>
      <c r="AT106" s="18">
        <f t="shared" si="230"/>
        <v>-2.2291400710891085</v>
      </c>
      <c r="AU106" s="18">
        <f t="shared" si="230"/>
        <v>-2.0695876848615402</v>
      </c>
      <c r="AV106" s="18">
        <f t="shared" si="230"/>
        <v>21.332540120715592</v>
      </c>
      <c r="AW106" s="18">
        <f t="shared" si="230"/>
        <v>3.312235581783618</v>
      </c>
      <c r="AX106" s="18">
        <f t="shared" si="231"/>
        <v>8.272982879769831</v>
      </c>
      <c r="AZ106" s="18">
        <f t="shared" si="232"/>
        <v>9.0001099863307168</v>
      </c>
      <c r="BA106" s="18">
        <f t="shared" si="233"/>
        <v>6.6145658944924302</v>
      </c>
      <c r="BB106" s="18">
        <f t="shared" si="234"/>
        <v>11.697832950210874</v>
      </c>
      <c r="BD106" t="str">
        <f t="shared" si="259"/>
        <v>91 Elementary trades and related occupations</v>
      </c>
      <c r="BE106" s="18">
        <f t="shared" si="235"/>
        <v>-2.2522379003729331</v>
      </c>
      <c r="BF106" s="18">
        <f t="shared" si="235"/>
        <v>-11.497538757250869</v>
      </c>
      <c r="BG106" s="18">
        <f t="shared" si="235"/>
        <v>18.715002940953561</v>
      </c>
      <c r="BH106" s="18">
        <f t="shared" si="235"/>
        <v>3.3777312364986267</v>
      </c>
      <c r="BI106" s="18">
        <f t="shared" si="236"/>
        <v>6.9016933589787888</v>
      </c>
      <c r="BK106" s="18">
        <f t="shared" si="237"/>
        <v>8.2563051716449731</v>
      </c>
      <c r="BL106" s="18">
        <f t="shared" si="238"/>
        <v>5.2969340760004258</v>
      </c>
      <c r="BM106" s="18">
        <f t="shared" si="239"/>
        <v>10.47452954592789</v>
      </c>
      <c r="BO106" t="str">
        <f t="shared" si="260"/>
        <v>91 Elementary trades and related occupations</v>
      </c>
      <c r="BP106" s="18">
        <f t="shared" si="240"/>
        <v>-6.2368503325064939</v>
      </c>
      <c r="BQ106" s="18">
        <f t="shared" si="240"/>
        <v>-8.737652179802069</v>
      </c>
      <c r="BR106" s="18">
        <f t="shared" si="240"/>
        <v>13.148158300977952</v>
      </c>
      <c r="BS106" s="18">
        <f t="shared" si="240"/>
        <v>0.11668491827618865</v>
      </c>
      <c r="BT106" s="18">
        <f t="shared" si="241"/>
        <v>3.4188265540159968</v>
      </c>
      <c r="BV106" s="18">
        <f t="shared" si="242"/>
        <v>4.2845897418400281</v>
      </c>
      <c r="BW106" s="18">
        <f t="shared" si="243"/>
        <v>4.0115601487287877</v>
      </c>
      <c r="BX106" s="18">
        <f t="shared" si="244"/>
        <v>6.7935429610555875</v>
      </c>
      <c r="BZ106" t="str">
        <f t="shared" si="261"/>
        <v>91 Elementary trades and related occupations</v>
      </c>
      <c r="CA106" s="18">
        <f t="shared" si="245"/>
        <v>1.0347207506626432</v>
      </c>
      <c r="CB106" s="18">
        <f t="shared" si="245"/>
        <v>-21.143932303766576</v>
      </c>
      <c r="CC106" s="18">
        <f t="shared" si="245"/>
        <v>12.79098515855155</v>
      </c>
      <c r="CD106" s="18">
        <f t="shared" si="245"/>
        <v>-0.5437230271428839</v>
      </c>
      <c r="CE106" s="18">
        <f t="shared" si="246"/>
        <v>1.9548911534462921</v>
      </c>
      <c r="CG106" s="18">
        <f t="shared" si="247"/>
        <v>3.7161200944413775</v>
      </c>
      <c r="CH106" s="18">
        <f t="shared" si="248"/>
        <v>3.4629035854620183</v>
      </c>
      <c r="CI106" s="18">
        <f t="shared" si="249"/>
        <v>5.9952916543241308</v>
      </c>
      <c r="CK106" t="str">
        <f t="shared" si="262"/>
        <v>91 Elementary trades and related occupations</v>
      </c>
      <c r="CL106" s="18">
        <f t="shared" si="250"/>
        <v>-1.8750408069415414</v>
      </c>
      <c r="CM106" s="18">
        <f t="shared" si="250"/>
        <v>17.556817354001588</v>
      </c>
      <c r="CN106" s="18">
        <f t="shared" si="250"/>
        <v>7.5112467114341275</v>
      </c>
      <c r="CO106" s="18">
        <f t="shared" si="250"/>
        <v>-0.18116431062661364</v>
      </c>
      <c r="CP106" s="18">
        <f t="shared" si="251"/>
        <v>3.2113941150473613</v>
      </c>
      <c r="CR106" s="18">
        <f t="shared" si="252"/>
        <v>2.3197882182375285</v>
      </c>
      <c r="CS106" s="18">
        <f t="shared" si="253"/>
        <v>2.6596437411778862</v>
      </c>
      <c r="CT106" s="18">
        <f t="shared" si="254"/>
        <v>4.3464920815529551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2.5833986755104066</v>
      </c>
      <c r="C107" s="18">
        <f t="shared" si="210"/>
        <v>-13.634823809905416</v>
      </c>
      <c r="D107" s="18">
        <f t="shared" si="210"/>
        <v>7.178621672849772</v>
      </c>
      <c r="E107" s="18">
        <f t="shared" si="210"/>
        <v>3.064888187535364</v>
      </c>
      <c r="F107" s="18">
        <f t="shared" si="211"/>
        <v>3.1868082421604882</v>
      </c>
      <c r="H107" s="18">
        <f t="shared" si="212"/>
        <v>4.4182828154804232</v>
      </c>
      <c r="I107" s="18">
        <f t="shared" si="213"/>
        <v>3.9322469557854234</v>
      </c>
      <c r="J107" s="18">
        <f t="shared" si="214"/>
        <v>6.8356165554668946</v>
      </c>
      <c r="L107" t="str">
        <f t="shared" ref="L107" si="263">A107</f>
        <v>92 Elementary administration and service occupations</v>
      </c>
      <c r="M107" s="18">
        <f t="shared" si="215"/>
        <v>6.5930647022781619</v>
      </c>
      <c r="N107" s="18">
        <f t="shared" si="215"/>
        <v>-1.9837721371477657</v>
      </c>
      <c r="O107" s="18">
        <f t="shared" si="215"/>
        <v>7.9752104242501343</v>
      </c>
      <c r="P107" s="18">
        <f t="shared" si="215"/>
        <v>5.1614228908976933</v>
      </c>
      <c r="Q107" s="18">
        <f t="shared" si="216"/>
        <v>5.5674852117141516</v>
      </c>
      <c r="S107" s="18">
        <f t="shared" si="217"/>
        <v>6.0911089024208165</v>
      </c>
      <c r="T107" s="18">
        <f t="shared" si="218"/>
        <v>4.5437111244454043</v>
      </c>
      <c r="U107" s="18">
        <f t="shared" si="219"/>
        <v>8.4473992868617778</v>
      </c>
      <c r="W107" t="str">
        <f t="shared" ref="W107" si="264">A107</f>
        <v>92 Elementary administration and service occupations</v>
      </c>
      <c r="X107" s="18">
        <f t="shared" si="220"/>
        <v>1.7866050155251667</v>
      </c>
      <c r="Y107" s="18">
        <f t="shared" si="220"/>
        <v>4.8706807796031315</v>
      </c>
      <c r="Z107" s="18">
        <f t="shared" si="220"/>
        <v>2.4470570733694741</v>
      </c>
      <c r="AA107" s="18">
        <f t="shared" si="220"/>
        <v>2.0666704245870138</v>
      </c>
      <c r="AB107" s="18">
        <f t="shared" si="221"/>
        <v>2.3586236284109274</v>
      </c>
      <c r="AD107" s="18">
        <f t="shared" si="222"/>
        <v>2.1933087837227916</v>
      </c>
      <c r="AE107" s="18">
        <f t="shared" si="223"/>
        <v>3.9322624214399582</v>
      </c>
      <c r="AF107" s="18">
        <f t="shared" si="224"/>
        <v>5.2943017997164388</v>
      </c>
      <c r="AH107" t="str">
        <f t="shared" ref="AH107" si="265">L107</f>
        <v>92 Elementary administration and service occupations</v>
      </c>
      <c r="AI107" s="18">
        <f t="shared" si="225"/>
        <v>0.88873398279103455</v>
      </c>
      <c r="AJ107" s="18">
        <f t="shared" si="225"/>
        <v>5.7606271515985075</v>
      </c>
      <c r="AK107" s="18">
        <f t="shared" si="225"/>
        <v>2.7295408558735801</v>
      </c>
      <c r="AL107" s="18">
        <f t="shared" si="225"/>
        <v>2.1736688364597967</v>
      </c>
      <c r="AM107" s="18">
        <f t="shared" si="226"/>
        <v>2.5680064998689911</v>
      </c>
      <c r="AO107" s="18">
        <f t="shared" si="227"/>
        <v>2.358624499226214</v>
      </c>
      <c r="AP107" s="18">
        <f t="shared" si="228"/>
        <v>3.8046523574366775</v>
      </c>
      <c r="AQ107" s="18">
        <f t="shared" si="229"/>
        <v>5.2988866986919847</v>
      </c>
      <c r="AS107" t="str">
        <f t="shared" ref="AS107" si="266">W107</f>
        <v>92 Elementary administration and service occupations</v>
      </c>
      <c r="AT107" s="18">
        <f t="shared" si="230"/>
        <v>0.56702437779991843</v>
      </c>
      <c r="AU107" s="18">
        <f t="shared" si="230"/>
        <v>11.200615579753492</v>
      </c>
      <c r="AV107" s="18">
        <f t="shared" si="230"/>
        <v>1.7876708403629316</v>
      </c>
      <c r="AW107" s="18">
        <f t="shared" si="230"/>
        <v>2.278845791835904</v>
      </c>
      <c r="AX107" s="18">
        <f t="shared" si="231"/>
        <v>2.6603117349704331</v>
      </c>
      <c r="AZ107" s="18">
        <f t="shared" si="232"/>
        <v>2.1148580203681711</v>
      </c>
      <c r="BA107" s="18">
        <f t="shared" si="233"/>
        <v>3.6432932566504039</v>
      </c>
      <c r="BB107" s="18">
        <f t="shared" si="234"/>
        <v>5.0011224480113858</v>
      </c>
      <c r="BD107" t="str">
        <f t="shared" ref="BD107" si="267">AH107</f>
        <v>92 Elementary administration and service occupations</v>
      </c>
      <c r="BE107" s="18">
        <f t="shared" si="235"/>
        <v>8.6228490559370208E-2</v>
      </c>
      <c r="BF107" s="18">
        <f t="shared" si="235"/>
        <v>-9.2203436341939504</v>
      </c>
      <c r="BG107" s="18">
        <f t="shared" si="235"/>
        <v>-2.6775813895785094</v>
      </c>
      <c r="BH107" s="18">
        <f t="shared" si="235"/>
        <v>-0.75052870608720568</v>
      </c>
      <c r="BI107" s="18">
        <f t="shared" si="236"/>
        <v>-1.9052106842778138</v>
      </c>
      <c r="BK107" s="18">
        <f t="shared" si="237"/>
        <v>-1.3970823827805012</v>
      </c>
      <c r="BL107" s="18">
        <f t="shared" si="238"/>
        <v>2.2266779082527277</v>
      </c>
      <c r="BM107" s="18">
        <f t="shared" si="239"/>
        <v>1.2295221621022812</v>
      </c>
      <c r="BO107" t="str">
        <f t="shared" ref="BO107" si="268">AS107</f>
        <v>92 Elementary administration and service occupations</v>
      </c>
      <c r="BP107" s="18">
        <f t="shared" si="240"/>
        <v>-0.87693835081018578</v>
      </c>
      <c r="BQ107" s="18">
        <f t="shared" si="240"/>
        <v>-9.0230719624734839</v>
      </c>
      <c r="BR107" s="18">
        <f t="shared" si="240"/>
        <v>-2.3119980965924825</v>
      </c>
      <c r="BS107" s="18">
        <f t="shared" si="240"/>
        <v>-1.9946783861154227</v>
      </c>
      <c r="BT107" s="18">
        <f t="shared" si="241"/>
        <v>-2.5482541375945633</v>
      </c>
      <c r="BV107" s="18">
        <f t="shared" si="242"/>
        <v>-2.1005659855650061</v>
      </c>
      <c r="BW107" s="18">
        <f t="shared" si="243"/>
        <v>2.3298132579552933</v>
      </c>
      <c r="BX107" s="18">
        <f t="shared" si="244"/>
        <v>0.87691019836637629</v>
      </c>
      <c r="BZ107" t="str">
        <f t="shared" ref="BZ107" si="269">BD107</f>
        <v>92 Elementary administration and service occupations</v>
      </c>
      <c r="CA107" s="18">
        <f t="shared" si="245"/>
        <v>3.6243349893146037</v>
      </c>
      <c r="CB107" s="18">
        <f t="shared" si="245"/>
        <v>-11.474200110058931</v>
      </c>
      <c r="CC107" s="18">
        <f t="shared" si="245"/>
        <v>-2.0767276656117217</v>
      </c>
      <c r="CD107" s="18">
        <f t="shared" si="245"/>
        <v>-2.6640323151894685</v>
      </c>
      <c r="CE107" s="18">
        <f t="shared" si="246"/>
        <v>-3.0574230873566033</v>
      </c>
      <c r="CG107" s="18">
        <f t="shared" si="247"/>
        <v>-2.4686565254297466</v>
      </c>
      <c r="CH107" s="18">
        <f t="shared" si="248"/>
        <v>1.7439711615042874</v>
      </c>
      <c r="CI107" s="18">
        <f t="shared" si="249"/>
        <v>-0.11152026404784854</v>
      </c>
      <c r="CK107" t="str">
        <f t="shared" ref="CK107" si="270">BO107</f>
        <v>92 Elementary administration and service occupations</v>
      </c>
      <c r="CL107" s="18">
        <f t="shared" si="250"/>
        <v>-7.3798817158614245</v>
      </c>
      <c r="CM107" s="18">
        <f t="shared" si="250"/>
        <v>5.1601629713242225</v>
      </c>
      <c r="CN107" s="18">
        <f t="shared" si="250"/>
        <v>-9.856784328390356</v>
      </c>
      <c r="CO107" s="18">
        <f t="shared" si="250"/>
        <v>-1.0547114386025291</v>
      </c>
      <c r="CP107" s="18">
        <f t="shared" si="251"/>
        <v>-3.5273452142278172</v>
      </c>
      <c r="CR107" s="18">
        <f t="shared" si="252"/>
        <v>-4.08031104194575</v>
      </c>
      <c r="CS107" s="18">
        <f t="shared" si="253"/>
        <v>1.1331811408877401</v>
      </c>
      <c r="CT107" s="18">
        <f t="shared" si="254"/>
        <v>-2.1710317708565796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7.8469912749985271</v>
      </c>
      <c r="C109" s="26">
        <f>IF(AND(D$6-C$6 &lt;&gt; 0,C35&lt;&gt;0,D35&lt;&gt;0),(EXP(LN(D35/C35)/(D$6-C$6))-1)*100,0)</f>
        <v>-1.8874503719419233</v>
      </c>
      <c r="D109" s="26">
        <f>IF(AND(E$6-D$6 &lt;&gt; 0,D35&lt;&gt;0,E35&lt;&gt;0),(EXP(LN(E35/D35)/(E$6-D$6))-1)*100,0)</f>
        <v>5.5849676235747436</v>
      </c>
      <c r="E109" s="26">
        <f>IF(AND(F$6-E$6 &lt;&gt; 0,E35&lt;&gt;0,F35&lt;&gt;0),(EXP(LN(F35/E35)/(F$6-E$6))-1)*100,0)</f>
        <v>3.970289446162778</v>
      </c>
      <c r="F109" s="26">
        <f>IF(AND(F$6-C$6 &lt;&gt; 0,C35&lt;&gt;0,F35&lt;&gt;0),(EXP(LN(F35/C35)/(F$6-C$6))-1)*100,0)</f>
        <v>4.0942455113605281</v>
      </c>
      <c r="H109" s="26">
        <f t="shared" ref="H109" si="271">IF($F$6-$D$6 &lt;&gt; 0,(EXP(LN(1+(H72/100))/($F$6-$D$6))-1)*100,0)</f>
        <v>4.5057530479625463</v>
      </c>
      <c r="I109" s="26">
        <f t="shared" ref="I109" si="272">IF(D35&gt;0,((1+(I35/D35))^(1/($F$6-$D$6))-1)*100,0)</f>
        <v>3.5984196398706869</v>
      </c>
      <c r="J109" s="26">
        <f t="shared" ref="J109" si="273">IF($F$6-$D$6 &lt;&gt; 0,(EXP(LN(1+(J72/100))/($F$6-$D$6))-1)*100,0)</f>
        <v>6.6758650489325388</v>
      </c>
      <c r="L109" s="24" t="str">
        <f>L35</f>
        <v>All occupations</v>
      </c>
      <c r="M109" s="26">
        <f>IF(AND(N$6-M$6 &lt;&gt; 0,M35&lt;&gt;0,N35&lt;&gt;0),(EXP(LN(N35/M35)/(N$6-M$6))-1)*100,0)</f>
        <v>8.066633491295061</v>
      </c>
      <c r="N109" s="26">
        <f>IF(AND(O$6-N$6 &lt;&gt; 0,N35&lt;&gt;0,O35&lt;&gt;0),(EXP(LN(O35/N35)/(O$6-N$6))-1)*100,0)</f>
        <v>2.1033175640425839</v>
      </c>
      <c r="O109" s="26">
        <f>IF(AND(P$6-O$6 &lt;&gt; 0,O35&lt;&gt;0,P35&lt;&gt;0),(EXP(LN(P35/O35)/(P$6-O$6))-1)*100,0)</f>
        <v>5.3597830866153551</v>
      </c>
      <c r="P109" s="26">
        <f>IF(AND(Q$6-P$6 &lt;&gt; 0,P35&lt;&gt;0,Q35&lt;&gt;0),(EXP(LN(Q35/P35)/(Q$6-P$6))-1)*100,0)</f>
        <v>3.96477748976658</v>
      </c>
      <c r="Q109" s="26">
        <f>IF(AND(Q$6-N$6 &lt;&gt; 0,N35&lt;&gt;0,Q35&lt;&gt;0),(EXP(LN(Q35/N35)/(Q$6-N$6))-1)*100,0)</f>
        <v>4.2809021827708404</v>
      </c>
      <c r="S109" s="26">
        <f t="shared" ref="S109" si="274">IF($F$6-$D$6 &lt;&gt; 0,(EXP(LN(1+(S72/100))/($F$6-$D$6))-1)*100,0)</f>
        <v>4.4277149143182815</v>
      </c>
      <c r="T109" s="26">
        <f t="shared" ref="T109" si="275">IF(O35&gt;0,((1+(T35/O35))^(1/($F$6-$D$6))-1)*100,0)</f>
        <v>3.7444302772187577</v>
      </c>
      <c r="U109" s="26">
        <f t="shared" ref="U109" si="276">IF($F$6-$D$6 &lt;&gt; 0,(EXP(LN(1+(U72/100))/($F$6-$D$6))-1)*100,0)</f>
        <v>6.7154213548815456</v>
      </c>
      <c r="W109" s="24" t="str">
        <f>W35</f>
        <v>All occupations</v>
      </c>
      <c r="X109" s="26">
        <f>IF(AND(Y$6-X$6 &lt;&gt; 0,X35&lt;&gt;0,Y35&lt;&gt;0),(EXP(LN(Y35/X35)/(Y$6-X$6))-1)*100,0)</f>
        <v>1.7916143070036972</v>
      </c>
      <c r="Y109" s="26">
        <f>IF(AND(Z$6-Y$6 &lt;&gt; 0,Y35&lt;&gt;0,Z35&lt;&gt;0),(EXP(LN(Z35/Y35)/(Z$6-Y$6))-1)*100,0)</f>
        <v>4.9126815927571288</v>
      </c>
      <c r="Z109" s="26">
        <f>IF(AND(AA$6-Z$6 &lt;&gt; 0,Z35&lt;&gt;0,AA35&lt;&gt;0),(EXP(LN(AA35/Z35)/(AA$6-Z$6))-1)*100,0)</f>
        <v>2.129429010845052</v>
      </c>
      <c r="AA109" s="26">
        <f>IF(AND(AB$6-AA$6 &lt;&gt; 0,AA35&lt;&gt;0,AB35&lt;&gt;0),(EXP(LN(AB35/AA35)/(AB$6-AA$6))-1)*100,0)</f>
        <v>1.1416524318586196</v>
      </c>
      <c r="AB109" s="26">
        <f>IF(AND(AB$6-Y$6 &lt;&gt; 0,Y35&lt;&gt;0,AB35&lt;&gt;0),(EXP(LN(AB35/Y35)/(AB$6-Y$6))-1)*100,0)</f>
        <v>1.6816733479983137</v>
      </c>
      <c r="AD109" s="26">
        <f t="shared" ref="AD109" si="277">IF($F$6-$D$6 &lt;&gt; 0,(EXP(LN(1+(AD72/100))/($F$6-$D$6))-1)*100,0)</f>
        <v>1.4698451927540157</v>
      </c>
      <c r="AE109" s="26">
        <f t="shared" ref="AE109" si="278">IF(Z35&gt;0,((1+(AE35/Z35))^(1/($F$6-$D$6))-1)*100,0)</f>
        <v>3.3616228414358185</v>
      </c>
      <c r="AF109" s="26">
        <f t="shared" ref="AF109" si="279">IF($F$6-$D$6 &lt;&gt; 0,(EXP(LN(1+(AF72/100))/($F$6-$D$6))-1)*100,0)</f>
        <v>4.323158590722076</v>
      </c>
      <c r="AH109" s="24" t="str">
        <f>AH35</f>
        <v>All occupations</v>
      </c>
      <c r="AI109" s="26">
        <f>IF(AND(AJ$6-AI$6 &lt;&gt; 0,AI35&lt;&gt;0,AJ35&lt;&gt;0),(EXP(LN(AJ35/AI35)/(AJ$6-AI$6))-1)*100,0)</f>
        <v>-1.7169292303938488</v>
      </c>
      <c r="AJ109" s="26">
        <f>IF(AND(AK$6-AJ$6 &lt;&gt; 0,AJ35&lt;&gt;0,AK35&lt;&gt;0),(EXP(LN(AK35/AJ35)/(AK$6-AJ$6))-1)*100,0)</f>
        <v>5.4536109336914773</v>
      </c>
      <c r="AK109" s="26">
        <f>IF(AND(AL$6-AK$6 &lt;&gt; 0,AK35&lt;&gt;0,AL35&lt;&gt;0),(EXP(LN(AL35/AK35)/(AL$6-AK$6))-1)*100,0)</f>
        <v>0.93686828857630911</v>
      </c>
      <c r="AL109" s="26">
        <f>IF(AND(AM$6-AL$6 &lt;&gt; 0,AL35&lt;&gt;0,AM35&lt;&gt;0),(EXP(LN(AM35/AL35)/(AM$6-AL$6))-1)*100,0)</f>
        <v>0.97149158994545015</v>
      </c>
      <c r="AM109" s="26">
        <f>IF(AND(AM$6-AJ$6 &lt;&gt; 0,AJ35&lt;&gt;0,AM35&lt;&gt;0),(EXP(LN(AM35/AJ35)/(AM$6-AJ$6))-1)*100,0)</f>
        <v>1.2351064835506076</v>
      </c>
      <c r="AO109" s="26">
        <f t="shared" ref="AO109" si="280">IF($F$6-$D$6 &lt;&gt; 0,(EXP(LN(1+(AO72/100))/($F$6-$D$6))-1)*100,0)</f>
        <v>0.95994917008319636</v>
      </c>
      <c r="AP109" s="26">
        <f t="shared" ref="AP109" si="281">IF(AK35&gt;0,((1+(AP35/AK35))^(1/($F$6-$D$6))-1)*100,0)</f>
        <v>3.1667547510552563</v>
      </c>
      <c r="AQ109" s="26">
        <f t="shared" ref="AQ109" si="282">IF($F$6-$D$6 &lt;&gt; 0,(EXP(LN(1+(AQ72/100))/($F$6-$D$6))-1)*100,0)</f>
        <v>3.8024899463263928</v>
      </c>
      <c r="AS109" s="24" t="str">
        <f>AS35</f>
        <v>All occupations</v>
      </c>
      <c r="AT109" s="26">
        <f>IF(AND(AU$6-AT$6 &lt;&gt; 0,AT35&lt;&gt;0,AU35&lt;&gt;0),(EXP(LN(AU35/AT35)/(AU$6-AT$6))-1)*100,0)</f>
        <v>0.80303012813853769</v>
      </c>
      <c r="AU109" s="26">
        <f>IF(AND(AV$6-AU$6 &lt;&gt; 0,AU35&lt;&gt;0,AV35&lt;&gt;0),(EXP(LN(AV35/AU35)/(AV$6-AU$6))-1)*100,0)</f>
        <v>4.7031366234453253</v>
      </c>
      <c r="AV109" s="26">
        <f>IF(AND(AW$6-AV$6 &lt;&gt; 0,AV35&lt;&gt;0,AW35&lt;&gt;0),(EXP(LN(AW35/AV35)/(AW$6-AV$6))-1)*100,0)</f>
        <v>1.7690304737704166</v>
      </c>
      <c r="AW109" s="26">
        <f>IF(AND(AX$6-AW$6 &lt;&gt; 0,AW35&lt;&gt;0,AX35&lt;&gt;0),(EXP(LN(AX35/AW35)/(AX$6-AW$6))-1)*100,0)</f>
        <v>1.1610730256268686</v>
      </c>
      <c r="AX109" s="26">
        <f>IF(AND(AX$6-AU$6 &lt;&gt; 0,AU35&lt;&gt;0,AX35&lt;&gt;0),(EXP(LN(AX35/AU35)/(AX$6-AU$6))-1)*100,0)</f>
        <v>1.5689024314573752</v>
      </c>
      <c r="AZ109" s="26">
        <f t="shared" ref="AZ109" si="283">IF($F$6-$D$6 &lt;&gt; 0,(EXP(LN(1+(AZ72/100))/($F$6-$D$6))-1)*100,0)</f>
        <v>1.3633208916490114</v>
      </c>
      <c r="BA109" s="26">
        <f t="shared" ref="BA109" si="284">IF(AV35&gt;0,((1+(BA35/AV35))^(1/($F$6-$D$6))-1)*100,0)</f>
        <v>3.2163148185662793</v>
      </c>
      <c r="BB109" s="26">
        <f t="shared" ref="BB109" si="285">IF($F$6-$D$6 &lt;&gt; 0,(EXP(LN(1+(BB72/100))/($F$6-$D$6))-1)*100,0)</f>
        <v>4.1223619530460054</v>
      </c>
      <c r="BD109" s="24" t="str">
        <f>BD35</f>
        <v>All occupations</v>
      </c>
      <c r="BE109" s="26">
        <f>IF(AND(BF$6-BE$6 &lt;&gt; 0,BE35&lt;&gt;0,BF35&lt;&gt;0),(EXP(LN(BF35/BE35)/(BF$6-BE$6))-1)*100,0)</f>
        <v>2.1293446300093777</v>
      </c>
      <c r="BF109" s="26">
        <f>IF(AND(BG$6-BF$6 &lt;&gt; 0,BF35&lt;&gt;0,BG35&lt;&gt;0),(EXP(LN(BG35/BF35)/(BG$6-BF$6))-1)*100,0)</f>
        <v>-4.8425615873710743</v>
      </c>
      <c r="BG109" s="26">
        <f>IF(AND(BH$6-BG$6 &lt;&gt; 0,BG35&lt;&gt;0,BH35&lt;&gt;0),(EXP(LN(BH35/BG35)/(BH$6-BG$6))-1)*100,0)</f>
        <v>0.5995642638520593</v>
      </c>
      <c r="BH109" s="26">
        <f>IF(AND(BI$6-BH$6 &lt;&gt; 0,BH35&lt;&gt;0,BI35&lt;&gt;0),(EXP(LN(BI35/BH35)/(BI$6-BH$6))-1)*100,0)</f>
        <v>0.3618633728399212</v>
      </c>
      <c r="BI109" s="26">
        <f>IF(AND(BI$6-BF$6 &lt;&gt; 0,BF35&lt;&gt;0,BI35&lt;&gt;0),(EXP(LN(BI35/BF35)/(BI$6-BF$6))-1)*100,0)</f>
        <v>0.10237927228435861</v>
      </c>
      <c r="BK109" s="26">
        <f t="shared" ref="BK109" si="286">IF($F$6-$D$6 &lt;&gt; 0,(EXP(LN(1+(BK72/100))/($F$6-$D$6))-1)*100,0)</f>
        <v>0.44103453203097054</v>
      </c>
      <c r="BL109" s="26">
        <f t="shared" ref="BL109" si="287">IF(BG35&gt;0,((1+(BL35/BG35))^(1/($F$6-$D$6))-1)*100,0)</f>
        <v>2.508802303597335</v>
      </c>
      <c r="BM109" s="26">
        <f t="shared" ref="BM109" si="288">IF($F$6-$D$6 &lt;&gt; 0,(EXP(LN(1+(BM72/100))/($F$6-$D$6))-1)*100,0)</f>
        <v>2.8235162347513443</v>
      </c>
      <c r="BO109" s="24" t="str">
        <f>BO35</f>
        <v>All occupations</v>
      </c>
      <c r="BP109" s="26">
        <f>IF(AND(BQ$6-BP$6 &lt;&gt; 0,BP35&lt;&gt;0,BQ35&lt;&gt;0),(EXP(LN(BQ35/BP35)/(BQ$6-BP$6))-1)*100,0)</f>
        <v>-0.78759391044610494</v>
      </c>
      <c r="BQ109" s="26">
        <f>IF(AND(BR$6-BQ$6 &lt;&gt; 0,BQ35&lt;&gt;0,BR35&lt;&gt;0),(EXP(LN(BR35/BQ35)/(BR$6-BQ$6))-1)*100,0)</f>
        <v>-5.3100220291094296</v>
      </c>
      <c r="BR109" s="26">
        <f>IF(AND(BS$6-BR$6 &lt;&gt; 0,BR35&lt;&gt;0,BS35&lt;&gt;0),(EXP(LN(BS35/BR35)/(BS$6-BR$6))-1)*100,0)</f>
        <v>-1.8014320739134448</v>
      </c>
      <c r="BS109" s="26">
        <f>IF(AND(BT$6-BS$6 &lt;&gt; 0,BS35&lt;&gt;0,BT35&lt;&gt;0),(EXP(LN(BT35/BS35)/(BT$6-BS$6))-1)*100,0)</f>
        <v>-2.3761812159461049</v>
      </c>
      <c r="BT109" s="26">
        <f>IF(AND(BT$6-BQ$6 &lt;&gt; 0,BQ35&lt;&gt;0,BT35&lt;&gt;0),(EXP(LN(BT35/BQ35)/(BT$6-BQ$6))-1)*100,0)</f>
        <v>-2.3832753173731347</v>
      </c>
      <c r="BV109" s="26">
        <f t="shared" ref="BV109" si="289">IF($F$6-$D$6 &lt;&gt; 0,(EXP(LN(1+(BV72/100))/($F$6-$D$6))-1)*100,0)</f>
        <v>-2.1849729181567579</v>
      </c>
      <c r="BW109" s="26">
        <f t="shared" ref="BW109" si="290">IF(BR35&gt;0,((1+(BW35/BR35))^(1/($F$6-$D$6))-1)*100,0)</f>
        <v>2.2751893867797524</v>
      </c>
      <c r="BX109" s="26">
        <f t="shared" ref="BX109" si="291">IF($F$6-$D$6 &lt;&gt; 0,(EXP(LN(1+(BX72/100))/($F$6-$D$6))-1)*100,0)</f>
        <v>0.75423254179483035</v>
      </c>
      <c r="BZ109" s="24" t="str">
        <f>BZ35</f>
        <v>All occupations</v>
      </c>
      <c r="CA109" s="26">
        <f>IF(AND(CB$6-CA$6 &lt;&gt; 0,CA35&lt;&gt;0,CB35&lt;&gt;0),(EXP(LN(CB35/CA35)/(CB$6-CA$6))-1)*100,0)</f>
        <v>4.2954711600218465</v>
      </c>
      <c r="CB109" s="26">
        <f>IF(AND(CC$6-CB$6 &lt;&gt; 0,CB35&lt;&gt;0,CC35&lt;&gt;0),(EXP(LN(CC35/CB35)/(CC$6-CB$6))-1)*100,0)</f>
        <v>-9.1767911938360864</v>
      </c>
      <c r="CC109" s="26">
        <f>IF(AND(CD$6-CC$6 &lt;&gt; 0,CC35&lt;&gt;0,CD35&lt;&gt;0),(EXP(LN(CD35/CC35)/(CD$6-CC$6))-1)*100,0)</f>
        <v>-1.9931819370108128</v>
      </c>
      <c r="CD109" s="26">
        <f>IF(AND(CE$6-CD$6 &lt;&gt; 0,CD35&lt;&gt;0,CE35&lt;&gt;0),(EXP(LN(CE35/CD35)/(CE$6-CD$6))-1)*100,0)</f>
        <v>-3.1067946557307158</v>
      </c>
      <c r="CE109" s="26">
        <f>IF(AND(CE$6-CB$6 &lt;&gt; 0,CB35&lt;&gt;0,CE35&lt;&gt;0),(EXP(LN(CE35/CB35)/(CE$6-CB$6))-1)*100,0)</f>
        <v>-3.1525433564419059</v>
      </c>
      <c r="CG109" s="26">
        <f t="shared" ref="CG109" si="292">IF($F$6-$D$6 &lt;&gt; 0,(EXP(LN(1+(CG72/100))/($F$6-$D$6))-1)*100,0)</f>
        <v>-2.7370035126816683</v>
      </c>
      <c r="CH109" s="26">
        <f t="shared" ref="CH109" si="293">IF(CC35&gt;0,((1+(CH35/CC35))^(1/($F$6-$D$6))-1)*100,0)</f>
        <v>1.7524741719324277</v>
      </c>
      <c r="CI109" s="26">
        <f t="shared" ref="CI109" si="294">IF($F$6-$D$6 &lt;&gt; 0,(EXP(LN(1+(CI72/100))/($F$6-$D$6))-1)*100,0)</f>
        <v>-0.29118834192155552</v>
      </c>
      <c r="CK109" s="24" t="str">
        <f>CK35</f>
        <v>All occupations</v>
      </c>
      <c r="CL109" s="26">
        <f>IF(AND(CM$6-CL$6 &lt;&gt; 0,CL35&lt;&gt;0,CM35&lt;&gt;0),(EXP(LN(CM35/CL35)/(CM$6-CL$6))-1)*100,0)</f>
        <v>-1.7060589219912714</v>
      </c>
      <c r="CM109" s="26">
        <f>IF(AND(CN$6-CM$6 &lt;&gt; 0,CM35&lt;&gt;0,CN35&lt;&gt;0),(EXP(LN(CN35/CM35)/(CN$6-CM$6))-1)*100,0)</f>
        <v>19.867486061981342</v>
      </c>
      <c r="CN109" s="26">
        <f>IF(AND(CO$6-CN$6 &lt;&gt; 0,CN35&lt;&gt;0,CO35&lt;&gt;0),(EXP(LN(CO35/CN35)/(CO$6-CN$6))-1)*100,0)</f>
        <v>-5.6618100463987524</v>
      </c>
      <c r="CO109" s="26">
        <f>IF(AND(CP$6-CO$6 &lt;&gt; 0,CO35&lt;&gt;0,CP35&lt;&gt;0),(EXP(LN(CP35/CO35)/(CP$6-CO$6))-1)*100,0)</f>
        <v>-2.8679163574802935</v>
      </c>
      <c r="CP109" s="26">
        <f>IF(AND(CP$6-CM$6 &lt;&gt; 0,CM35&lt;&gt;0,CP35&lt;&gt;0),(EXP(LN(CP35/CM35)/(CP$6-CM$6))-1)*100,0)</f>
        <v>-2.4762518920873888</v>
      </c>
      <c r="CR109" s="26">
        <f t="shared" ref="CR109" si="295">IF($F$6-$D$6 &lt;&gt; 0,(EXP(LN(1+(CR72/100))/($F$6-$D$6))-1)*100,0)</f>
        <v>-3.8082889784597396</v>
      </c>
      <c r="CS109" s="26">
        <f t="shared" ref="CS109" si="296">IF(CN35&gt;0,((1+(CS35/CN35))^(1/($F$6-$D$6))-1)*100,0)</f>
        <v>1.4435137367317274</v>
      </c>
      <c r="CT109" s="26">
        <f t="shared" ref="CT109" si="297">IF($F$6-$D$6 &lt;&gt; 0,(EXP(LN(1+(CT72/100))/($F$6-$D$6))-1)*100,0)</f>
        <v>-1.4898483517287953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West of England and North Somerset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West of England and North Somerset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West of England and North Somerset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West of England and North Somerset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West of England and North Somerset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West of England and North Somerset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West of England and North Somerset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West of England and North Somerset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West of England and North Somerset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0.27674700635628424</v>
      </c>
      <c r="C119" s="27">
        <f t="shared" si="299"/>
        <v>1.9376424764321665E-2</v>
      </c>
      <c r="D119" s="27">
        <f t="shared" si="299"/>
        <v>0.20774790123713571</v>
      </c>
      <c r="E119" s="27">
        <f t="shared" si="299"/>
        <v>0.6133894258257695</v>
      </c>
      <c r="F119" s="27">
        <f t="shared" ref="F119:F144" si="300">F8-D8</f>
        <v>0.82113732706290521</v>
      </c>
      <c r="L119" t="str">
        <f>A119</f>
        <v>11 Corporate managers and directors</v>
      </c>
      <c r="M119" s="27">
        <f t="shared" ref="M119:P144" si="301">N8-M8</f>
        <v>2.3871605257490653</v>
      </c>
      <c r="N119" s="27">
        <f t="shared" si="301"/>
        <v>2.6542022941591803E-2</v>
      </c>
      <c r="O119" s="27">
        <f t="shared" si="301"/>
        <v>1.2089667843816576</v>
      </c>
      <c r="P119" s="27">
        <f t="shared" si="301"/>
        <v>4.2355903887487152</v>
      </c>
      <c r="Q119" s="27">
        <f t="shared" ref="Q119:Q144" si="302">Q8-O8</f>
        <v>5.4445571731303728</v>
      </c>
      <c r="W119" t="str">
        <f>A119</f>
        <v>11 Corporate managers and directors</v>
      </c>
      <c r="X119" s="27">
        <f t="shared" ref="X119:AA144" si="303">Y8-X8</f>
        <v>2.5120908558404924</v>
      </c>
      <c r="Y119" s="27">
        <f t="shared" si="303"/>
        <v>0.32414483609645295</v>
      </c>
      <c r="Z119" s="27">
        <f t="shared" si="303"/>
        <v>-0.50667429795886498</v>
      </c>
      <c r="AA119" s="27">
        <f t="shared" si="303"/>
        <v>1.4310351193344886</v>
      </c>
      <c r="AB119" s="27">
        <f t="shared" ref="AB119:AB144" si="304">AB8-Z8</f>
        <v>0.92436082137562359</v>
      </c>
      <c r="AH119" t="str">
        <f>L119</f>
        <v>11 Corporate managers and directors</v>
      </c>
      <c r="AI119" s="27">
        <f t="shared" ref="AI119:AL144" si="305">AJ8-AI8</f>
        <v>0.23938163435917659</v>
      </c>
      <c r="AJ119" s="27">
        <f t="shared" si="305"/>
        <v>0.27614460864566803</v>
      </c>
      <c r="AK119" s="27">
        <f t="shared" si="305"/>
        <v>-0.20714532480678782</v>
      </c>
      <c r="AL119" s="27">
        <f t="shared" si="305"/>
        <v>0.16654345834322859</v>
      </c>
      <c r="AM119" s="27">
        <f t="shared" ref="AM119:AM144" si="306">AM8-AK8</f>
        <v>-4.0601866463559233E-2</v>
      </c>
      <c r="AS119" t="str">
        <f>W119</f>
        <v>11 Corporate managers and directors</v>
      </c>
      <c r="AT119" s="27">
        <f t="shared" ref="AT119:AW144" si="307">AU8-AT8</f>
        <v>0.34362756134892836</v>
      </c>
      <c r="AU119" s="27">
        <f t="shared" si="307"/>
        <v>0.31136058257034627</v>
      </c>
      <c r="AV119" s="27">
        <f t="shared" si="307"/>
        <v>-0.38202664432212341</v>
      </c>
      <c r="AW119" s="27">
        <f t="shared" si="307"/>
        <v>0.20441953811532576</v>
      </c>
      <c r="AX119" s="27">
        <f t="shared" ref="AX119:AX144" si="308">AX8-AV8</f>
        <v>-0.17760710620679765</v>
      </c>
      <c r="BD119" t="str">
        <f>AH119</f>
        <v>11 Corporate managers and directors</v>
      </c>
      <c r="BE119" s="27">
        <f t="shared" ref="BE119:BH144" si="309">BF8-BE8</f>
        <v>1.8944633217912319</v>
      </c>
      <c r="BF119" s="27">
        <f t="shared" si="309"/>
        <v>6.7333347763245399E-3</v>
      </c>
      <c r="BG119" s="27">
        <f t="shared" si="309"/>
        <v>-1.6736827101926792</v>
      </c>
      <c r="BH119" s="27">
        <f t="shared" si="309"/>
        <v>0.17725357720452983</v>
      </c>
      <c r="BI119" s="27">
        <f t="shared" ref="BI119:BI144" si="310">BI8-BG8</f>
        <v>-1.4964291329881494</v>
      </c>
      <c r="BO119" t="str">
        <f>AS119</f>
        <v>11 Corporate managers and directors</v>
      </c>
      <c r="BP119" s="27">
        <f t="shared" ref="BP119:BS144" si="311">BQ8-BP8</f>
        <v>0.51563644372592421</v>
      </c>
      <c r="BQ119" s="27">
        <f t="shared" si="311"/>
        <v>0.34805079406733608</v>
      </c>
      <c r="BR119" s="27">
        <f t="shared" si="311"/>
        <v>-1.9737359083158994</v>
      </c>
      <c r="BS119" s="27">
        <f t="shared" si="311"/>
        <v>-1.4457208594027917</v>
      </c>
      <c r="BT119" s="27">
        <f t="shared" ref="BT119:BT144" si="312">BT8-BR8</f>
        <v>-3.4194567677186911</v>
      </c>
      <c r="BZ119" t="str">
        <f>BD119</f>
        <v>11 Corporate managers and directors</v>
      </c>
      <c r="CA119" s="68">
        <f t="shared" ref="CA119:CD144" si="313">CB8-CA8</f>
        <v>1.5430373941646072</v>
      </c>
      <c r="CB119" s="68">
        <f t="shared" si="313"/>
        <v>-7.2751728656831105E-2</v>
      </c>
      <c r="CC119" s="68">
        <f t="shared" si="313"/>
        <v>-0.95870667646295438</v>
      </c>
      <c r="CD119" s="68">
        <f t="shared" si="313"/>
        <v>-0.58443584388270198</v>
      </c>
      <c r="CE119" s="68">
        <f t="shared" ref="CE119:CE144" si="314">CE8-CC8</f>
        <v>-1.5431425203456564</v>
      </c>
      <c r="CK119" t="str">
        <f>BO119</f>
        <v>11 Corporate managers and directors</v>
      </c>
      <c r="CL119" s="68">
        <f t="shared" ref="CL119:CO144" si="315">CM8-CL8</f>
        <v>0.21846348520057046</v>
      </c>
      <c r="CM119" s="68">
        <f t="shared" si="315"/>
        <v>0.22540519196449771</v>
      </c>
      <c r="CN119" s="68">
        <f t="shared" si="315"/>
        <v>-0.19850230555750137</v>
      </c>
      <c r="CO119" s="68">
        <f t="shared" si="315"/>
        <v>-0.13138806007233506</v>
      </c>
      <c r="CP119" s="68">
        <f t="shared" ref="CP119:CP144" si="316">CP8-CN8</f>
        <v>-0.32989036562983642</v>
      </c>
    </row>
    <row r="120" spans="1:94" x14ac:dyDescent="0.2">
      <c r="A120" t="str">
        <f t="shared" si="298"/>
        <v>12 Other managers and proprietors</v>
      </c>
      <c r="B120" s="27">
        <f t="shared" si="299"/>
        <v>0.11288347893594458</v>
      </c>
      <c r="C120" s="27">
        <f t="shared" si="299"/>
        <v>-4.1395910298199667E-2</v>
      </c>
      <c r="D120" s="27">
        <f t="shared" si="299"/>
        <v>0.14953255457300824</v>
      </c>
      <c r="E120" s="27">
        <f t="shared" si="299"/>
        <v>0.30270160204011776</v>
      </c>
      <c r="F120" s="27">
        <f t="shared" si="300"/>
        <v>0.45223415661312599</v>
      </c>
      <c r="L120" t="str">
        <f t="shared" ref="L120:L143" si="317">A120</f>
        <v>12 Other managers and proprietors</v>
      </c>
      <c r="M120" s="27">
        <f t="shared" si="301"/>
        <v>0.81152768199800818</v>
      </c>
      <c r="N120" s="27">
        <f t="shared" si="301"/>
        <v>-1.8360783420536819E-2</v>
      </c>
      <c r="O120" s="27">
        <f t="shared" si="301"/>
        <v>1.0436435369157082</v>
      </c>
      <c r="P120" s="27">
        <f t="shared" si="301"/>
        <v>2.4298955443013437</v>
      </c>
      <c r="Q120" s="27">
        <f t="shared" si="302"/>
        <v>3.4735390812170519</v>
      </c>
      <c r="W120" t="str">
        <f t="shared" ref="W120:W143" si="318">A120</f>
        <v>12 Other managers and proprietors</v>
      </c>
      <c r="X120" s="27">
        <f t="shared" si="303"/>
        <v>0.60367267308069383</v>
      </c>
      <c r="Y120" s="27">
        <f t="shared" si="303"/>
        <v>7.8692976516520297E-2</v>
      </c>
      <c r="Z120" s="27">
        <f t="shared" si="303"/>
        <v>0.90598313511387829</v>
      </c>
      <c r="AA120" s="27">
        <f t="shared" si="303"/>
        <v>1.2642408662752684</v>
      </c>
      <c r="AB120" s="27">
        <f t="shared" si="304"/>
        <v>2.1702240013891467</v>
      </c>
      <c r="AH120" t="str">
        <f t="shared" ref="AH120:AH143" si="319">L120</f>
        <v>12 Other managers and proprietors</v>
      </c>
      <c r="AI120" s="27">
        <f t="shared" si="305"/>
        <v>0.10060557830324046</v>
      </c>
      <c r="AJ120" s="27">
        <f t="shared" si="305"/>
        <v>0.13862187022673123</v>
      </c>
      <c r="AK120" s="27">
        <f t="shared" si="305"/>
        <v>8.5981630407474308E-2</v>
      </c>
      <c r="AL120" s="27">
        <f t="shared" si="305"/>
        <v>0.35596427467802916</v>
      </c>
      <c r="AM120" s="27">
        <f t="shared" si="306"/>
        <v>0.44194590508550347</v>
      </c>
      <c r="AS120" t="str">
        <f t="shared" ref="AS120:AS143" si="320">W120</f>
        <v>12 Other managers and proprietors</v>
      </c>
      <c r="AT120" s="27">
        <f t="shared" si="307"/>
        <v>0.12019700579264714</v>
      </c>
      <c r="AU120" s="27">
        <f t="shared" si="307"/>
        <v>6.6352620646979776E-2</v>
      </c>
      <c r="AV120" s="27">
        <f t="shared" si="307"/>
        <v>0.22907764526108632</v>
      </c>
      <c r="AW120" s="27">
        <f t="shared" si="307"/>
        <v>0.11540058537011344</v>
      </c>
      <c r="AX120" s="27">
        <f t="shared" si="308"/>
        <v>0.34447823063119976</v>
      </c>
      <c r="BD120" t="str">
        <f t="shared" ref="BD120:BD143" si="321">AH120</f>
        <v>12 Other managers and proprietors</v>
      </c>
      <c r="BE120" s="27">
        <f t="shared" si="309"/>
        <v>0.16298254876960794</v>
      </c>
      <c r="BF120" s="27">
        <f t="shared" si="309"/>
        <v>9.6509715790564776E-2</v>
      </c>
      <c r="BG120" s="27">
        <f t="shared" si="309"/>
        <v>-0.27711930653147121</v>
      </c>
      <c r="BH120" s="27">
        <f t="shared" si="309"/>
        <v>0.10996386552251902</v>
      </c>
      <c r="BI120" s="27">
        <f t="shared" si="310"/>
        <v>-0.16715544100895219</v>
      </c>
      <c r="BO120" t="str">
        <f t="shared" ref="BO120:BO143" si="322">AS120</f>
        <v>12 Other managers and proprietors</v>
      </c>
      <c r="BP120" s="27">
        <f t="shared" si="311"/>
        <v>0.17601770052012711</v>
      </c>
      <c r="BQ120" s="27">
        <f t="shared" si="311"/>
        <v>9.4475741436858662E-2</v>
      </c>
      <c r="BR120" s="27">
        <f t="shared" si="311"/>
        <v>-0.36651501973673639</v>
      </c>
      <c r="BS120" s="27">
        <f t="shared" si="311"/>
        <v>-0.78665478944461764</v>
      </c>
      <c r="BT120" s="27">
        <f t="shared" si="312"/>
        <v>-1.153169809181354</v>
      </c>
      <c r="BZ120" t="str">
        <f t="shared" ref="BZ120:BZ143" si="323">BD120</f>
        <v>12 Other managers and proprietors</v>
      </c>
      <c r="CA120" s="68">
        <f t="shared" si="313"/>
        <v>0.88322749634206366</v>
      </c>
      <c r="CB120" s="68">
        <f t="shared" si="313"/>
        <v>-0.16246760880863764</v>
      </c>
      <c r="CC120" s="68">
        <f t="shared" si="313"/>
        <v>-0.21428440372663049</v>
      </c>
      <c r="CD120" s="68">
        <f t="shared" si="313"/>
        <v>-0.48221934866181471</v>
      </c>
      <c r="CE120" s="68">
        <f t="shared" si="314"/>
        <v>-0.6965037523884452</v>
      </c>
      <c r="CK120" t="str">
        <f t="shared" ref="CK120:CK143" si="324">BO120</f>
        <v>12 Other managers and proprietors</v>
      </c>
      <c r="CL120" s="68">
        <f t="shared" si="315"/>
        <v>1.5410402349027907E-2</v>
      </c>
      <c r="CM120" s="68">
        <f t="shared" si="315"/>
        <v>0.19710798922607498</v>
      </c>
      <c r="CN120" s="68">
        <f t="shared" si="315"/>
        <v>-0.14345708298989324</v>
      </c>
      <c r="CO120" s="68">
        <f t="shared" si="315"/>
        <v>-1.4366024524823495E-2</v>
      </c>
      <c r="CP120" s="68">
        <f t="shared" si="316"/>
        <v>-0.15782310751471673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0.63895625901919195</v>
      </c>
      <c r="C121" s="27">
        <f t="shared" si="299"/>
        <v>-7.4484428545543491E-2</v>
      </c>
      <c r="D121" s="27">
        <f t="shared" si="299"/>
        <v>0.98672478906286987</v>
      </c>
      <c r="E121" s="27">
        <f t="shared" si="299"/>
        <v>1.455226803349754</v>
      </c>
      <c r="F121" s="27">
        <f t="shared" si="300"/>
        <v>2.4419515924126238</v>
      </c>
      <c r="L121" t="str">
        <f t="shared" si="317"/>
        <v>21 Science, research, engineering and technology professionals</v>
      </c>
      <c r="M121" s="27">
        <f t="shared" si="301"/>
        <v>2.9920053329567509</v>
      </c>
      <c r="N121" s="27">
        <f t="shared" si="301"/>
        <v>7.5522367725875839E-2</v>
      </c>
      <c r="O121" s="27">
        <f t="shared" si="301"/>
        <v>5.4767237461047937</v>
      </c>
      <c r="P121" s="27">
        <f t="shared" si="301"/>
        <v>7.7845505956447099</v>
      </c>
      <c r="Q121" s="27">
        <f t="shared" si="302"/>
        <v>13.261274341749504</v>
      </c>
      <c r="W121" t="str">
        <f t="shared" si="318"/>
        <v>21 Science, research, engineering and technology professionals</v>
      </c>
      <c r="X121" s="27">
        <f t="shared" si="303"/>
        <v>1.6334216204378098</v>
      </c>
      <c r="Y121" s="27">
        <f t="shared" si="303"/>
        <v>0.15001673174368335</v>
      </c>
      <c r="Z121" s="27">
        <f t="shared" si="303"/>
        <v>3.1458178699930048</v>
      </c>
      <c r="AA121" s="27">
        <f t="shared" si="303"/>
        <v>0.71059237242730688</v>
      </c>
      <c r="AB121" s="27">
        <f t="shared" si="304"/>
        <v>3.8564102424203117</v>
      </c>
      <c r="AH121" t="str">
        <f t="shared" si="319"/>
        <v>21 Science, research, engineering and technology professionals</v>
      </c>
      <c r="AI121" s="27">
        <f t="shared" si="305"/>
        <v>4.6612245901781479E-2</v>
      </c>
      <c r="AJ121" s="27">
        <f t="shared" si="305"/>
        <v>0.19140275150531627</v>
      </c>
      <c r="AK121" s="27">
        <f t="shared" si="305"/>
        <v>0.34331546286980141</v>
      </c>
      <c r="AL121" s="27">
        <f t="shared" si="305"/>
        <v>0.16825925485086879</v>
      </c>
      <c r="AM121" s="27">
        <f t="shared" si="306"/>
        <v>0.5115747177206702</v>
      </c>
      <c r="AS121" t="str">
        <f t="shared" si="320"/>
        <v>21 Science, research, engineering and technology professionals</v>
      </c>
      <c r="AT121" s="27">
        <f t="shared" si="307"/>
        <v>0.30877013516632079</v>
      </c>
      <c r="AU121" s="27">
        <f t="shared" si="307"/>
        <v>-8.6773263052305705E-2</v>
      </c>
      <c r="AV121" s="27">
        <f t="shared" si="307"/>
        <v>0.35716102989719722</v>
      </c>
      <c r="AW121" s="27">
        <f t="shared" si="307"/>
        <v>-8.1617068892849254E-2</v>
      </c>
      <c r="AX121" s="27">
        <f t="shared" si="308"/>
        <v>0.27554396100434797</v>
      </c>
      <c r="BD121" t="str">
        <f t="shared" si="321"/>
        <v>21 Science, research, engineering and technology professionals</v>
      </c>
      <c r="BE121" s="27">
        <f t="shared" si="309"/>
        <v>0.68546337419880476</v>
      </c>
      <c r="BF121" s="27">
        <f t="shared" si="309"/>
        <v>0.12948110715515071</v>
      </c>
      <c r="BG121" s="27">
        <f t="shared" si="309"/>
        <v>0.35307349473153504</v>
      </c>
      <c r="BH121" s="27">
        <f t="shared" si="309"/>
        <v>-0.12654335629223024</v>
      </c>
      <c r="BI121" s="27">
        <f t="shared" si="310"/>
        <v>0.22653013843930481</v>
      </c>
      <c r="BO121" t="str">
        <f t="shared" si="322"/>
        <v>21 Science, research, engineering and technology professionals</v>
      </c>
      <c r="BP121" s="27">
        <f t="shared" si="311"/>
        <v>0.25888316306394099</v>
      </c>
      <c r="BQ121" s="27">
        <f t="shared" si="311"/>
        <v>0.34368004379168626</v>
      </c>
      <c r="BR121" s="27">
        <f t="shared" si="311"/>
        <v>1.5534667585257012E-2</v>
      </c>
      <c r="BS121" s="27">
        <f t="shared" si="311"/>
        <v>-0.67177541017710363</v>
      </c>
      <c r="BT121" s="27">
        <f t="shared" si="312"/>
        <v>-0.65624074259184662</v>
      </c>
      <c r="BZ121" t="str">
        <f t="shared" si="323"/>
        <v>21 Science, research, engineering and technology professionals</v>
      </c>
      <c r="CA121" s="68">
        <f t="shared" si="313"/>
        <v>0.82917355306350204</v>
      </c>
      <c r="CB121" s="68">
        <f t="shared" si="313"/>
        <v>-4.4371190057608256E-2</v>
      </c>
      <c r="CC121" s="68">
        <f t="shared" si="313"/>
        <v>0.12630536556712757</v>
      </c>
      <c r="CD121" s="68">
        <f t="shared" si="313"/>
        <v>-0.75211204381532459</v>
      </c>
      <c r="CE121" s="68">
        <f t="shared" si="314"/>
        <v>-0.62580667824819702</v>
      </c>
      <c r="CK121" t="str">
        <f t="shared" si="324"/>
        <v>21 Science, research, engineering and technology professionals</v>
      </c>
      <c r="CL121" s="68">
        <f t="shared" si="315"/>
        <v>0.11567261457928288</v>
      </c>
      <c r="CM121" s="68">
        <f t="shared" si="315"/>
        <v>0.17871564655847733</v>
      </c>
      <c r="CN121" s="68">
        <f t="shared" si="315"/>
        <v>5.661980635282704E-2</v>
      </c>
      <c r="CO121" s="68">
        <f t="shared" si="315"/>
        <v>-2.1688984563703717E-2</v>
      </c>
      <c r="CP121" s="68">
        <f t="shared" si="316"/>
        <v>3.4930821789123323E-2</v>
      </c>
    </row>
    <row r="122" spans="1:94" x14ac:dyDescent="0.2">
      <c r="A122" t="str">
        <f t="shared" si="298"/>
        <v>22 Health professionals</v>
      </c>
      <c r="B122" s="27">
        <f t="shared" si="299"/>
        <v>0.56748830108450132</v>
      </c>
      <c r="C122" s="27">
        <f t="shared" si="299"/>
        <v>2.4451674331183781E-2</v>
      </c>
      <c r="D122" s="27">
        <f t="shared" si="299"/>
        <v>0.80061532734842888</v>
      </c>
      <c r="E122" s="27">
        <f t="shared" si="299"/>
        <v>1.6981934401569947</v>
      </c>
      <c r="F122" s="27">
        <f t="shared" si="300"/>
        <v>2.4988087675054236</v>
      </c>
      <c r="L122" t="str">
        <f t="shared" si="317"/>
        <v>22 Health professionals</v>
      </c>
      <c r="M122" s="27">
        <f t="shared" si="301"/>
        <v>1.641948282238336</v>
      </c>
      <c r="N122" s="27">
        <f t="shared" si="301"/>
        <v>-2.7012853586432684E-2</v>
      </c>
      <c r="O122" s="27">
        <f t="shared" si="301"/>
        <v>1.2577713758931477</v>
      </c>
      <c r="P122" s="27">
        <f t="shared" si="301"/>
        <v>3.4119741833124895</v>
      </c>
      <c r="Q122" s="27">
        <f t="shared" si="302"/>
        <v>4.6697455592056372</v>
      </c>
      <c r="W122" t="str">
        <f t="shared" si="318"/>
        <v>22 Health professionals</v>
      </c>
      <c r="X122" s="27">
        <f t="shared" si="303"/>
        <v>1.0432997615150459</v>
      </c>
      <c r="Y122" s="27">
        <f t="shared" si="303"/>
        <v>0.31226422631129047</v>
      </c>
      <c r="Z122" s="27">
        <f t="shared" si="303"/>
        <v>0.53157369667560594</v>
      </c>
      <c r="AA122" s="27">
        <f t="shared" si="303"/>
        <v>1.0508056221204516</v>
      </c>
      <c r="AB122" s="27">
        <f t="shared" si="304"/>
        <v>1.5823793187960575</v>
      </c>
      <c r="AH122" t="str">
        <f t="shared" si="319"/>
        <v>22 Health professionals</v>
      </c>
      <c r="AI122" s="27">
        <f t="shared" si="305"/>
        <v>-1.4152679413298448</v>
      </c>
      <c r="AJ122" s="27">
        <f t="shared" si="305"/>
        <v>-0.30995428886558107</v>
      </c>
      <c r="AK122" s="27">
        <f t="shared" si="305"/>
        <v>-1.6350653266848316</v>
      </c>
      <c r="AL122" s="27">
        <f t="shared" si="305"/>
        <v>-1.1449051881120513</v>
      </c>
      <c r="AM122" s="27">
        <f t="shared" si="306"/>
        <v>-2.779970514796883</v>
      </c>
      <c r="AS122" t="str">
        <f t="shared" si="320"/>
        <v>22 Health professionals</v>
      </c>
      <c r="AT122" s="27">
        <f t="shared" si="307"/>
        <v>6.6219375635203415E-2</v>
      </c>
      <c r="AU122" s="27">
        <f t="shared" si="307"/>
        <v>0.10655951836291211</v>
      </c>
      <c r="AV122" s="27">
        <f t="shared" si="307"/>
        <v>6.5863549621663187E-2</v>
      </c>
      <c r="AW122" s="27">
        <f t="shared" si="307"/>
        <v>0.11319448903943152</v>
      </c>
      <c r="AX122" s="27">
        <f t="shared" si="308"/>
        <v>0.17905803866109471</v>
      </c>
      <c r="BD122" t="str">
        <f t="shared" si="321"/>
        <v>22 Health professionals</v>
      </c>
      <c r="BE122" s="27">
        <f t="shared" si="309"/>
        <v>1.0447562939611381</v>
      </c>
      <c r="BF122" s="27">
        <f t="shared" si="309"/>
        <v>-2.5345988188441471E-2</v>
      </c>
      <c r="BG122" s="27">
        <f t="shared" si="309"/>
        <v>0.2465926591752936</v>
      </c>
      <c r="BH122" s="27">
        <f t="shared" si="309"/>
        <v>0.47510351751035218</v>
      </c>
      <c r="BI122" s="27">
        <f t="shared" si="310"/>
        <v>0.72169617668564578</v>
      </c>
      <c r="BO122" t="str">
        <f t="shared" si="322"/>
        <v>22 Health professionals</v>
      </c>
      <c r="BP122" s="27">
        <f t="shared" si="311"/>
        <v>0.44886112934585931</v>
      </c>
      <c r="BQ122" s="27">
        <f t="shared" si="311"/>
        <v>-8.3825065454279812E-2</v>
      </c>
      <c r="BR122" s="27">
        <f t="shared" si="311"/>
        <v>-0.2516399472940698</v>
      </c>
      <c r="BS122" s="27">
        <f t="shared" si="311"/>
        <v>-0.52825875560432056</v>
      </c>
      <c r="BT122" s="27">
        <f t="shared" si="312"/>
        <v>-0.77989870289839036</v>
      </c>
      <c r="BZ122" t="str">
        <f t="shared" si="323"/>
        <v>22 Health professionals</v>
      </c>
      <c r="CA122" s="68">
        <f t="shared" si="313"/>
        <v>0.48740153609357695</v>
      </c>
      <c r="CB122" s="68">
        <f t="shared" si="313"/>
        <v>-0.10807416842023088</v>
      </c>
      <c r="CC122" s="68">
        <f t="shared" si="313"/>
        <v>-0.12540807872635473</v>
      </c>
      <c r="CD122" s="68">
        <f t="shared" si="313"/>
        <v>-0.29724109318146374</v>
      </c>
      <c r="CE122" s="68">
        <f t="shared" si="314"/>
        <v>-0.42264917190781848</v>
      </c>
      <c r="CK122" t="str">
        <f t="shared" si="324"/>
        <v>22 Health professionals</v>
      </c>
      <c r="CL122" s="68">
        <f t="shared" si="315"/>
        <v>1.6871667841306101E-2</v>
      </c>
      <c r="CM122" s="68">
        <f t="shared" si="315"/>
        <v>3.7872971729944818E-2</v>
      </c>
      <c r="CN122" s="68">
        <f t="shared" si="315"/>
        <v>1.0732086790120665E-2</v>
      </c>
      <c r="CO122" s="68">
        <f t="shared" si="315"/>
        <v>2.2413255197701459E-2</v>
      </c>
      <c r="CP122" s="68">
        <f t="shared" si="316"/>
        <v>3.3145341987822124E-2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0.68201036576793195</v>
      </c>
      <c r="C123" s="27">
        <f t="shared" si="299"/>
        <v>-9.4778175212762328E-2</v>
      </c>
      <c r="D123" s="27">
        <f t="shared" si="299"/>
        <v>0.43310148457499231</v>
      </c>
      <c r="E123" s="27">
        <f t="shared" si="299"/>
        <v>0.87867800313570665</v>
      </c>
      <c r="F123" s="27">
        <f t="shared" si="300"/>
        <v>1.311779487710699</v>
      </c>
      <c r="L123" t="str">
        <f t="shared" si="317"/>
        <v>23 Teaching and other educational professionals</v>
      </c>
      <c r="M123" s="27">
        <f t="shared" si="301"/>
        <v>4.2247223559348708</v>
      </c>
      <c r="N123" s="27">
        <f t="shared" si="301"/>
        <v>0.22416577268442239</v>
      </c>
      <c r="O123" s="27">
        <f t="shared" si="301"/>
        <v>2.0740202975071611</v>
      </c>
      <c r="P123" s="27">
        <f t="shared" si="301"/>
        <v>4.8666836258534509</v>
      </c>
      <c r="Q123" s="27">
        <f t="shared" si="302"/>
        <v>6.940703923360612</v>
      </c>
      <c r="W123" t="str">
        <f t="shared" si="318"/>
        <v>23 Teaching and other educational professionals</v>
      </c>
      <c r="X123" s="27">
        <f t="shared" si="303"/>
        <v>-0.6133207798281326</v>
      </c>
      <c r="Y123" s="27">
        <f t="shared" si="303"/>
        <v>0.50046912206450322</v>
      </c>
      <c r="Z123" s="27">
        <f t="shared" si="303"/>
        <v>-1.7792575091363201</v>
      </c>
      <c r="AA123" s="27">
        <f t="shared" si="303"/>
        <v>-1.9542989313622243</v>
      </c>
      <c r="AB123" s="27">
        <f t="shared" si="304"/>
        <v>-3.7335564404985444</v>
      </c>
      <c r="AH123" t="str">
        <f t="shared" si="319"/>
        <v>23 Teaching and other educational professionals</v>
      </c>
      <c r="AI123" s="27">
        <f t="shared" si="305"/>
        <v>-0.59681000802634476</v>
      </c>
      <c r="AJ123" s="27">
        <f t="shared" si="305"/>
        <v>-0.12676475225845041</v>
      </c>
      <c r="AK123" s="27">
        <f t="shared" si="305"/>
        <v>-0.32475499385989925</v>
      </c>
      <c r="AL123" s="27">
        <f t="shared" si="305"/>
        <v>8.7288255106480195E-3</v>
      </c>
      <c r="AM123" s="27">
        <f t="shared" si="306"/>
        <v>-0.31602616834925124</v>
      </c>
      <c r="AS123" t="str">
        <f t="shared" si="320"/>
        <v>23 Teaching and other educational professionals</v>
      </c>
      <c r="AT123" s="27">
        <f t="shared" si="307"/>
        <v>2.7148086246927827E-2</v>
      </c>
      <c r="AU123" s="27">
        <f t="shared" si="307"/>
        <v>-3.2063555243232733E-2</v>
      </c>
      <c r="AV123" s="27">
        <f t="shared" si="307"/>
        <v>-7.1488879335262823E-2</v>
      </c>
      <c r="AW123" s="27">
        <f t="shared" si="307"/>
        <v>-6.9322632863073608E-2</v>
      </c>
      <c r="AX123" s="27">
        <f t="shared" si="308"/>
        <v>-0.14081151219833643</v>
      </c>
      <c r="BD123" t="str">
        <f t="shared" si="321"/>
        <v>23 Teaching and other educational professionals</v>
      </c>
      <c r="BE123" s="27">
        <f t="shared" si="309"/>
        <v>0.35048076327832556</v>
      </c>
      <c r="BF123" s="27">
        <f t="shared" si="309"/>
        <v>-7.4115764978157417E-2</v>
      </c>
      <c r="BG123" s="27">
        <f t="shared" si="309"/>
        <v>-0.2099531576570639</v>
      </c>
      <c r="BH123" s="27">
        <f t="shared" si="309"/>
        <v>0.12691682566674123</v>
      </c>
      <c r="BI123" s="27">
        <f t="shared" si="310"/>
        <v>-8.3036331990322676E-2</v>
      </c>
      <c r="BO123" t="str">
        <f t="shared" si="322"/>
        <v>23 Teaching and other educational professionals</v>
      </c>
      <c r="BP123" s="27">
        <f t="shared" si="311"/>
        <v>0.10486515922135808</v>
      </c>
      <c r="BQ123" s="27">
        <f t="shared" si="311"/>
        <v>-8.5279215827749333E-2</v>
      </c>
      <c r="BR123" s="27">
        <f t="shared" si="311"/>
        <v>-0.2060148496791121</v>
      </c>
      <c r="BS123" s="27">
        <f t="shared" si="311"/>
        <v>-0.2100244612111859</v>
      </c>
      <c r="BT123" s="27">
        <f t="shared" si="312"/>
        <v>-0.416039310890298</v>
      </c>
      <c r="BZ123" t="str">
        <f t="shared" si="323"/>
        <v>23 Teaching and other educational professionals</v>
      </c>
      <c r="CA123" s="68">
        <f t="shared" si="313"/>
        <v>0.26685829069540812</v>
      </c>
      <c r="CB123" s="68">
        <f t="shared" si="313"/>
        <v>7.4426186488957713E-2</v>
      </c>
      <c r="CC123" s="68">
        <f t="shared" si="313"/>
        <v>-0.13851202470269341</v>
      </c>
      <c r="CD123" s="68">
        <f t="shared" si="313"/>
        <v>-0.16042924782142487</v>
      </c>
      <c r="CE123" s="68">
        <f t="shared" si="314"/>
        <v>-0.29894127252411828</v>
      </c>
      <c r="CK123" t="str">
        <f t="shared" si="324"/>
        <v>23 Teaching and other educational professionals</v>
      </c>
      <c r="CL123" s="68">
        <f t="shared" si="315"/>
        <v>2.6469757637948829E-2</v>
      </c>
      <c r="CM123" s="68">
        <f t="shared" si="315"/>
        <v>5.007406759099578E-2</v>
      </c>
      <c r="CN123" s="68">
        <f t="shared" si="315"/>
        <v>-1.5918015479883918E-2</v>
      </c>
      <c r="CO123" s="68">
        <f t="shared" si="315"/>
        <v>-3.9765093760085177E-2</v>
      </c>
      <c r="CP123" s="68">
        <f t="shared" si="316"/>
        <v>-5.5683109239969095E-2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0.2944217825529718</v>
      </c>
      <c r="C124" s="27">
        <f t="shared" si="299"/>
        <v>1.2049806824412701E-2</v>
      </c>
      <c r="D124" s="27">
        <f t="shared" si="299"/>
        <v>0.32381831958537355</v>
      </c>
      <c r="E124" s="27">
        <f t="shared" si="299"/>
        <v>0.65499334290789402</v>
      </c>
      <c r="F124" s="27">
        <f t="shared" si="300"/>
        <v>0.97881166249326756</v>
      </c>
      <c r="L124" t="str">
        <f t="shared" si="317"/>
        <v>24 Business, media and public service professionals</v>
      </c>
      <c r="M124" s="27">
        <f t="shared" si="301"/>
        <v>3.5829514056458702</v>
      </c>
      <c r="N124" s="27">
        <f t="shared" si="301"/>
        <v>0.83460520818815276</v>
      </c>
      <c r="O124" s="27">
        <f t="shared" si="301"/>
        <v>3.3344939559088314</v>
      </c>
      <c r="P124" s="27">
        <f t="shared" si="301"/>
        <v>6.7708428277448274</v>
      </c>
      <c r="Q124" s="27">
        <f t="shared" si="302"/>
        <v>10.105336783653659</v>
      </c>
      <c r="W124" t="str">
        <f t="shared" si="318"/>
        <v>24 Business, media and public service professionals</v>
      </c>
      <c r="X124" s="27">
        <f t="shared" si="303"/>
        <v>1.9278856287696566</v>
      </c>
      <c r="Y124" s="27">
        <f t="shared" si="303"/>
        <v>1.5456378133834576</v>
      </c>
      <c r="Z124" s="27">
        <f t="shared" si="303"/>
        <v>0.50482309625704858</v>
      </c>
      <c r="AA124" s="27">
        <f t="shared" si="303"/>
        <v>-3.6972262022310076E-2</v>
      </c>
      <c r="AB124" s="27">
        <f t="shared" si="304"/>
        <v>0.4678508342347385</v>
      </c>
      <c r="AH124" t="str">
        <f t="shared" si="319"/>
        <v>24 Business, media and public service professionals</v>
      </c>
      <c r="AI124" s="27">
        <f t="shared" si="305"/>
        <v>-8.0987809252226928E-2</v>
      </c>
      <c r="AJ124" s="27">
        <f t="shared" si="305"/>
        <v>0.15657572985609369</v>
      </c>
      <c r="AK124" s="27">
        <f t="shared" si="305"/>
        <v>-8.7365028296089386E-2</v>
      </c>
      <c r="AL124" s="27">
        <f t="shared" si="305"/>
        <v>2.7519228157564246E-3</v>
      </c>
      <c r="AM124" s="27">
        <f t="shared" si="306"/>
        <v>-8.4613105480332962E-2</v>
      </c>
      <c r="AS124" t="str">
        <f t="shared" si="320"/>
        <v>24 Business, media and public service professionals</v>
      </c>
      <c r="AT124" s="27">
        <f t="shared" si="307"/>
        <v>0.26227122198519526</v>
      </c>
      <c r="AU124" s="27">
        <f t="shared" si="307"/>
        <v>0.28205908503195021</v>
      </c>
      <c r="AV124" s="27">
        <f t="shared" si="307"/>
        <v>0.11751852427677045</v>
      </c>
      <c r="AW124" s="27">
        <f t="shared" si="307"/>
        <v>0.11767490472478626</v>
      </c>
      <c r="AX124" s="27">
        <f t="shared" si="308"/>
        <v>0.23519342900155671</v>
      </c>
      <c r="BD124" t="str">
        <f t="shared" si="321"/>
        <v>24 Business, media and public service professionals</v>
      </c>
      <c r="BE124" s="27">
        <f t="shared" si="309"/>
        <v>1.2544725762700502</v>
      </c>
      <c r="BF124" s="27">
        <f t="shared" si="309"/>
        <v>0.37860997926214512</v>
      </c>
      <c r="BG124" s="27">
        <f t="shared" si="309"/>
        <v>-2.427133914835089E-2</v>
      </c>
      <c r="BH124" s="27">
        <f t="shared" si="309"/>
        <v>0.35705932934124096</v>
      </c>
      <c r="BI124" s="27">
        <f t="shared" si="310"/>
        <v>0.33278799019289007</v>
      </c>
      <c r="BO124" t="str">
        <f t="shared" si="322"/>
        <v>24 Business, media and public service professionals</v>
      </c>
      <c r="BP124" s="27">
        <f t="shared" si="311"/>
        <v>0.28151697267144504</v>
      </c>
      <c r="BQ124" s="27">
        <f t="shared" si="311"/>
        <v>0.5567183087810168</v>
      </c>
      <c r="BR124" s="27">
        <f t="shared" si="311"/>
        <v>-0.66453416552855948</v>
      </c>
      <c r="BS124" s="27">
        <f t="shared" si="311"/>
        <v>-0.94052924077676359</v>
      </c>
      <c r="BT124" s="27">
        <f t="shared" si="312"/>
        <v>-1.6050634063053231</v>
      </c>
      <c r="BZ124" t="str">
        <f t="shared" si="323"/>
        <v>24 Business, media and public service professionals</v>
      </c>
      <c r="CA124" s="68">
        <f t="shared" si="313"/>
        <v>0.83205940148306956</v>
      </c>
      <c r="CB124" s="68">
        <f t="shared" si="313"/>
        <v>0.125877496576281</v>
      </c>
      <c r="CC124" s="68">
        <f t="shared" si="313"/>
        <v>-0.35002109965071915</v>
      </c>
      <c r="CD124" s="68">
        <f t="shared" si="313"/>
        <v>-0.62000831514816368</v>
      </c>
      <c r="CE124" s="68">
        <f t="shared" si="314"/>
        <v>-0.97002941479888283</v>
      </c>
      <c r="CK124" t="str">
        <f t="shared" si="324"/>
        <v>24 Business, media and public service professionals</v>
      </c>
      <c r="CL124" s="68">
        <f t="shared" si="315"/>
        <v>0.10407634443586816</v>
      </c>
      <c r="CM124" s="68">
        <f t="shared" si="315"/>
        <v>0.16587913063459625</v>
      </c>
      <c r="CN124" s="68">
        <f t="shared" si="315"/>
        <v>-3.9536853513801651E-2</v>
      </c>
      <c r="CO124" s="68">
        <f t="shared" si="315"/>
        <v>-7.6261841585885892E-2</v>
      </c>
      <c r="CP124" s="68">
        <f t="shared" si="316"/>
        <v>-0.11579869509968754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0.11098073825935317</v>
      </c>
      <c r="C125" s="27">
        <f t="shared" si="299"/>
        <v>3.8148014565436927E-2</v>
      </c>
      <c r="D125" s="27">
        <f t="shared" si="299"/>
        <v>7.3478515644266662E-2</v>
      </c>
      <c r="E125" s="27">
        <f t="shared" si="299"/>
        <v>0.26283711752566574</v>
      </c>
      <c r="F125" s="27">
        <f t="shared" si="300"/>
        <v>0.3363156331699324</v>
      </c>
      <c r="L125" t="str">
        <f t="shared" si="317"/>
        <v>31 Science, engineering and technology associate professionals</v>
      </c>
      <c r="M125" s="27">
        <f t="shared" si="301"/>
        <v>0.54345229569879794</v>
      </c>
      <c r="N125" s="27">
        <f t="shared" si="301"/>
        <v>0.11768640765735272</v>
      </c>
      <c r="O125" s="27">
        <f t="shared" si="301"/>
        <v>0.38028000224624803</v>
      </c>
      <c r="P125" s="27">
        <f t="shared" si="301"/>
        <v>1.1217120965458327</v>
      </c>
      <c r="Q125" s="27">
        <f t="shared" si="302"/>
        <v>1.5019920987920807</v>
      </c>
      <c r="W125" t="str">
        <f t="shared" si="318"/>
        <v>31 Science, engineering and technology associate professionals</v>
      </c>
      <c r="X125" s="27">
        <f t="shared" si="303"/>
        <v>0.66363239512384675</v>
      </c>
      <c r="Y125" s="27">
        <f t="shared" si="303"/>
        <v>0.24049117711920154</v>
      </c>
      <c r="Z125" s="27">
        <f t="shared" si="303"/>
        <v>-2.6470539067546817E-3</v>
      </c>
      <c r="AA125" s="27">
        <f t="shared" si="303"/>
        <v>0.3677794840478974</v>
      </c>
      <c r="AB125" s="27">
        <f t="shared" si="304"/>
        <v>0.36513243014114272</v>
      </c>
      <c r="AH125" t="str">
        <f t="shared" si="319"/>
        <v>31 Science, engineering and technology associate professionals</v>
      </c>
      <c r="AI125" s="27">
        <f t="shared" si="305"/>
        <v>0.17622844679151817</v>
      </c>
      <c r="AJ125" s="27">
        <f t="shared" si="305"/>
        <v>1.044899681735989E-2</v>
      </c>
      <c r="AK125" s="27">
        <f t="shared" si="305"/>
        <v>7.5055503767990306E-2</v>
      </c>
      <c r="AL125" s="27">
        <f t="shared" si="305"/>
        <v>0.24968675276181129</v>
      </c>
      <c r="AM125" s="27">
        <f t="shared" si="306"/>
        <v>0.3247422565298016</v>
      </c>
      <c r="AS125" t="str">
        <f t="shared" si="320"/>
        <v>31 Science, engineering and technology associate professionals</v>
      </c>
      <c r="AT125" s="27">
        <f t="shared" si="307"/>
        <v>0.18708491599922095</v>
      </c>
      <c r="AU125" s="27">
        <f t="shared" si="307"/>
        <v>-8.7685511759059143E-3</v>
      </c>
      <c r="AV125" s="27">
        <f t="shared" si="307"/>
        <v>-0.15310012663941897</v>
      </c>
      <c r="AW125" s="27">
        <f t="shared" si="307"/>
        <v>-4.2556569015236079E-2</v>
      </c>
      <c r="AX125" s="27">
        <f t="shared" si="308"/>
        <v>-0.19565669565465504</v>
      </c>
      <c r="BD125" t="str">
        <f t="shared" si="321"/>
        <v>31 Science, engineering and technology associate professionals</v>
      </c>
      <c r="BE125" s="27">
        <f t="shared" si="309"/>
        <v>0.2457183701480119</v>
      </c>
      <c r="BF125" s="27">
        <f t="shared" si="309"/>
        <v>0.2158496874064606</v>
      </c>
      <c r="BG125" s="27">
        <f t="shared" si="309"/>
        <v>-0.5420987334096532</v>
      </c>
      <c r="BH125" s="27">
        <f t="shared" si="309"/>
        <v>-0.49074057881401378</v>
      </c>
      <c r="BI125" s="27">
        <f t="shared" si="310"/>
        <v>-1.032839312223667</v>
      </c>
      <c r="BO125" t="str">
        <f t="shared" si="322"/>
        <v>31 Science, engineering and technology associate professionals</v>
      </c>
      <c r="BP125" s="27">
        <f t="shared" si="311"/>
        <v>0.21220818906288286</v>
      </c>
      <c r="BQ125" s="27">
        <f t="shared" si="311"/>
        <v>0.19630538877674075</v>
      </c>
      <c r="BR125" s="27">
        <f t="shared" si="311"/>
        <v>-0.34772269577373471</v>
      </c>
      <c r="BS125" s="27">
        <f t="shared" si="311"/>
        <v>-0.1416679953300839</v>
      </c>
      <c r="BT125" s="27">
        <f t="shared" si="312"/>
        <v>-0.48939069110381861</v>
      </c>
      <c r="BZ125" t="str">
        <f t="shared" si="323"/>
        <v>31 Science, engineering and technology associate professionals</v>
      </c>
      <c r="CA125" s="68">
        <f t="shared" si="313"/>
        <v>0.50041363611662537</v>
      </c>
      <c r="CB125" s="68">
        <f t="shared" si="313"/>
        <v>0.10500452045388164</v>
      </c>
      <c r="CC125" s="68">
        <f t="shared" si="313"/>
        <v>-0.20290286982649386</v>
      </c>
      <c r="CD125" s="68">
        <f t="shared" si="313"/>
        <v>-0.16225712611238063</v>
      </c>
      <c r="CE125" s="68">
        <f t="shared" si="314"/>
        <v>-0.36515999593887449</v>
      </c>
      <c r="CK125" t="str">
        <f t="shared" si="324"/>
        <v>31 Science, engineering and technology associate professionals</v>
      </c>
      <c r="CL125" s="68">
        <f t="shared" si="315"/>
        <v>5.3631225558408047E-2</v>
      </c>
      <c r="CM125" s="68">
        <f t="shared" si="315"/>
        <v>7.6051784190523608E-2</v>
      </c>
      <c r="CN125" s="68">
        <f t="shared" si="315"/>
        <v>8.2381210553889583E-3</v>
      </c>
      <c r="CO125" s="68">
        <f t="shared" si="315"/>
        <v>3.8317379378352112E-2</v>
      </c>
      <c r="CP125" s="68">
        <f t="shared" si="316"/>
        <v>4.655550043374107E-2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2.1958528658341199E-2</v>
      </c>
      <c r="C126" s="27">
        <f t="shared" si="299"/>
        <v>-1.1121252004845664E-2</v>
      </c>
      <c r="D126" s="27">
        <f t="shared" si="299"/>
        <v>7.1320912950379303E-2</v>
      </c>
      <c r="E126" s="27">
        <f t="shared" si="299"/>
        <v>0.12428318410793779</v>
      </c>
      <c r="F126" s="27">
        <f t="shared" si="300"/>
        <v>0.19560409705831711</v>
      </c>
      <c r="L126" t="str">
        <f t="shared" si="317"/>
        <v>32 Health and social care associate professionals</v>
      </c>
      <c r="M126" s="27">
        <f t="shared" si="301"/>
        <v>0.37773546088880816</v>
      </c>
      <c r="N126" s="27">
        <f t="shared" si="301"/>
        <v>2.8522777776713193E-2</v>
      </c>
      <c r="O126" s="27">
        <f t="shared" si="301"/>
        <v>1.5620672068029455</v>
      </c>
      <c r="P126" s="27">
        <f t="shared" si="301"/>
        <v>2.5481452130313755</v>
      </c>
      <c r="Q126" s="27">
        <f t="shared" si="302"/>
        <v>4.1102124198343208</v>
      </c>
      <c r="W126" t="str">
        <f t="shared" si="318"/>
        <v>32 Health and social care associate professionals</v>
      </c>
      <c r="X126" s="27">
        <f t="shared" si="303"/>
        <v>0.18683389804787387</v>
      </c>
      <c r="Y126" s="27">
        <f t="shared" si="303"/>
        <v>0.24108098624751051</v>
      </c>
      <c r="Z126" s="27">
        <f t="shared" si="303"/>
        <v>3.1203771799633691</v>
      </c>
      <c r="AA126" s="27">
        <f t="shared" si="303"/>
        <v>2.2954619911528988</v>
      </c>
      <c r="AB126" s="27">
        <f t="shared" si="304"/>
        <v>5.4158391711162679</v>
      </c>
      <c r="AH126" t="str">
        <f t="shared" si="319"/>
        <v>32 Health and social care associate professionals</v>
      </c>
      <c r="AI126" s="27">
        <f t="shared" si="305"/>
        <v>-0.54381172143360268</v>
      </c>
      <c r="AJ126" s="27">
        <f t="shared" si="305"/>
        <v>2.0718695855301839E-3</v>
      </c>
      <c r="AK126" s="27">
        <f t="shared" si="305"/>
        <v>0.35893945780865288</v>
      </c>
      <c r="AL126" s="27">
        <f t="shared" si="305"/>
        <v>-0.77783118567866594</v>
      </c>
      <c r="AM126" s="27">
        <f t="shared" si="306"/>
        <v>-0.41889172787001305</v>
      </c>
      <c r="AS126" t="str">
        <f t="shared" si="320"/>
        <v>32 Health and social care associate professionals</v>
      </c>
      <c r="AT126" s="27">
        <f t="shared" si="307"/>
        <v>2.1188167212418341E-2</v>
      </c>
      <c r="AU126" s="27">
        <f t="shared" si="307"/>
        <v>8.290124966360124E-2</v>
      </c>
      <c r="AV126" s="27">
        <f t="shared" si="307"/>
        <v>0.3695063503408389</v>
      </c>
      <c r="AW126" s="27">
        <f t="shared" si="307"/>
        <v>0.2283508841655717</v>
      </c>
      <c r="AX126" s="27">
        <f t="shared" si="308"/>
        <v>0.5978572345064106</v>
      </c>
      <c r="BD126" t="str">
        <f t="shared" si="321"/>
        <v>32 Health and social care associate professionals</v>
      </c>
      <c r="BE126" s="27">
        <f t="shared" si="309"/>
        <v>0.72442265635206438</v>
      </c>
      <c r="BF126" s="27">
        <f t="shared" si="309"/>
        <v>-1.0631288074136602E-2</v>
      </c>
      <c r="BG126" s="27">
        <f t="shared" si="309"/>
        <v>2.0104328323538998</v>
      </c>
      <c r="BH126" s="27">
        <f t="shared" si="309"/>
        <v>1.3782847258216213</v>
      </c>
      <c r="BI126" s="27">
        <f t="shared" si="310"/>
        <v>3.3887175581755211</v>
      </c>
      <c r="BO126" t="str">
        <f t="shared" si="322"/>
        <v>32 Health and social care associate professionals</v>
      </c>
      <c r="BP126" s="27">
        <f t="shared" si="311"/>
        <v>0.27318268608215934</v>
      </c>
      <c r="BQ126" s="27">
        <f t="shared" si="311"/>
        <v>-0.17460758805012411</v>
      </c>
      <c r="BR126" s="27">
        <f t="shared" si="311"/>
        <v>0.7955860656227034</v>
      </c>
      <c r="BS126" s="27">
        <f t="shared" si="311"/>
        <v>-0.4756902063809636</v>
      </c>
      <c r="BT126" s="27">
        <f t="shared" si="312"/>
        <v>0.3198958592417398</v>
      </c>
      <c r="BZ126" t="str">
        <f t="shared" si="323"/>
        <v>32 Health and social care associate professionals</v>
      </c>
      <c r="CA126" s="68">
        <f t="shared" si="313"/>
        <v>9.2303969843908429E-2</v>
      </c>
      <c r="CB126" s="68">
        <f t="shared" si="313"/>
        <v>-3.7890913102359591E-2</v>
      </c>
      <c r="CC126" s="68">
        <f t="shared" si="313"/>
        <v>0.20226889789476798</v>
      </c>
      <c r="CD126" s="68">
        <f t="shared" si="313"/>
        <v>-0.15212218529846422</v>
      </c>
      <c r="CE126" s="68">
        <f t="shared" si="314"/>
        <v>5.0146712596303766E-2</v>
      </c>
      <c r="CK126" t="str">
        <f t="shared" si="324"/>
        <v>32 Health and social care associate professionals</v>
      </c>
      <c r="CL126" s="68">
        <f t="shared" si="315"/>
        <v>-1.6291405819159055E-4</v>
      </c>
      <c r="CM126" s="68">
        <f t="shared" si="315"/>
        <v>2.3397921217536498E-2</v>
      </c>
      <c r="CN126" s="68">
        <f t="shared" si="315"/>
        <v>3.7448617362965286E-2</v>
      </c>
      <c r="CO126" s="68">
        <f t="shared" si="315"/>
        <v>2.355235240182886E-2</v>
      </c>
      <c r="CP126" s="68">
        <f t="shared" si="316"/>
        <v>6.1000969764794147E-2</v>
      </c>
    </row>
    <row r="127" spans="1:94" x14ac:dyDescent="0.2">
      <c r="A127" t="str">
        <f t="shared" si="298"/>
        <v>33 Protective service occupations</v>
      </c>
      <c r="B127" s="27">
        <f t="shared" si="299"/>
        <v>3.398249482757465E-3</v>
      </c>
      <c r="C127" s="27">
        <f t="shared" si="299"/>
        <v>1.1157331195789898E-3</v>
      </c>
      <c r="D127" s="27">
        <f t="shared" si="299"/>
        <v>6.60476631358747E-3</v>
      </c>
      <c r="E127" s="27">
        <f t="shared" si="299"/>
        <v>1.6151112196357092E-2</v>
      </c>
      <c r="F127" s="27">
        <f t="shared" si="300"/>
        <v>2.2755878509944562E-2</v>
      </c>
      <c r="L127" t="str">
        <f t="shared" si="317"/>
        <v>33 Protective service occupations</v>
      </c>
      <c r="M127" s="27">
        <f t="shared" si="301"/>
        <v>0.10601649329049229</v>
      </c>
      <c r="N127" s="27">
        <f t="shared" si="301"/>
        <v>1.3388527004174311E-2</v>
      </c>
      <c r="O127" s="27">
        <f t="shared" si="301"/>
        <v>4.212206316315148E-2</v>
      </c>
      <c r="P127" s="27">
        <f t="shared" si="301"/>
        <v>0.27119461851834192</v>
      </c>
      <c r="Q127" s="27">
        <f t="shared" si="302"/>
        <v>0.3133166816814934</v>
      </c>
      <c r="W127" t="str">
        <f t="shared" si="318"/>
        <v>33 Protective service occupations</v>
      </c>
      <c r="X127" s="27">
        <f t="shared" si="303"/>
        <v>0.31891363115139537</v>
      </c>
      <c r="Y127" s="27">
        <f t="shared" si="303"/>
        <v>0.18155595343165865</v>
      </c>
      <c r="Z127" s="27">
        <f t="shared" si="303"/>
        <v>-0.15737175692313854</v>
      </c>
      <c r="AA127" s="27">
        <f t="shared" si="303"/>
        <v>0.42436585966487761</v>
      </c>
      <c r="AB127" s="27">
        <f t="shared" si="304"/>
        <v>0.26699410274173907</v>
      </c>
      <c r="AH127" t="str">
        <f t="shared" si="319"/>
        <v>33 Protective service occupations</v>
      </c>
      <c r="AI127" s="27">
        <f t="shared" si="305"/>
        <v>6.2973217119340563E-2</v>
      </c>
      <c r="AJ127" s="27">
        <f t="shared" si="305"/>
        <v>4.9205133721633265E-2</v>
      </c>
      <c r="AK127" s="27">
        <f t="shared" si="305"/>
        <v>-3.1142005023390484E-2</v>
      </c>
      <c r="AL127" s="27">
        <f t="shared" si="305"/>
        <v>0.10339081438731385</v>
      </c>
      <c r="AM127" s="27">
        <f t="shared" si="306"/>
        <v>7.2248809363923361E-2</v>
      </c>
      <c r="AS127" t="str">
        <f t="shared" si="320"/>
        <v>33 Protective service occupations</v>
      </c>
      <c r="AT127" s="27">
        <f t="shared" si="307"/>
        <v>1.1367143328764984E-2</v>
      </c>
      <c r="AU127" s="27">
        <f t="shared" si="307"/>
        <v>3.2838678499683915E-2</v>
      </c>
      <c r="AV127" s="27">
        <f t="shared" si="307"/>
        <v>-9.7153717788569349E-2</v>
      </c>
      <c r="AW127" s="27">
        <f t="shared" si="307"/>
        <v>-9.1109061219767917E-3</v>
      </c>
      <c r="AX127" s="27">
        <f t="shared" si="308"/>
        <v>-0.10626462391054614</v>
      </c>
      <c r="BD127" t="str">
        <f t="shared" si="321"/>
        <v>33 Protective service occupations</v>
      </c>
      <c r="BE127" s="27">
        <f t="shared" si="309"/>
        <v>8.1461664394612221E-2</v>
      </c>
      <c r="BF127" s="27">
        <f t="shared" si="309"/>
        <v>2.595317539258768E-2</v>
      </c>
      <c r="BG127" s="27">
        <f t="shared" si="309"/>
        <v>-0.3631060803145405</v>
      </c>
      <c r="BH127" s="27">
        <f t="shared" si="309"/>
        <v>-0.1925385387400369</v>
      </c>
      <c r="BI127" s="27">
        <f t="shared" si="310"/>
        <v>-0.5556446190545774</v>
      </c>
      <c r="BO127" t="str">
        <f t="shared" si="322"/>
        <v>33 Protective service occupations</v>
      </c>
      <c r="BP127" s="27">
        <f t="shared" si="311"/>
        <v>6.3644931382275782E-2</v>
      </c>
      <c r="BQ127" s="27">
        <f t="shared" si="311"/>
        <v>0.10077083803667941</v>
      </c>
      <c r="BR127" s="27">
        <f t="shared" si="311"/>
        <v>-0.57398311266338675</v>
      </c>
      <c r="BS127" s="27">
        <f t="shared" si="311"/>
        <v>-0.4686149129986189</v>
      </c>
      <c r="BT127" s="27">
        <f t="shared" si="312"/>
        <v>-1.0425980256620058</v>
      </c>
      <c r="BZ127" t="str">
        <f t="shared" si="323"/>
        <v>33 Protective service occupations</v>
      </c>
      <c r="CA127" s="68">
        <f t="shared" si="313"/>
        <v>0.3038866155601343</v>
      </c>
      <c r="CB127" s="68">
        <f t="shared" si="313"/>
        <v>-4.593324395177012E-3</v>
      </c>
      <c r="CC127" s="68">
        <f t="shared" si="313"/>
        <v>-0.20201211176771983</v>
      </c>
      <c r="CD127" s="68">
        <f t="shared" si="313"/>
        <v>8.7209206926860627E-2</v>
      </c>
      <c r="CE127" s="68">
        <f t="shared" si="314"/>
        <v>-0.1148029048408592</v>
      </c>
      <c r="CK127" t="str">
        <f t="shared" si="324"/>
        <v>33 Protective service occupations</v>
      </c>
      <c r="CL127" s="68">
        <f t="shared" si="315"/>
        <v>-1.1024070803302422E-3</v>
      </c>
      <c r="CM127" s="68">
        <f t="shared" si="315"/>
        <v>2.9075932990020231E-2</v>
      </c>
      <c r="CN127" s="68">
        <f t="shared" si="315"/>
        <v>-4.5501630572202294E-2</v>
      </c>
      <c r="CO127" s="68">
        <f t="shared" si="315"/>
        <v>6.9460635080394115E-3</v>
      </c>
      <c r="CP127" s="68">
        <f t="shared" si="316"/>
        <v>-3.8555567064162882E-2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8.4505940200342244E-2</v>
      </c>
      <c r="C128" s="27">
        <f t="shared" si="299"/>
        <v>-1.4468970154662419E-3</v>
      </c>
      <c r="D128" s="27">
        <f t="shared" si="299"/>
        <v>5.0577246932647618E-2</v>
      </c>
      <c r="E128" s="27">
        <f t="shared" si="299"/>
        <v>0.146003785273776</v>
      </c>
      <c r="F128" s="27">
        <f t="shared" si="300"/>
        <v>0.19658103220642362</v>
      </c>
      <c r="L128" t="str">
        <f t="shared" si="317"/>
        <v>34 Culture, media and sports occupations</v>
      </c>
      <c r="M128" s="27">
        <f t="shared" si="301"/>
        <v>0.93774885926718854</v>
      </c>
      <c r="N128" s="27">
        <f t="shared" si="301"/>
        <v>0.11958306654457429</v>
      </c>
      <c r="O128" s="27">
        <f t="shared" si="301"/>
        <v>0.60371002258368733</v>
      </c>
      <c r="P128" s="27">
        <f t="shared" si="301"/>
        <v>1.8918775859138965</v>
      </c>
      <c r="Q128" s="27">
        <f t="shared" si="302"/>
        <v>2.4955876084975839</v>
      </c>
      <c r="W128" t="str">
        <f t="shared" si="318"/>
        <v>34 Culture, media and sports occupations</v>
      </c>
      <c r="X128" s="27">
        <f t="shared" si="303"/>
        <v>0.3506743476088916</v>
      </c>
      <c r="Y128" s="27">
        <f t="shared" si="303"/>
        <v>8.6688861347852253E-2</v>
      </c>
      <c r="Z128" s="27">
        <f t="shared" si="303"/>
        <v>-7.5759327147154387E-2</v>
      </c>
      <c r="AA128" s="27">
        <f t="shared" si="303"/>
        <v>0.37581541187682888</v>
      </c>
      <c r="AB128" s="27">
        <f t="shared" si="304"/>
        <v>0.30005608472967449</v>
      </c>
      <c r="AH128" t="str">
        <f t="shared" si="319"/>
        <v>34 Culture, media and sports occupations</v>
      </c>
      <c r="AI128" s="27">
        <f t="shared" si="305"/>
        <v>-1.0947134798246716E-2</v>
      </c>
      <c r="AJ128" s="27">
        <f t="shared" si="305"/>
        <v>0.15067475074631231</v>
      </c>
      <c r="AK128" s="27">
        <f t="shared" si="305"/>
        <v>-3.3227163452393738E-2</v>
      </c>
      <c r="AL128" s="27">
        <f t="shared" si="305"/>
        <v>0.14486908101564711</v>
      </c>
      <c r="AM128" s="27">
        <f t="shared" si="306"/>
        <v>0.11164191756325337</v>
      </c>
      <c r="AS128" t="str">
        <f t="shared" si="320"/>
        <v>34 Culture, media and sports occupations</v>
      </c>
      <c r="AT128" s="27">
        <f t="shared" si="307"/>
        <v>-1.1840643464070544E-3</v>
      </c>
      <c r="AU128" s="27">
        <f t="shared" si="307"/>
        <v>1.5918069567944393E-2</v>
      </c>
      <c r="AV128" s="27">
        <f t="shared" si="307"/>
        <v>-6.3188246542153825E-2</v>
      </c>
      <c r="AW128" s="27">
        <f t="shared" si="307"/>
        <v>4.5558606498382614E-3</v>
      </c>
      <c r="AX128" s="27">
        <f t="shared" si="308"/>
        <v>-5.8632385892315564E-2</v>
      </c>
      <c r="BD128" t="str">
        <f t="shared" si="321"/>
        <v>34 Culture, media and sports occupations</v>
      </c>
      <c r="BE128" s="27">
        <f t="shared" si="309"/>
        <v>0.21184350504978511</v>
      </c>
      <c r="BF128" s="27">
        <f t="shared" si="309"/>
        <v>-0.18391404546279766</v>
      </c>
      <c r="BG128" s="27">
        <f t="shared" si="309"/>
        <v>-0.32093790697776958</v>
      </c>
      <c r="BH128" s="27">
        <f t="shared" si="309"/>
        <v>8.3601336113159785E-2</v>
      </c>
      <c r="BI128" s="27">
        <f t="shared" si="310"/>
        <v>-0.2373365708646098</v>
      </c>
      <c r="BO128" t="str">
        <f t="shared" si="322"/>
        <v>34 Culture, media and sports occupations</v>
      </c>
      <c r="BP128" s="27">
        <f t="shared" si="311"/>
        <v>-1.3221899765085698E-2</v>
      </c>
      <c r="BQ128" s="27">
        <f t="shared" si="311"/>
        <v>-0.16555843908173795</v>
      </c>
      <c r="BR128" s="27">
        <f t="shared" si="311"/>
        <v>-0.30516814407264792</v>
      </c>
      <c r="BS128" s="27">
        <f t="shared" si="311"/>
        <v>-0.3348067472597846</v>
      </c>
      <c r="BT128" s="27">
        <f t="shared" si="312"/>
        <v>-0.63997489133243257</v>
      </c>
      <c r="BZ128" t="str">
        <f t="shared" si="323"/>
        <v>34 Culture, media and sports occupations</v>
      </c>
      <c r="CA128" s="68">
        <f t="shared" si="313"/>
        <v>0.27932483089036375</v>
      </c>
      <c r="CB128" s="68">
        <f t="shared" si="313"/>
        <v>-9.8068620882621582E-2</v>
      </c>
      <c r="CC128" s="68">
        <f t="shared" si="313"/>
        <v>-0.28116752269149792</v>
      </c>
      <c r="CD128" s="68">
        <f t="shared" si="313"/>
        <v>-0.25165160152011357</v>
      </c>
      <c r="CE128" s="68">
        <f t="shared" si="314"/>
        <v>-0.53281912421161148</v>
      </c>
      <c r="CK128" t="str">
        <f t="shared" si="324"/>
        <v>34 Culture, media and sports occupations</v>
      </c>
      <c r="CL128" s="68">
        <f t="shared" si="315"/>
        <v>4.5640540337305385E-2</v>
      </c>
      <c r="CM128" s="68">
        <f t="shared" si="315"/>
        <v>4.7623197443341203E-2</v>
      </c>
      <c r="CN128" s="68">
        <f t="shared" si="315"/>
        <v>-4.6985546951410301E-2</v>
      </c>
      <c r="CO128" s="68">
        <f t="shared" si="315"/>
        <v>-4.9411934765008741E-2</v>
      </c>
      <c r="CP128" s="68">
        <f t="shared" si="316"/>
        <v>-9.6397481716419042E-2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0.17571250392031557</v>
      </c>
      <c r="C129" s="27">
        <f t="shared" si="299"/>
        <v>-2.8608308257929593E-2</v>
      </c>
      <c r="D129" s="27">
        <f t="shared" si="299"/>
        <v>0.21553392458056286</v>
      </c>
      <c r="E129" s="27">
        <f t="shared" si="299"/>
        <v>0.46417717214544096</v>
      </c>
      <c r="F129" s="27">
        <f t="shared" si="300"/>
        <v>0.67971109672600383</v>
      </c>
      <c r="L129" t="str">
        <f t="shared" si="317"/>
        <v>35 Business and public service associate professionals</v>
      </c>
      <c r="M129" s="27">
        <f t="shared" si="301"/>
        <v>1.7373831036981597</v>
      </c>
      <c r="N129" s="27">
        <f t="shared" si="301"/>
        <v>0.30961372386876729</v>
      </c>
      <c r="O129" s="27">
        <f t="shared" si="301"/>
        <v>2.1233987551666251</v>
      </c>
      <c r="P129" s="27">
        <f t="shared" si="301"/>
        <v>4.1096503257787358</v>
      </c>
      <c r="Q129" s="27">
        <f t="shared" si="302"/>
        <v>6.2330490809453609</v>
      </c>
      <c r="W129" t="str">
        <f t="shared" si="318"/>
        <v>35 Business and public service associate professionals</v>
      </c>
      <c r="X129" s="27">
        <f t="shared" si="303"/>
        <v>0.53595743896957515</v>
      </c>
      <c r="Y129" s="27">
        <f t="shared" si="303"/>
        <v>0.55393669166004678</v>
      </c>
      <c r="Z129" s="27">
        <f t="shared" si="303"/>
        <v>0.75168835197866279</v>
      </c>
      <c r="AA129" s="27">
        <f t="shared" si="303"/>
        <v>0.37609234013819659</v>
      </c>
      <c r="AB129" s="27">
        <f t="shared" si="304"/>
        <v>1.1277806921168594</v>
      </c>
      <c r="AH129" t="str">
        <f t="shared" si="319"/>
        <v>35 Business and public service associate professionals</v>
      </c>
      <c r="AI129" s="27">
        <f t="shared" si="305"/>
        <v>9.0932018555113014E-2</v>
      </c>
      <c r="AJ129" s="27">
        <f t="shared" si="305"/>
        <v>0.2841436811455833</v>
      </c>
      <c r="AK129" s="27">
        <f t="shared" si="305"/>
        <v>0.19074978533843456</v>
      </c>
      <c r="AL129" s="27">
        <f t="shared" si="305"/>
        <v>0.29045744125552408</v>
      </c>
      <c r="AM129" s="27">
        <f t="shared" si="306"/>
        <v>0.48120722659395865</v>
      </c>
      <c r="AS129" t="str">
        <f t="shared" si="320"/>
        <v>35 Business and public service associate professionals</v>
      </c>
      <c r="AT129" s="27">
        <f t="shared" si="307"/>
        <v>-4.0643942923504373E-2</v>
      </c>
      <c r="AU129" s="27">
        <f t="shared" si="307"/>
        <v>0.17034491864304435</v>
      </c>
      <c r="AV129" s="27">
        <f t="shared" si="307"/>
        <v>0.1200385620835549</v>
      </c>
      <c r="AW129" s="27">
        <f t="shared" si="307"/>
        <v>0.16212582017162269</v>
      </c>
      <c r="AX129" s="27">
        <f t="shared" si="308"/>
        <v>0.28216438225517759</v>
      </c>
      <c r="BD129" t="str">
        <f t="shared" si="321"/>
        <v>35 Business and public service associate professionals</v>
      </c>
      <c r="BE129" s="27">
        <f t="shared" si="309"/>
        <v>0.80829252408464036</v>
      </c>
      <c r="BF129" s="27">
        <f t="shared" si="309"/>
        <v>0.12157015016161488</v>
      </c>
      <c r="BG129" s="27">
        <f t="shared" si="309"/>
        <v>-0.54263754503751294</v>
      </c>
      <c r="BH129" s="27">
        <f t="shared" si="309"/>
        <v>-0.4179782045581808</v>
      </c>
      <c r="BI129" s="27">
        <f t="shared" si="310"/>
        <v>-0.96061574959569374</v>
      </c>
      <c r="BO129" t="str">
        <f t="shared" si="322"/>
        <v>35 Business and public service associate professionals</v>
      </c>
      <c r="BP129" s="27">
        <f t="shared" si="311"/>
        <v>-0.15003404445015622</v>
      </c>
      <c r="BQ129" s="27">
        <f t="shared" si="311"/>
        <v>0.29965751493537951</v>
      </c>
      <c r="BR129" s="27">
        <f t="shared" si="311"/>
        <v>-1.1017036766711081</v>
      </c>
      <c r="BS129" s="27">
        <f t="shared" si="311"/>
        <v>-1.3871649601616629</v>
      </c>
      <c r="BT129" s="27">
        <f t="shared" si="312"/>
        <v>-2.488868636832771</v>
      </c>
      <c r="BZ129" t="str">
        <f t="shared" si="323"/>
        <v>35 Business and public service associate professionals</v>
      </c>
      <c r="CA129" s="68">
        <f t="shared" si="313"/>
        <v>0.90067201634106953</v>
      </c>
      <c r="CB129" s="68">
        <f t="shared" si="313"/>
        <v>-0.19196226671338135</v>
      </c>
      <c r="CC129" s="68">
        <f t="shared" si="313"/>
        <v>-0.6455859917755995</v>
      </c>
      <c r="CD129" s="68">
        <f t="shared" si="313"/>
        <v>-0.89242917118103415</v>
      </c>
      <c r="CE129" s="68">
        <f t="shared" si="314"/>
        <v>-1.5380151629566337</v>
      </c>
      <c r="CK129" t="str">
        <f t="shared" si="324"/>
        <v>35 Business and public service associate professionals</v>
      </c>
      <c r="CL129" s="68">
        <f t="shared" si="315"/>
        <v>4.552688334800703E-2</v>
      </c>
      <c r="CM129" s="68">
        <f t="shared" si="315"/>
        <v>0.1320023956597276</v>
      </c>
      <c r="CN129" s="68">
        <f t="shared" si="315"/>
        <v>-0.19060378491524499</v>
      </c>
      <c r="CO129" s="68">
        <f t="shared" si="315"/>
        <v>-0.12970140426025395</v>
      </c>
      <c r="CP129" s="68">
        <f t="shared" si="316"/>
        <v>-0.32030518917549894</v>
      </c>
    </row>
    <row r="130" spans="1:94" x14ac:dyDescent="0.2">
      <c r="A130" t="str">
        <f t="shared" si="298"/>
        <v>41 Administrative occupations</v>
      </c>
      <c r="B130" s="27">
        <f t="shared" si="299"/>
        <v>8.6997237778762615E-2</v>
      </c>
      <c r="C130" s="27">
        <f t="shared" si="299"/>
        <v>-9.3876164958020536E-3</v>
      </c>
      <c r="D130" s="27">
        <f t="shared" si="299"/>
        <v>0.16199556533367415</v>
      </c>
      <c r="E130" s="27">
        <f t="shared" si="299"/>
        <v>0.36617059111458139</v>
      </c>
      <c r="F130" s="27">
        <f t="shared" si="300"/>
        <v>0.5281661564482556</v>
      </c>
      <c r="L130" t="str">
        <f t="shared" si="317"/>
        <v>41 Administrative occupations</v>
      </c>
      <c r="M130" s="27">
        <f t="shared" si="301"/>
        <v>0.97344084852636881</v>
      </c>
      <c r="N130" s="27">
        <f t="shared" si="301"/>
        <v>0.33012523297820273</v>
      </c>
      <c r="O130" s="27">
        <f t="shared" si="301"/>
        <v>1.8878446924991588</v>
      </c>
      <c r="P130" s="27">
        <f t="shared" si="301"/>
        <v>4.0334892485918017</v>
      </c>
      <c r="Q130" s="27">
        <f t="shared" si="302"/>
        <v>5.9213339410909605</v>
      </c>
      <c r="W130" t="str">
        <f t="shared" si="318"/>
        <v>41 Administrative occupations</v>
      </c>
      <c r="X130" s="27">
        <f t="shared" si="303"/>
        <v>-9.7840613028919776E-2</v>
      </c>
      <c r="Y130" s="27">
        <f t="shared" si="303"/>
        <v>1.4541494850954475</v>
      </c>
      <c r="Z130" s="27">
        <f t="shared" si="303"/>
        <v>2.5947026484878339</v>
      </c>
      <c r="AA130" s="27">
        <f t="shared" si="303"/>
        <v>2.5179008036927488</v>
      </c>
      <c r="AB130" s="27">
        <f t="shared" si="304"/>
        <v>5.1126034521805828</v>
      </c>
      <c r="AH130" t="str">
        <f t="shared" si="319"/>
        <v>41 Administrative occupations</v>
      </c>
      <c r="AI130" s="27">
        <f t="shared" si="305"/>
        <v>1.3845738726094403E-2</v>
      </c>
      <c r="AJ130" s="27">
        <f t="shared" si="305"/>
        <v>0.45146347689637434</v>
      </c>
      <c r="AK130" s="27">
        <f t="shared" si="305"/>
        <v>0.73137583929493566</v>
      </c>
      <c r="AL130" s="27">
        <f t="shared" si="305"/>
        <v>0.86473964227901856</v>
      </c>
      <c r="AM130" s="27">
        <f t="shared" si="306"/>
        <v>1.5961154815739542</v>
      </c>
      <c r="AS130" t="str">
        <f t="shared" si="320"/>
        <v>41 Administrative occupations</v>
      </c>
      <c r="AT130" s="27">
        <f t="shared" si="307"/>
        <v>1.0667909728665048E-2</v>
      </c>
      <c r="AU130" s="27">
        <f t="shared" si="307"/>
        <v>0.48104810482188398</v>
      </c>
      <c r="AV130" s="27">
        <f t="shared" si="307"/>
        <v>0.50393381285091987</v>
      </c>
      <c r="AW130" s="27">
        <f t="shared" si="307"/>
        <v>0.61210312639020259</v>
      </c>
      <c r="AX130" s="27">
        <f t="shared" si="308"/>
        <v>1.1160369392411225</v>
      </c>
      <c r="BD130" t="str">
        <f t="shared" si="321"/>
        <v>41 Administrative occupations</v>
      </c>
      <c r="BE130" s="27">
        <f t="shared" si="309"/>
        <v>0.77094018240688378</v>
      </c>
      <c r="BF130" s="27">
        <f t="shared" si="309"/>
        <v>0.25944863035070753</v>
      </c>
      <c r="BG130" s="27">
        <f t="shared" si="309"/>
        <v>0.13284089309729907</v>
      </c>
      <c r="BH130" s="27">
        <f t="shared" si="309"/>
        <v>-1.6615343379985958</v>
      </c>
      <c r="BI130" s="27">
        <f t="shared" si="310"/>
        <v>-1.5286934449012968</v>
      </c>
      <c r="BO130" t="str">
        <f t="shared" si="322"/>
        <v>41 Administrative occupations</v>
      </c>
      <c r="BP130" s="27">
        <f t="shared" si="311"/>
        <v>-1.0962100465008024</v>
      </c>
      <c r="BQ130" s="27">
        <f t="shared" si="311"/>
        <v>-0.55359761456612766</v>
      </c>
      <c r="BR130" s="27">
        <f t="shared" si="311"/>
        <v>-2.1102254947545891</v>
      </c>
      <c r="BS130" s="27">
        <f t="shared" si="311"/>
        <v>-4.9041128727735996</v>
      </c>
      <c r="BT130" s="27">
        <f t="shared" si="312"/>
        <v>-7.0143383675281887</v>
      </c>
      <c r="BZ130" t="str">
        <f t="shared" si="323"/>
        <v>41 Administrative occupations</v>
      </c>
      <c r="CA130" s="68">
        <f t="shared" si="313"/>
        <v>0.6473045147993135</v>
      </c>
      <c r="CB130" s="68">
        <f t="shared" si="313"/>
        <v>0.11037942111992916</v>
      </c>
      <c r="CC130" s="68">
        <f t="shared" si="313"/>
        <v>-2.1612244994845105</v>
      </c>
      <c r="CD130" s="68">
        <f t="shared" si="313"/>
        <v>-3.6482643714826768</v>
      </c>
      <c r="CE130" s="68">
        <f t="shared" si="314"/>
        <v>-5.8094888709671872</v>
      </c>
      <c r="CK130" t="str">
        <f t="shared" si="324"/>
        <v>41 Administrative occupations</v>
      </c>
      <c r="CL130" s="68">
        <f t="shared" si="315"/>
        <v>-0.18904545749293278</v>
      </c>
      <c r="CM130" s="68">
        <f t="shared" si="315"/>
        <v>0.10635798854334411</v>
      </c>
      <c r="CN130" s="68">
        <f t="shared" si="315"/>
        <v>-0.45083338034768572</v>
      </c>
      <c r="CO130" s="68">
        <f t="shared" si="315"/>
        <v>-0.42481115485630472</v>
      </c>
      <c r="CP130" s="68">
        <f t="shared" si="316"/>
        <v>-0.87564453520399044</v>
      </c>
    </row>
    <row r="131" spans="1:94" x14ac:dyDescent="0.2">
      <c r="A131" t="str">
        <f t="shared" si="298"/>
        <v>42 Secretarial and related occupations</v>
      </c>
      <c r="B131" s="27">
        <f t="shared" si="299"/>
        <v>6.5777843014734223E-3</v>
      </c>
      <c r="C131" s="27">
        <f t="shared" si="299"/>
        <v>-2.0214869682158715E-3</v>
      </c>
      <c r="D131" s="27">
        <f t="shared" si="299"/>
        <v>1.776927573268855E-2</v>
      </c>
      <c r="E131" s="27">
        <f t="shared" si="299"/>
        <v>5.2968395081086778E-2</v>
      </c>
      <c r="F131" s="27">
        <f t="shared" si="300"/>
        <v>7.0737670813775327E-2</v>
      </c>
      <c r="L131" t="str">
        <f t="shared" si="317"/>
        <v>42 Secretarial and related occupations</v>
      </c>
      <c r="M131" s="27">
        <f t="shared" si="301"/>
        <v>5.6796023791129913E-2</v>
      </c>
      <c r="N131" s="27">
        <f t="shared" si="301"/>
        <v>4.5925854129798549E-2</v>
      </c>
      <c r="O131" s="27">
        <f t="shared" si="301"/>
        <v>0.32551105407769332</v>
      </c>
      <c r="P131" s="27">
        <f t="shared" si="301"/>
        <v>0.35553943418727951</v>
      </c>
      <c r="Q131" s="27">
        <f t="shared" si="302"/>
        <v>0.68105048826497283</v>
      </c>
      <c r="W131" t="str">
        <f t="shared" si="318"/>
        <v>42 Secretarial and related occupations</v>
      </c>
      <c r="X131" s="27">
        <f t="shared" si="303"/>
        <v>-0.11993819267015904</v>
      </c>
      <c r="Y131" s="27">
        <f t="shared" si="303"/>
        <v>0.14465751553427997</v>
      </c>
      <c r="Z131" s="27">
        <f t="shared" si="303"/>
        <v>0.71777615437214104</v>
      </c>
      <c r="AA131" s="27">
        <f t="shared" si="303"/>
        <v>1.5843114293049383</v>
      </c>
      <c r="AB131" s="27">
        <f t="shared" si="304"/>
        <v>2.3020875836770793</v>
      </c>
      <c r="AH131" t="str">
        <f t="shared" si="319"/>
        <v>42 Secretarial and related occupations</v>
      </c>
      <c r="AI131" s="27">
        <f t="shared" si="305"/>
        <v>-0.11620690107161324</v>
      </c>
      <c r="AJ131" s="27">
        <f t="shared" si="305"/>
        <v>0.13434287279956514</v>
      </c>
      <c r="AK131" s="27">
        <f t="shared" si="305"/>
        <v>0.17308305534881319</v>
      </c>
      <c r="AL131" s="27">
        <f t="shared" si="305"/>
        <v>9.9237923743833889E-2</v>
      </c>
      <c r="AM131" s="27">
        <f t="shared" si="306"/>
        <v>0.27232097909264708</v>
      </c>
      <c r="AS131" t="str">
        <f t="shared" si="320"/>
        <v>42 Secretarial and related occupations</v>
      </c>
      <c r="AT131" s="27">
        <f t="shared" si="307"/>
        <v>-0.10820317046995942</v>
      </c>
      <c r="AU131" s="27">
        <f t="shared" si="307"/>
        <v>0.13214275965787869</v>
      </c>
      <c r="AV131" s="27">
        <f t="shared" si="307"/>
        <v>8.9858176351499841E-2</v>
      </c>
      <c r="AW131" s="27">
        <f t="shared" si="307"/>
        <v>0.37864302174133135</v>
      </c>
      <c r="AX131" s="27">
        <f t="shared" si="308"/>
        <v>0.46850119809283119</v>
      </c>
      <c r="BD131" t="str">
        <f t="shared" si="321"/>
        <v>42 Secretarial and related occupations</v>
      </c>
      <c r="BE131" s="27">
        <f t="shared" si="309"/>
        <v>-3.53098526660518E-2</v>
      </c>
      <c r="BF131" s="27">
        <f t="shared" si="309"/>
        <v>-0.17489897125078713</v>
      </c>
      <c r="BG131" s="27">
        <f t="shared" si="309"/>
        <v>-0.11563919296474312</v>
      </c>
      <c r="BH131" s="27">
        <f t="shared" si="309"/>
        <v>-1.7817999434383678</v>
      </c>
      <c r="BI131" s="27">
        <f t="shared" si="310"/>
        <v>-1.8974391364031109</v>
      </c>
      <c r="BO131" t="str">
        <f t="shared" si="322"/>
        <v>42 Secretarial and related occupations</v>
      </c>
      <c r="BP131" s="27">
        <f t="shared" si="311"/>
        <v>-0.55292842783329066</v>
      </c>
      <c r="BQ131" s="27">
        <f t="shared" si="311"/>
        <v>-0.49588827065227203</v>
      </c>
      <c r="BR131" s="27">
        <f t="shared" si="311"/>
        <v>-1.0142991196188693</v>
      </c>
      <c r="BS131" s="27">
        <f t="shared" si="311"/>
        <v>-1.4895077461175508</v>
      </c>
      <c r="BT131" s="27">
        <f t="shared" si="312"/>
        <v>-2.5038068657364203</v>
      </c>
      <c r="BZ131" t="str">
        <f t="shared" si="323"/>
        <v>42 Secretarial and related occupations</v>
      </c>
      <c r="CA131" s="68">
        <f t="shared" si="313"/>
        <v>0.28126708947344925</v>
      </c>
      <c r="CB131" s="68">
        <f t="shared" si="313"/>
        <v>-9.7843855458086271E-2</v>
      </c>
      <c r="CC131" s="68">
        <f t="shared" si="313"/>
        <v>-1.3865823564213706</v>
      </c>
      <c r="CD131" s="68">
        <f t="shared" si="313"/>
        <v>-0.96400400459155045</v>
      </c>
      <c r="CE131" s="68">
        <f t="shared" si="314"/>
        <v>-2.3505863610129212</v>
      </c>
      <c r="CK131" t="str">
        <f t="shared" si="324"/>
        <v>42 Secretarial and related occupations</v>
      </c>
      <c r="CL131" s="68">
        <f t="shared" si="315"/>
        <v>-2.7148093958223485E-2</v>
      </c>
      <c r="CM131" s="68">
        <f t="shared" si="315"/>
        <v>2.063205636997667E-2</v>
      </c>
      <c r="CN131" s="68">
        <f t="shared" si="315"/>
        <v>-4.9586528942339003E-2</v>
      </c>
      <c r="CO131" s="68">
        <f t="shared" si="315"/>
        <v>-0.33233165964350175</v>
      </c>
      <c r="CP131" s="68">
        <f t="shared" si="316"/>
        <v>-0.38191818858584076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1.0737378472216111E-2</v>
      </c>
      <c r="C132" s="27">
        <f t="shared" si="299"/>
        <v>-2.5900546752994809E-3</v>
      </c>
      <c r="D132" s="27">
        <f t="shared" si="299"/>
        <v>6.3234328893331422E-3</v>
      </c>
      <c r="E132" s="27">
        <f t="shared" si="299"/>
        <v>1.899204279461791E-2</v>
      </c>
      <c r="F132" s="27">
        <f t="shared" si="300"/>
        <v>2.5315475683951053E-2</v>
      </c>
      <c r="L132" t="str">
        <f t="shared" si="317"/>
        <v>51 Skilled agricultural and related trades</v>
      </c>
      <c r="M132" s="27">
        <f t="shared" si="301"/>
        <v>1.9722459969826661E-2</v>
      </c>
      <c r="N132" s="27">
        <f t="shared" si="301"/>
        <v>5.2479079998536127E-3</v>
      </c>
      <c r="O132" s="27">
        <f t="shared" si="301"/>
        <v>3.8790355491012576E-2</v>
      </c>
      <c r="P132" s="27">
        <f t="shared" si="301"/>
        <v>0.10196523946678285</v>
      </c>
      <c r="Q132" s="27">
        <f t="shared" si="302"/>
        <v>0.14075559495779544</v>
      </c>
      <c r="W132" t="str">
        <f t="shared" si="318"/>
        <v>51 Skilled agricultural and related trades</v>
      </c>
      <c r="X132" s="27">
        <f t="shared" si="303"/>
        <v>1.8097987918761937E-2</v>
      </c>
      <c r="Y132" s="27">
        <f t="shared" si="303"/>
        <v>0.15794057287381669</v>
      </c>
      <c r="Z132" s="27">
        <f t="shared" si="303"/>
        <v>0.18905212065083987</v>
      </c>
      <c r="AA132" s="27">
        <f t="shared" si="303"/>
        <v>0.42909478903462195</v>
      </c>
      <c r="AB132" s="27">
        <f t="shared" si="304"/>
        <v>0.61814690968546182</v>
      </c>
      <c r="AH132" t="str">
        <f t="shared" si="319"/>
        <v>51 Skilled agricultural and related trades</v>
      </c>
      <c r="AI132" s="27">
        <f t="shared" si="305"/>
        <v>4.1685756922578254E-2</v>
      </c>
      <c r="AJ132" s="27">
        <f t="shared" si="305"/>
        <v>2.7447492500110027E-3</v>
      </c>
      <c r="AK132" s="27">
        <f t="shared" si="305"/>
        <v>9.3560820848100634E-2</v>
      </c>
      <c r="AL132" s="27">
        <f t="shared" si="305"/>
        <v>0.18597483388263314</v>
      </c>
      <c r="AM132" s="27">
        <f t="shared" si="306"/>
        <v>0.27953565473073377</v>
      </c>
      <c r="AS132" t="str">
        <f t="shared" si="320"/>
        <v>51 Skilled agricultural and related trades</v>
      </c>
      <c r="AT132" s="27">
        <f t="shared" si="307"/>
        <v>5.1493017797611174E-2</v>
      </c>
      <c r="AU132" s="27">
        <f t="shared" si="307"/>
        <v>1.4763339023413646E-2</v>
      </c>
      <c r="AV132" s="27">
        <f t="shared" si="307"/>
        <v>0.10381178963737125</v>
      </c>
      <c r="AW132" s="27">
        <f t="shared" si="307"/>
        <v>0.241172633899989</v>
      </c>
      <c r="AX132" s="27">
        <f t="shared" si="308"/>
        <v>0.34498442353736025</v>
      </c>
      <c r="BD132" t="str">
        <f t="shared" si="321"/>
        <v>51 Skilled agricultural and related trades</v>
      </c>
      <c r="BE132" s="27">
        <f t="shared" si="309"/>
        <v>1.9462683732748953E-2</v>
      </c>
      <c r="BF132" s="27">
        <f t="shared" si="309"/>
        <v>2.195489120621219E-2</v>
      </c>
      <c r="BG132" s="27">
        <f t="shared" si="309"/>
        <v>-4.0003804460611692E-2</v>
      </c>
      <c r="BH132" s="27">
        <f t="shared" si="309"/>
        <v>8.5317408306722298E-2</v>
      </c>
      <c r="BI132" s="27">
        <f t="shared" si="310"/>
        <v>4.5313603846110606E-2</v>
      </c>
      <c r="BO132" t="str">
        <f t="shared" si="322"/>
        <v>51 Skilled agricultural and related trades</v>
      </c>
      <c r="BP132" s="27">
        <f t="shared" si="311"/>
        <v>-7.7177405793532383E-2</v>
      </c>
      <c r="BQ132" s="27">
        <f t="shared" si="311"/>
        <v>2.7238138244446652E-2</v>
      </c>
      <c r="BR132" s="27">
        <f t="shared" si="311"/>
        <v>-0.13134070935535713</v>
      </c>
      <c r="BS132" s="27">
        <f t="shared" si="311"/>
        <v>-5.1172317214433383E-2</v>
      </c>
      <c r="BT132" s="27">
        <f t="shared" si="312"/>
        <v>-0.18251302656979052</v>
      </c>
      <c r="BZ132" t="str">
        <f t="shared" si="323"/>
        <v>51 Skilled agricultural and related trades</v>
      </c>
      <c r="CA132" s="68">
        <f t="shared" si="313"/>
        <v>0.2555885099275812</v>
      </c>
      <c r="CB132" s="68">
        <f t="shared" si="313"/>
        <v>-0.10304214627927988</v>
      </c>
      <c r="CC132" s="68">
        <f t="shared" si="313"/>
        <v>-9.0439908609155628E-2</v>
      </c>
      <c r="CD132" s="68">
        <f t="shared" si="313"/>
        <v>0.2120999603711804</v>
      </c>
      <c r="CE132" s="68">
        <f t="shared" si="314"/>
        <v>0.12166005176202477</v>
      </c>
      <c r="CK132" t="str">
        <f t="shared" si="324"/>
        <v>51 Skilled agricultural and related trades</v>
      </c>
      <c r="CL132" s="68">
        <f t="shared" si="315"/>
        <v>8.0925587274825905E-2</v>
      </c>
      <c r="CM132" s="68">
        <f t="shared" si="315"/>
        <v>0.35802908900050179</v>
      </c>
      <c r="CN132" s="68">
        <f t="shared" si="315"/>
        <v>-0.21754632862475953</v>
      </c>
      <c r="CO132" s="68">
        <f t="shared" si="315"/>
        <v>-0.37891364729426597</v>
      </c>
      <c r="CP132" s="68">
        <f t="shared" si="316"/>
        <v>-0.59645997591902544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5.8619511731092602E-3</v>
      </c>
      <c r="C133" s="27">
        <f t="shared" si="299"/>
        <v>-1.1222949530782962E-3</v>
      </c>
      <c r="D133" s="27">
        <f t="shared" si="299"/>
        <v>1.1458572634689225E-2</v>
      </c>
      <c r="E133" s="27">
        <f t="shared" si="299"/>
        <v>2.0603780652318014E-2</v>
      </c>
      <c r="F133" s="27">
        <f t="shared" si="300"/>
        <v>3.2062353287007239E-2</v>
      </c>
      <c r="L133" t="str">
        <f t="shared" si="317"/>
        <v>52 Skilled metal, electrical and electronic trades</v>
      </c>
      <c r="M133" s="27">
        <f t="shared" si="301"/>
        <v>0.14055007027276945</v>
      </c>
      <c r="N133" s="27">
        <f t="shared" si="301"/>
        <v>-0.13691887721803869</v>
      </c>
      <c r="O133" s="27">
        <f t="shared" si="301"/>
        <v>0.32798493584701444</v>
      </c>
      <c r="P133" s="27">
        <f t="shared" si="301"/>
        <v>0.66865436969031777</v>
      </c>
      <c r="Q133" s="27">
        <f t="shared" si="302"/>
        <v>0.99663930553733215</v>
      </c>
      <c r="W133" t="str">
        <f t="shared" si="318"/>
        <v>52 Skilled metal, electrical and electronic trades</v>
      </c>
      <c r="X133" s="27">
        <f t="shared" si="303"/>
        <v>8.1199329769434225E-2</v>
      </c>
      <c r="Y133" s="27">
        <f t="shared" si="303"/>
        <v>-0.24569301841108615</v>
      </c>
      <c r="Z133" s="27">
        <f t="shared" si="303"/>
        <v>0.34085170664087694</v>
      </c>
      <c r="AA133" s="27">
        <f t="shared" si="303"/>
        <v>0.42638981975267742</v>
      </c>
      <c r="AB133" s="27">
        <f t="shared" si="304"/>
        <v>0.76724152639355436</v>
      </c>
      <c r="AH133" t="str">
        <f t="shared" si="319"/>
        <v>52 Skilled metal, electrical and electronic trades</v>
      </c>
      <c r="AI133" s="27">
        <f t="shared" si="305"/>
        <v>-7.5579980800593027E-3</v>
      </c>
      <c r="AJ133" s="27">
        <f t="shared" si="305"/>
        <v>-4.9422916785916371E-2</v>
      </c>
      <c r="AK133" s="27">
        <f t="shared" si="305"/>
        <v>0.11086802890468295</v>
      </c>
      <c r="AL133" s="27">
        <f t="shared" si="305"/>
        <v>0.14934719094787086</v>
      </c>
      <c r="AM133" s="27">
        <f t="shared" si="306"/>
        <v>0.2602152198525538</v>
      </c>
      <c r="AS133" t="str">
        <f t="shared" si="320"/>
        <v>52 Skilled metal, electrical and electronic trades</v>
      </c>
      <c r="AT133" s="27">
        <f t="shared" si="307"/>
        <v>2.4061406526946216E-2</v>
      </c>
      <c r="AU133" s="27">
        <f t="shared" si="307"/>
        <v>-0.23563251352261494</v>
      </c>
      <c r="AV133" s="27">
        <f t="shared" si="307"/>
        <v>0.27186718437941737</v>
      </c>
      <c r="AW133" s="27">
        <f t="shared" si="307"/>
        <v>0.4094620982638788</v>
      </c>
      <c r="AX133" s="27">
        <f t="shared" si="308"/>
        <v>0.68132928264329617</v>
      </c>
      <c r="BD133" t="str">
        <f t="shared" si="321"/>
        <v>52 Skilled metal, electrical and electronic trades</v>
      </c>
      <c r="BE133" s="27">
        <f t="shared" si="309"/>
        <v>0.12416738305779873</v>
      </c>
      <c r="BF133" s="27">
        <f t="shared" si="309"/>
        <v>-1.4048301521272606</v>
      </c>
      <c r="BG133" s="27">
        <f t="shared" si="309"/>
        <v>7.7518998036440578E-2</v>
      </c>
      <c r="BH133" s="27">
        <f t="shared" si="309"/>
        <v>2.1642548298384412E-2</v>
      </c>
      <c r="BI133" s="27">
        <f t="shared" si="310"/>
        <v>9.916154633482499E-2</v>
      </c>
      <c r="BO133" t="str">
        <f t="shared" si="322"/>
        <v>52 Skilled metal, electrical and electronic trades</v>
      </c>
      <c r="BP133" s="27">
        <f t="shared" si="311"/>
        <v>-0.68525631484822913</v>
      </c>
      <c r="BQ133" s="27">
        <f t="shared" si="311"/>
        <v>-0.20789252477090958</v>
      </c>
      <c r="BR133" s="27">
        <f t="shared" si="311"/>
        <v>-0.63070982928876163</v>
      </c>
      <c r="BS133" s="27">
        <f t="shared" si="311"/>
        <v>-1.0756276695919436</v>
      </c>
      <c r="BT133" s="27">
        <f t="shared" si="312"/>
        <v>-1.7063374988807052</v>
      </c>
      <c r="BZ133" t="str">
        <f t="shared" si="323"/>
        <v>52 Skilled metal, electrical and electronic trades</v>
      </c>
      <c r="CA133" s="68">
        <f t="shared" si="313"/>
        <v>0.51047440462686744</v>
      </c>
      <c r="CB133" s="68">
        <f t="shared" si="313"/>
        <v>-0.77696976661435757</v>
      </c>
      <c r="CC133" s="68">
        <f t="shared" si="313"/>
        <v>-0.25372996633645206</v>
      </c>
      <c r="CD133" s="68">
        <f t="shared" si="313"/>
        <v>-1.0323515188720473</v>
      </c>
      <c r="CE133" s="68">
        <f t="shared" si="314"/>
        <v>-1.2860814852084994</v>
      </c>
      <c r="CK133" t="str">
        <f t="shared" si="324"/>
        <v>52 Skilled metal, electrical and electronic trades</v>
      </c>
      <c r="CL133" s="68">
        <f t="shared" si="315"/>
        <v>8.3940590677768712E-2</v>
      </c>
      <c r="CM133" s="68">
        <f t="shared" si="315"/>
        <v>0.16309432192812234</v>
      </c>
      <c r="CN133" s="68">
        <f t="shared" si="315"/>
        <v>-0.24476180994644881</v>
      </c>
      <c r="CO133" s="68">
        <f t="shared" si="315"/>
        <v>-0.33598144724999668</v>
      </c>
      <c r="CP133" s="68">
        <f t="shared" si="316"/>
        <v>-0.58074325719644548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-2.97599790696303E-3</v>
      </c>
      <c r="C134" s="27">
        <f t="shared" si="299"/>
        <v>-3.8834149559689671E-3</v>
      </c>
      <c r="D134" s="27">
        <f t="shared" si="299"/>
        <v>8.9446058956240311E-3</v>
      </c>
      <c r="E134" s="27">
        <f t="shared" si="299"/>
        <v>4.6039195090842693E-3</v>
      </c>
      <c r="F134" s="27">
        <f t="shared" si="300"/>
        <v>1.35485254047083E-2</v>
      </c>
      <c r="L134" t="str">
        <f t="shared" si="317"/>
        <v>53 Skilled construction and building trades</v>
      </c>
      <c r="M134" s="27">
        <f t="shared" si="301"/>
        <v>5.1623292539285104E-2</v>
      </c>
      <c r="N134" s="27">
        <f t="shared" si="301"/>
        <v>-7.5873379013932263E-2</v>
      </c>
      <c r="O134" s="27">
        <f t="shared" si="301"/>
        <v>0.12546741347933166</v>
      </c>
      <c r="P134" s="27">
        <f t="shared" si="301"/>
        <v>0.14929409466648058</v>
      </c>
      <c r="Q134" s="27">
        <f t="shared" si="302"/>
        <v>0.27476150814581224</v>
      </c>
      <c r="W134" t="str">
        <f t="shared" si="318"/>
        <v>53 Skilled construction and building trades</v>
      </c>
      <c r="X134" s="27">
        <f t="shared" si="303"/>
        <v>-5.6529258354120815E-2</v>
      </c>
      <c r="Y134" s="27">
        <f t="shared" si="303"/>
        <v>-0.14445533681378364</v>
      </c>
      <c r="Z134" s="27">
        <f t="shared" si="303"/>
        <v>0.21550466421758008</v>
      </c>
      <c r="AA134" s="27">
        <f t="shared" si="303"/>
        <v>0.16138894343292021</v>
      </c>
      <c r="AB134" s="27">
        <f t="shared" si="304"/>
        <v>0.37689360765050028</v>
      </c>
      <c r="AH134" t="str">
        <f t="shared" si="319"/>
        <v>53 Skilled construction and building trades</v>
      </c>
      <c r="AI134" s="27">
        <f t="shared" si="305"/>
        <v>8.9316677083612517E-2</v>
      </c>
      <c r="AJ134" s="27">
        <f t="shared" si="305"/>
        <v>-0.12990558847655242</v>
      </c>
      <c r="AK134" s="27">
        <f t="shared" si="305"/>
        <v>0.17535183889550787</v>
      </c>
      <c r="AL134" s="27">
        <f t="shared" si="305"/>
        <v>0.15209276970335017</v>
      </c>
      <c r="AM134" s="27">
        <f t="shared" si="306"/>
        <v>0.32744460859885804</v>
      </c>
      <c r="AS134" t="str">
        <f t="shared" si="320"/>
        <v>53 Skilled construction and building trades</v>
      </c>
      <c r="AT134" s="27">
        <f t="shared" si="307"/>
        <v>4.1357607495738802E-2</v>
      </c>
      <c r="AU134" s="27">
        <f t="shared" si="307"/>
        <v>-0.13967913862606285</v>
      </c>
      <c r="AV134" s="27">
        <f t="shared" si="307"/>
        <v>0.21740875738937304</v>
      </c>
      <c r="AW134" s="27">
        <f t="shared" si="307"/>
        <v>0.14044526669397406</v>
      </c>
      <c r="AX134" s="27">
        <f t="shared" si="308"/>
        <v>0.3578540240833471</v>
      </c>
      <c r="BD134" t="str">
        <f t="shared" si="321"/>
        <v>53 Skilled construction and building trades</v>
      </c>
      <c r="BE134" s="27">
        <f t="shared" si="309"/>
        <v>0.54650723643307231</v>
      </c>
      <c r="BF134" s="27">
        <f t="shared" si="309"/>
        <v>-2.2248562092856838</v>
      </c>
      <c r="BG134" s="27">
        <f t="shared" si="309"/>
        <v>0.53311105932797265</v>
      </c>
      <c r="BH134" s="27">
        <f t="shared" si="309"/>
        <v>-9.1796127998630794E-2</v>
      </c>
      <c r="BI134" s="27">
        <f t="shared" si="310"/>
        <v>0.44131493132934185</v>
      </c>
      <c r="BO134" t="str">
        <f t="shared" si="322"/>
        <v>53 Skilled construction and building trades</v>
      </c>
      <c r="BP134" s="27">
        <f t="shared" si="311"/>
        <v>0.37519364732301153</v>
      </c>
      <c r="BQ134" s="27">
        <f t="shared" si="311"/>
        <v>-0.97502057699638289</v>
      </c>
      <c r="BR134" s="27">
        <f t="shared" si="311"/>
        <v>0.23564289042179798</v>
      </c>
      <c r="BS134" s="27">
        <f t="shared" si="311"/>
        <v>-0.16127949173651857</v>
      </c>
      <c r="BT134" s="27">
        <f t="shared" si="312"/>
        <v>7.4363398685279414E-2</v>
      </c>
      <c r="BZ134" t="str">
        <f t="shared" si="323"/>
        <v>53 Skilled construction and building trades</v>
      </c>
      <c r="CA134" s="68">
        <f t="shared" si="313"/>
        <v>1.1193265263898247</v>
      </c>
      <c r="CB134" s="68">
        <f t="shared" si="313"/>
        <v>-1.3246034573507144</v>
      </c>
      <c r="CC134" s="68">
        <f t="shared" si="313"/>
        <v>0.22202218362320769</v>
      </c>
      <c r="CD134" s="68">
        <f t="shared" si="313"/>
        <v>0.24836437842847392</v>
      </c>
      <c r="CE134" s="68">
        <f t="shared" si="314"/>
        <v>0.47038656205168161</v>
      </c>
      <c r="CK134" t="str">
        <f t="shared" si="324"/>
        <v>53 Skilled construction and building trades</v>
      </c>
      <c r="CL134" s="68">
        <f t="shared" si="315"/>
        <v>0.20189132095733231</v>
      </c>
      <c r="CM134" s="68">
        <f t="shared" si="315"/>
        <v>0.18129249618539678</v>
      </c>
      <c r="CN134" s="68">
        <f t="shared" si="315"/>
        <v>-0.54653505438396854</v>
      </c>
      <c r="CO134" s="68">
        <f t="shared" si="315"/>
        <v>-0.61921733069116391</v>
      </c>
      <c r="CP134" s="68">
        <f t="shared" si="316"/>
        <v>-1.1657523850751326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9.9851998544745538E-3</v>
      </c>
      <c r="C135" s="27">
        <f t="shared" si="299"/>
        <v>-8.9479435827048703E-3</v>
      </c>
      <c r="D135" s="27">
        <f t="shared" si="299"/>
        <v>3.0175068059856668E-2</v>
      </c>
      <c r="E135" s="27">
        <f t="shared" si="299"/>
        <v>5.4942826461191502E-2</v>
      </c>
      <c r="F135" s="27">
        <f t="shared" si="300"/>
        <v>8.5117894521048176E-2</v>
      </c>
      <c r="L135" t="str">
        <f t="shared" si="317"/>
        <v>54 Textiles, printing and other skilled trades</v>
      </c>
      <c r="M135" s="27">
        <f t="shared" si="301"/>
        <v>0.1347603863379066</v>
      </c>
      <c r="N135" s="27">
        <f t="shared" si="301"/>
        <v>3.417607906030018E-3</v>
      </c>
      <c r="O135" s="27">
        <f t="shared" si="301"/>
        <v>0.22987804774414633</v>
      </c>
      <c r="P135" s="27">
        <f t="shared" si="301"/>
        <v>0.48621738685331384</v>
      </c>
      <c r="Q135" s="27">
        <f t="shared" si="302"/>
        <v>0.71609543459746017</v>
      </c>
      <c r="W135" t="str">
        <f t="shared" si="318"/>
        <v>54 Textiles, printing and other skilled trades</v>
      </c>
      <c r="X135" s="27">
        <f t="shared" si="303"/>
        <v>6.8697830108817026E-3</v>
      </c>
      <c r="Y135" s="27">
        <f t="shared" si="303"/>
        <v>-2.7155048659237568E-3</v>
      </c>
      <c r="Z135" s="27">
        <f t="shared" si="303"/>
        <v>0.36689768755531005</v>
      </c>
      <c r="AA135" s="27">
        <f t="shared" si="303"/>
        <v>0.32201950647664268</v>
      </c>
      <c r="AB135" s="27">
        <f t="shared" si="304"/>
        <v>0.68891719403195273</v>
      </c>
      <c r="AH135" t="str">
        <f t="shared" si="319"/>
        <v>54 Textiles, printing and other skilled trades</v>
      </c>
      <c r="AI135" s="27">
        <f t="shared" si="305"/>
        <v>-4.3663105256641022E-2</v>
      </c>
      <c r="AJ135" s="27">
        <f t="shared" si="305"/>
        <v>6.8898499359891507E-2</v>
      </c>
      <c r="AK135" s="27">
        <f t="shared" si="305"/>
        <v>8.4287265954467061E-2</v>
      </c>
      <c r="AL135" s="27">
        <f t="shared" si="305"/>
        <v>0.16465710215332829</v>
      </c>
      <c r="AM135" s="27">
        <f t="shared" si="306"/>
        <v>0.24894436810779536</v>
      </c>
      <c r="AS135" t="str">
        <f t="shared" si="320"/>
        <v>54 Textiles, printing and other skilled trades</v>
      </c>
      <c r="AT135" s="27">
        <f t="shared" si="307"/>
        <v>-3.8386669115222372E-2</v>
      </c>
      <c r="AU135" s="27">
        <f t="shared" si="307"/>
        <v>3.8319852873119509E-2</v>
      </c>
      <c r="AV135" s="27">
        <f t="shared" si="307"/>
        <v>0.11388500314970529</v>
      </c>
      <c r="AW135" s="27">
        <f t="shared" si="307"/>
        <v>6.5049722726754355E-3</v>
      </c>
      <c r="AX135" s="27">
        <f t="shared" si="308"/>
        <v>0.12038997542238072</v>
      </c>
      <c r="BD135" t="str">
        <f t="shared" si="321"/>
        <v>54 Textiles, printing and other skilled trades</v>
      </c>
      <c r="BE135" s="27">
        <f t="shared" si="309"/>
        <v>-1.0267699057312729E-2</v>
      </c>
      <c r="BF135" s="27">
        <f t="shared" si="309"/>
        <v>-0.4311551808984273</v>
      </c>
      <c r="BG135" s="27">
        <f t="shared" si="309"/>
        <v>0.471046265789965</v>
      </c>
      <c r="BH135" s="27">
        <f t="shared" si="309"/>
        <v>0.10822420815428924</v>
      </c>
      <c r="BI135" s="27">
        <f t="shared" si="310"/>
        <v>0.57927047394425424</v>
      </c>
      <c r="BO135" t="str">
        <f t="shared" si="322"/>
        <v>54 Textiles, printing and other skilled trades</v>
      </c>
      <c r="BP135" s="27">
        <f t="shared" si="311"/>
        <v>-0.47436691912118789</v>
      </c>
      <c r="BQ135" s="27">
        <f t="shared" si="311"/>
        <v>-8.088510262784343E-3</v>
      </c>
      <c r="BR135" s="27">
        <f t="shared" si="311"/>
        <v>-0.14213990800497767</v>
      </c>
      <c r="BS135" s="27">
        <f t="shared" si="311"/>
        <v>-0.41059361429258034</v>
      </c>
      <c r="BT135" s="27">
        <f t="shared" si="312"/>
        <v>-0.55273352229755801</v>
      </c>
      <c r="BZ135" t="str">
        <f t="shared" si="323"/>
        <v>54 Textiles, printing and other skilled trades</v>
      </c>
      <c r="CA135" s="68">
        <f t="shared" si="313"/>
        <v>0.26675683727094768</v>
      </c>
      <c r="CB135" s="68">
        <f t="shared" si="313"/>
        <v>-0.18933966445329187</v>
      </c>
      <c r="CC135" s="68">
        <f t="shared" si="313"/>
        <v>8.639043879452224E-2</v>
      </c>
      <c r="CD135" s="68">
        <f t="shared" si="313"/>
        <v>-0.60035287699401252</v>
      </c>
      <c r="CE135" s="68">
        <f t="shared" si="314"/>
        <v>-0.51396243819949028</v>
      </c>
      <c r="CK135" t="str">
        <f t="shared" si="324"/>
        <v>54 Textiles, printing and other skilled trades</v>
      </c>
      <c r="CL135" s="68">
        <f t="shared" si="315"/>
        <v>-6.750506324711647E-2</v>
      </c>
      <c r="CM135" s="68">
        <f t="shared" si="315"/>
        <v>0.15371496985409061</v>
      </c>
      <c r="CN135" s="68">
        <f t="shared" si="315"/>
        <v>-0.32731078044193596</v>
      </c>
      <c r="CO135" s="68">
        <f t="shared" si="315"/>
        <v>-0.21928715496989321</v>
      </c>
      <c r="CP135" s="68">
        <f t="shared" si="316"/>
        <v>-0.54659793541182911</v>
      </c>
    </row>
    <row r="136" spans="1:94" x14ac:dyDescent="0.2">
      <c r="A136" t="str">
        <f t="shared" si="298"/>
        <v>61 Caring personal service occupations</v>
      </c>
      <c r="B136" s="27">
        <f t="shared" si="299"/>
        <v>5.3439363436981434E-3</v>
      </c>
      <c r="C136" s="27">
        <f t="shared" si="299"/>
        <v>-1.7516012144092943E-3</v>
      </c>
      <c r="D136" s="27">
        <f t="shared" si="299"/>
        <v>1.349216912538833E-2</v>
      </c>
      <c r="E136" s="27">
        <f t="shared" si="299"/>
        <v>3.2737087037137756E-2</v>
      </c>
      <c r="F136" s="27">
        <f t="shared" si="300"/>
        <v>4.6229256162526086E-2</v>
      </c>
      <c r="L136" t="str">
        <f t="shared" si="317"/>
        <v>61 Caring personal service occupations</v>
      </c>
      <c r="M136" s="27">
        <f t="shared" si="301"/>
        <v>0.40727794257079886</v>
      </c>
      <c r="N136" s="27">
        <f t="shared" si="301"/>
        <v>5.4481932210912909E-2</v>
      </c>
      <c r="O136" s="27">
        <f t="shared" si="301"/>
        <v>0.91274086639675023</v>
      </c>
      <c r="P136" s="27">
        <f t="shared" si="301"/>
        <v>2.0417268044966317</v>
      </c>
      <c r="Q136" s="27">
        <f t="shared" si="302"/>
        <v>2.9544676708933819</v>
      </c>
      <c r="W136" t="str">
        <f t="shared" si="318"/>
        <v>61 Caring personal service occupations</v>
      </c>
      <c r="X136" s="27">
        <f t="shared" si="303"/>
        <v>-7.8118338009546484E-2</v>
      </c>
      <c r="Y136" s="27">
        <f t="shared" si="303"/>
        <v>0.49292404518850841</v>
      </c>
      <c r="Z136" s="27">
        <f t="shared" si="303"/>
        <v>1.1790810610352347</v>
      </c>
      <c r="AA136" s="27">
        <f t="shared" si="303"/>
        <v>1.5783099278696584</v>
      </c>
      <c r="AB136" s="27">
        <f t="shared" si="304"/>
        <v>2.7573909889048931</v>
      </c>
      <c r="AH136" t="str">
        <f t="shared" si="319"/>
        <v>61 Caring personal service occupations</v>
      </c>
      <c r="AI136" s="27">
        <f t="shared" si="305"/>
        <v>-0.75347382253862794</v>
      </c>
      <c r="AJ136" s="27">
        <f t="shared" si="305"/>
        <v>0.35946527510546744</v>
      </c>
      <c r="AK136" s="27">
        <f t="shared" si="305"/>
        <v>0.13233748432114556</v>
      </c>
      <c r="AL136" s="27">
        <f t="shared" si="305"/>
        <v>0.27494547421093429</v>
      </c>
      <c r="AM136" s="27">
        <f t="shared" si="306"/>
        <v>0.40728295853207985</v>
      </c>
      <c r="AS136" t="str">
        <f t="shared" si="320"/>
        <v>61 Caring personal service occupations</v>
      </c>
      <c r="AT136" s="27">
        <f t="shared" si="307"/>
        <v>-0.1923813482459833</v>
      </c>
      <c r="AU136" s="27">
        <f t="shared" si="307"/>
        <v>0.29675637208085748</v>
      </c>
      <c r="AV136" s="27">
        <f t="shared" si="307"/>
        <v>0.17079019993124467</v>
      </c>
      <c r="AW136" s="27">
        <f t="shared" si="307"/>
        <v>0.37438600521340737</v>
      </c>
      <c r="AX136" s="27">
        <f t="shared" si="308"/>
        <v>0.54517620514465204</v>
      </c>
      <c r="BD136" t="str">
        <f t="shared" si="321"/>
        <v>61 Caring personal service occupations</v>
      </c>
      <c r="BE136" s="27">
        <f t="shared" si="309"/>
        <v>2.9072813910779161</v>
      </c>
      <c r="BF136" s="27">
        <f t="shared" si="309"/>
        <v>-1.1545283581541312</v>
      </c>
      <c r="BG136" s="27">
        <f t="shared" si="309"/>
        <v>1.994433534942349</v>
      </c>
      <c r="BH136" s="27">
        <f t="shared" si="309"/>
        <v>3.9976387378863834</v>
      </c>
      <c r="BI136" s="27">
        <f t="shared" si="310"/>
        <v>5.9920722728287323</v>
      </c>
      <c r="BO136" t="str">
        <f t="shared" si="322"/>
        <v>61 Caring personal service occupations</v>
      </c>
      <c r="BP136" s="27">
        <f t="shared" si="311"/>
        <v>-0.72834911563570159</v>
      </c>
      <c r="BQ136" s="27">
        <f t="shared" si="311"/>
        <v>-2.2059988530443615</v>
      </c>
      <c r="BR136" s="27">
        <f t="shared" si="311"/>
        <v>-1.0110724693733015</v>
      </c>
      <c r="BS136" s="27">
        <f t="shared" si="311"/>
        <v>-2.7470755403386971</v>
      </c>
      <c r="BT136" s="27">
        <f t="shared" si="312"/>
        <v>-3.7581480097119986</v>
      </c>
      <c r="BZ136" t="str">
        <f t="shared" si="323"/>
        <v>61 Caring personal service occupations</v>
      </c>
      <c r="CA136" s="68">
        <f t="shared" si="313"/>
        <v>-1.1388865063162021</v>
      </c>
      <c r="CB136" s="68">
        <f t="shared" si="313"/>
        <v>-0.25360061392202926</v>
      </c>
      <c r="CC136" s="68">
        <f t="shared" si="313"/>
        <v>-0.58479490366262921</v>
      </c>
      <c r="CD136" s="68">
        <f t="shared" si="313"/>
        <v>-0.12129136916104488</v>
      </c>
      <c r="CE136" s="68">
        <f t="shared" si="314"/>
        <v>-0.70608627282367409</v>
      </c>
      <c r="CK136" t="str">
        <f t="shared" si="324"/>
        <v>61 Caring personal service occupations</v>
      </c>
      <c r="CL136" s="68">
        <f t="shared" si="315"/>
        <v>-8.4266274255975659E-2</v>
      </c>
      <c r="CM136" s="68">
        <f t="shared" si="315"/>
        <v>5.9925982940555955E-2</v>
      </c>
      <c r="CN136" s="68">
        <f t="shared" si="315"/>
        <v>9.8750213179111812E-3</v>
      </c>
      <c r="CO136" s="68">
        <f t="shared" si="315"/>
        <v>3.6778564419578441E-2</v>
      </c>
      <c r="CP136" s="68">
        <f t="shared" si="316"/>
        <v>4.6653585737489622E-2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1.5039056598964344E-2</v>
      </c>
      <c r="C137" s="27">
        <f t="shared" si="299"/>
        <v>-6.197280978990985E-4</v>
      </c>
      <c r="D137" s="27">
        <f t="shared" si="299"/>
        <v>1.2647466473922581E-2</v>
      </c>
      <c r="E137" s="27">
        <f t="shared" si="299"/>
        <v>2.6233641097785587E-2</v>
      </c>
      <c r="F137" s="27">
        <f t="shared" si="300"/>
        <v>3.8881107571708165E-2</v>
      </c>
      <c r="L137" t="str">
        <f t="shared" si="317"/>
        <v>62 Leisure, travel and related personal service occupations</v>
      </c>
      <c r="M137" s="27">
        <f t="shared" si="301"/>
        <v>7.4929027300447815E-2</v>
      </c>
      <c r="N137" s="27">
        <f t="shared" si="301"/>
        <v>-3.433647417672625E-2</v>
      </c>
      <c r="O137" s="27">
        <f t="shared" si="301"/>
        <v>0.12165363413873775</v>
      </c>
      <c r="P137" s="27">
        <f t="shared" si="301"/>
        <v>0.3397407494759338</v>
      </c>
      <c r="Q137" s="27">
        <f t="shared" si="302"/>
        <v>0.46139438361467155</v>
      </c>
      <c r="W137" t="str">
        <f t="shared" si="318"/>
        <v>62 Leisure, travel and related personal service occupations</v>
      </c>
      <c r="X137" s="27">
        <f t="shared" si="303"/>
        <v>0.21535171874242565</v>
      </c>
      <c r="Y137" s="27">
        <f t="shared" si="303"/>
        <v>-4.7778640990342236E-2</v>
      </c>
      <c r="Z137" s="27">
        <f t="shared" si="303"/>
        <v>0.38524215721423927</v>
      </c>
      <c r="AA137" s="27">
        <f t="shared" si="303"/>
        <v>0.67313613322299992</v>
      </c>
      <c r="AB137" s="27">
        <f t="shared" si="304"/>
        <v>1.0583782904372392</v>
      </c>
      <c r="AH137" t="str">
        <f t="shared" si="319"/>
        <v>62 Leisure, travel and related personal service occupations</v>
      </c>
      <c r="AI137" s="27">
        <f t="shared" si="305"/>
        <v>9.8918799205147678E-2</v>
      </c>
      <c r="AJ137" s="27">
        <f t="shared" si="305"/>
        <v>-1.2803729983114631E-2</v>
      </c>
      <c r="AK137" s="27">
        <f t="shared" si="305"/>
        <v>0.15740323907212983</v>
      </c>
      <c r="AL137" s="27">
        <f t="shared" si="305"/>
        <v>0.38321893658198136</v>
      </c>
      <c r="AM137" s="27">
        <f t="shared" si="306"/>
        <v>0.54062217565411119</v>
      </c>
      <c r="AS137" t="str">
        <f t="shared" si="320"/>
        <v>62 Leisure, travel and related personal service occupations</v>
      </c>
      <c r="AT137" s="27">
        <f t="shared" si="307"/>
        <v>0.18047102439141993</v>
      </c>
      <c r="AU137" s="27">
        <f t="shared" si="307"/>
        <v>-9.1749642505416507E-3</v>
      </c>
      <c r="AV137" s="27">
        <f t="shared" si="307"/>
        <v>0.18677738947728773</v>
      </c>
      <c r="AW137" s="27">
        <f t="shared" si="307"/>
        <v>0.49211610756271695</v>
      </c>
      <c r="AX137" s="27">
        <f t="shared" si="308"/>
        <v>0.67889349704000468</v>
      </c>
      <c r="BD137" t="str">
        <f t="shared" si="321"/>
        <v>62 Leisure, travel and related personal service occupations</v>
      </c>
      <c r="BE137" s="27">
        <f t="shared" si="309"/>
        <v>0.43122696622346757</v>
      </c>
      <c r="BF137" s="27">
        <f t="shared" si="309"/>
        <v>-0.65064764779216633</v>
      </c>
      <c r="BG137" s="27">
        <f t="shared" si="309"/>
        <v>4.7957983285811245E-3</v>
      </c>
      <c r="BH137" s="27">
        <f t="shared" si="309"/>
        <v>1.2600859834094535E-2</v>
      </c>
      <c r="BI137" s="27">
        <f t="shared" si="310"/>
        <v>1.739665816267566E-2</v>
      </c>
      <c r="BO137" t="str">
        <f t="shared" si="322"/>
        <v>62 Leisure, travel and related personal service occupations</v>
      </c>
      <c r="BP137" s="27">
        <f t="shared" si="311"/>
        <v>7.2037538589054151E-2</v>
      </c>
      <c r="BQ137" s="27">
        <f t="shared" si="311"/>
        <v>-0.67651089796777875</v>
      </c>
      <c r="BR137" s="27">
        <f t="shared" si="311"/>
        <v>-0.41974252994402228</v>
      </c>
      <c r="BS137" s="27">
        <f t="shared" si="311"/>
        <v>-0.63439883219443649</v>
      </c>
      <c r="BT137" s="27">
        <f t="shared" si="312"/>
        <v>-1.0541413621384588</v>
      </c>
      <c r="BZ137" t="str">
        <f t="shared" si="323"/>
        <v>62 Leisure, travel and related personal service occupations</v>
      </c>
      <c r="CA137" s="68">
        <f t="shared" si="313"/>
        <v>0.65078507064256685</v>
      </c>
      <c r="CB137" s="68">
        <f t="shared" si="313"/>
        <v>-0.25921327023548457</v>
      </c>
      <c r="CC137" s="68">
        <f t="shared" si="313"/>
        <v>-6.0072901963854619E-2</v>
      </c>
      <c r="CD137" s="68">
        <f t="shared" si="313"/>
        <v>-5.5155552877197422E-3</v>
      </c>
      <c r="CE137" s="68">
        <f t="shared" si="314"/>
        <v>-6.5588457251574361E-2</v>
      </c>
      <c r="CK137" t="str">
        <f t="shared" si="324"/>
        <v>62 Leisure, travel and related personal service occupations</v>
      </c>
      <c r="CL137" s="68">
        <f t="shared" si="315"/>
        <v>-7.7998818796355063E-2</v>
      </c>
      <c r="CM137" s="68">
        <f t="shared" si="315"/>
        <v>6.9223979228371091E-2</v>
      </c>
      <c r="CN137" s="68">
        <f t="shared" si="315"/>
        <v>-0.22844048505115505</v>
      </c>
      <c r="CO137" s="68">
        <f t="shared" si="315"/>
        <v>-0.1353522179307568</v>
      </c>
      <c r="CP137" s="68">
        <f t="shared" si="316"/>
        <v>-0.36379270298191185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4.9585021019110491E-6</v>
      </c>
      <c r="C138" s="27">
        <f t="shared" si="299"/>
        <v>1.121130245173962E-4</v>
      </c>
      <c r="D138" s="27">
        <f t="shared" si="299"/>
        <v>2.0543972959357584E-4</v>
      </c>
      <c r="E138" s="27">
        <f t="shared" si="299"/>
        <v>9.4040116465044193E-4</v>
      </c>
      <c r="F138" s="27">
        <f t="shared" si="300"/>
        <v>1.1458408942440178E-3</v>
      </c>
      <c r="L138" t="str">
        <f t="shared" si="317"/>
        <v>63 Community and civil enforcement occupations</v>
      </c>
      <c r="M138" s="27">
        <f t="shared" si="301"/>
        <v>4.6396003317882364E-4</v>
      </c>
      <c r="N138" s="27">
        <f t="shared" si="301"/>
        <v>5.6364767486433605E-3</v>
      </c>
      <c r="O138" s="27">
        <f t="shared" si="301"/>
        <v>-1.9785514847729668E-3</v>
      </c>
      <c r="P138" s="27">
        <f t="shared" si="301"/>
        <v>1.6410385711062146E-2</v>
      </c>
      <c r="Q138" s="27">
        <f t="shared" si="302"/>
        <v>1.4431834226289179E-2</v>
      </c>
      <c r="W138" t="str">
        <f t="shared" si="318"/>
        <v>63 Community and civil enforcement occupations</v>
      </c>
      <c r="X138" s="27">
        <f t="shared" si="303"/>
        <v>1.0793856064681376E-2</v>
      </c>
      <c r="Y138" s="27">
        <f t="shared" si="303"/>
        <v>5.672109534468936E-3</v>
      </c>
      <c r="Z138" s="27">
        <f t="shared" si="303"/>
        <v>9.944474522490851E-3</v>
      </c>
      <c r="AA138" s="27">
        <f t="shared" si="303"/>
        <v>1.5660092963869943E-2</v>
      </c>
      <c r="AB138" s="27">
        <f t="shared" si="304"/>
        <v>2.5604567486360794E-2</v>
      </c>
      <c r="AH138" t="str">
        <f t="shared" si="319"/>
        <v>63 Community and civil enforcement occupations</v>
      </c>
      <c r="AI138" s="27">
        <f t="shared" si="305"/>
        <v>-4.7849681036390632E-4</v>
      </c>
      <c r="AJ138" s="27">
        <f t="shared" si="305"/>
        <v>5.9011861393344113E-3</v>
      </c>
      <c r="AK138" s="27">
        <f t="shared" si="305"/>
        <v>-5.145427758936557E-3</v>
      </c>
      <c r="AL138" s="27">
        <f t="shared" si="305"/>
        <v>2.8667076892755737E-3</v>
      </c>
      <c r="AM138" s="27">
        <f t="shared" si="306"/>
        <v>-2.2787200696609833E-3</v>
      </c>
      <c r="AS138" t="str">
        <f t="shared" si="320"/>
        <v>63 Community and civil enforcement occupations</v>
      </c>
      <c r="AT138" s="27">
        <f t="shared" si="307"/>
        <v>-1.9725486946633418E-3</v>
      </c>
      <c r="AU138" s="27">
        <f t="shared" si="307"/>
        <v>4.2112232948969229E-3</v>
      </c>
      <c r="AV138" s="27">
        <f t="shared" si="307"/>
        <v>-7.1341045403831467E-3</v>
      </c>
      <c r="AW138" s="27">
        <f t="shared" si="307"/>
        <v>-1.8112047517566295E-3</v>
      </c>
      <c r="AX138" s="27">
        <f t="shared" si="308"/>
        <v>-8.9453092921397762E-3</v>
      </c>
      <c r="BD138" t="str">
        <f t="shared" si="321"/>
        <v>63 Community and civil enforcement occupations</v>
      </c>
      <c r="BE138" s="27">
        <f t="shared" si="309"/>
        <v>-3.678068141574993E-2</v>
      </c>
      <c r="BF138" s="27">
        <f t="shared" si="309"/>
        <v>3.3282584801190215E-2</v>
      </c>
      <c r="BG138" s="27">
        <f t="shared" si="309"/>
        <v>-5.1014393823260076E-2</v>
      </c>
      <c r="BH138" s="27">
        <f t="shared" si="309"/>
        <v>1.084507450380523E-3</v>
      </c>
      <c r="BI138" s="27">
        <f t="shared" si="310"/>
        <v>-4.9929886372879553E-2</v>
      </c>
      <c r="BO138" t="str">
        <f t="shared" si="322"/>
        <v>63 Community and civil enforcement occupations</v>
      </c>
      <c r="BP138" s="27">
        <f t="shared" si="311"/>
        <v>-3.1544657566778628E-2</v>
      </c>
      <c r="BQ138" s="27">
        <f t="shared" si="311"/>
        <v>3.9088724420481169E-2</v>
      </c>
      <c r="BR138" s="27">
        <f t="shared" si="311"/>
        <v>-6.7648449775362274E-2</v>
      </c>
      <c r="BS138" s="27">
        <f t="shared" si="311"/>
        <v>-1.9172655710157749E-2</v>
      </c>
      <c r="BT138" s="27">
        <f t="shared" si="312"/>
        <v>-8.6821105485520023E-2</v>
      </c>
      <c r="BZ138" t="str">
        <f t="shared" si="323"/>
        <v>63 Community and civil enforcement occupations</v>
      </c>
      <c r="CA138" s="68">
        <f t="shared" si="313"/>
        <v>1.2025512335919836E-2</v>
      </c>
      <c r="CB138" s="68">
        <f t="shared" si="313"/>
        <v>1.8607398666954794E-2</v>
      </c>
      <c r="CC138" s="68">
        <f t="shared" si="313"/>
        <v>-3.6303958050931867E-2</v>
      </c>
      <c r="CD138" s="68">
        <f t="shared" si="313"/>
        <v>1.8823391587929339E-3</v>
      </c>
      <c r="CE138" s="68">
        <f t="shared" si="314"/>
        <v>-3.4421618892138933E-2</v>
      </c>
      <c r="CK138" t="str">
        <f t="shared" si="324"/>
        <v>63 Community and civil enforcement occupations</v>
      </c>
      <c r="CL138" s="68">
        <f t="shared" si="315"/>
        <v>-8.3280128724642667E-3</v>
      </c>
      <c r="CM138" s="68">
        <f t="shared" si="315"/>
        <v>1.8542197859897951E-2</v>
      </c>
      <c r="CN138" s="68">
        <f t="shared" si="315"/>
        <v>-2.6483101791979081E-2</v>
      </c>
      <c r="CO138" s="68">
        <f t="shared" si="315"/>
        <v>-2.5450759143766637E-3</v>
      </c>
      <c r="CP138" s="68">
        <f t="shared" si="316"/>
        <v>-2.9028177706355747E-2</v>
      </c>
    </row>
    <row r="139" spans="1:94" x14ac:dyDescent="0.2">
      <c r="A139" t="str">
        <f t="shared" si="298"/>
        <v>71 Sales occupations</v>
      </c>
      <c r="B139" s="27">
        <f t="shared" si="299"/>
        <v>2.2650660584733057E-2</v>
      </c>
      <c r="C139" s="27">
        <f t="shared" si="299"/>
        <v>-1.9099619121980507E-2</v>
      </c>
      <c r="D139" s="27">
        <f t="shared" si="299"/>
        <v>3.8795596783770633E-2</v>
      </c>
      <c r="E139" s="27">
        <f t="shared" si="299"/>
        <v>7.1720134431576016E-2</v>
      </c>
      <c r="F139" s="27">
        <f t="shared" si="300"/>
        <v>0.11051573121534665</v>
      </c>
      <c r="L139" t="str">
        <f t="shared" si="317"/>
        <v>71 Sales occupations</v>
      </c>
      <c r="M139" s="27">
        <f t="shared" si="301"/>
        <v>0.20976121403529202</v>
      </c>
      <c r="N139" s="27">
        <f t="shared" si="301"/>
        <v>-2.0369905972635882E-2</v>
      </c>
      <c r="O139" s="27">
        <f t="shared" si="301"/>
        <v>0.65214624234094343</v>
      </c>
      <c r="P139" s="27">
        <f t="shared" si="301"/>
        <v>1.6544885125357998</v>
      </c>
      <c r="Q139" s="27">
        <f t="shared" si="302"/>
        <v>2.3066347548767432</v>
      </c>
      <c r="W139" t="str">
        <f t="shared" si="318"/>
        <v>71 Sales occupations</v>
      </c>
      <c r="X139" s="27">
        <f t="shared" si="303"/>
        <v>-0.2822690012902509</v>
      </c>
      <c r="Y139" s="27">
        <f t="shared" si="303"/>
        <v>0.40284115744336546</v>
      </c>
      <c r="Z139" s="27">
        <f t="shared" si="303"/>
        <v>0.98181235466853689</v>
      </c>
      <c r="AA139" s="27">
        <f t="shared" si="303"/>
        <v>1.7564787060906895</v>
      </c>
      <c r="AB139" s="27">
        <f t="shared" si="304"/>
        <v>2.7382910607592263</v>
      </c>
      <c r="AH139" t="str">
        <f t="shared" si="319"/>
        <v>71 Sales occupations</v>
      </c>
      <c r="AI139" s="27">
        <f t="shared" si="305"/>
        <v>-0.15642699677464278</v>
      </c>
      <c r="AJ139" s="27">
        <f t="shared" si="305"/>
        <v>0.20880709996916269</v>
      </c>
      <c r="AK139" s="27">
        <f t="shared" si="305"/>
        <v>0.24065936455178316</v>
      </c>
      <c r="AL139" s="27">
        <f t="shared" si="305"/>
        <v>0.61005550467527003</v>
      </c>
      <c r="AM139" s="27">
        <f t="shared" si="306"/>
        <v>0.85071486922705319</v>
      </c>
      <c r="AS139" t="str">
        <f t="shared" si="320"/>
        <v>71 Sales occupations</v>
      </c>
      <c r="AT139" s="27">
        <f t="shared" si="307"/>
        <v>-0.18724907453266471</v>
      </c>
      <c r="AU139" s="27">
        <f t="shared" si="307"/>
        <v>9.1737701879335276E-2</v>
      </c>
      <c r="AV139" s="27">
        <f t="shared" si="307"/>
        <v>0.13504443129857857</v>
      </c>
      <c r="AW139" s="27">
        <f t="shared" si="307"/>
        <v>0.32845859472167804</v>
      </c>
      <c r="AX139" s="27">
        <f t="shared" si="308"/>
        <v>0.46350302602025661</v>
      </c>
      <c r="BD139" t="str">
        <f t="shared" si="321"/>
        <v>71 Sales occupations</v>
      </c>
      <c r="BE139" s="27">
        <f t="shared" si="309"/>
        <v>-0.22394195288803331</v>
      </c>
      <c r="BF139" s="27">
        <f t="shared" si="309"/>
        <v>-7.2768986278843428E-2</v>
      </c>
      <c r="BG139" s="27">
        <f t="shared" si="309"/>
        <v>0.45694918773919824</v>
      </c>
      <c r="BH139" s="27">
        <f t="shared" si="309"/>
        <v>0.97820886698375809</v>
      </c>
      <c r="BI139" s="27">
        <f t="shared" si="310"/>
        <v>1.4351580547229563</v>
      </c>
      <c r="BO139" t="str">
        <f t="shared" si="322"/>
        <v>71 Sales occupations</v>
      </c>
      <c r="BP139" s="27">
        <f t="shared" si="311"/>
        <v>-1.859860056602054</v>
      </c>
      <c r="BQ139" s="27">
        <f t="shared" si="311"/>
        <v>-0.69032376954050179</v>
      </c>
      <c r="BR139" s="27">
        <f t="shared" si="311"/>
        <v>-0.84355228792674275</v>
      </c>
      <c r="BS139" s="27">
        <f t="shared" si="311"/>
        <v>-2.0438336984856766</v>
      </c>
      <c r="BT139" s="27">
        <f t="shared" si="312"/>
        <v>-2.8873859864124194</v>
      </c>
      <c r="BZ139" t="str">
        <f t="shared" si="323"/>
        <v>71 Sales occupations</v>
      </c>
      <c r="CA139" s="68">
        <f t="shared" si="313"/>
        <v>0.81284362790091169</v>
      </c>
      <c r="CB139" s="68">
        <f t="shared" si="313"/>
        <v>-0.24333361978566614</v>
      </c>
      <c r="CC139" s="68">
        <f t="shared" si="313"/>
        <v>-1.0673533172369636</v>
      </c>
      <c r="CD139" s="68">
        <f t="shared" si="313"/>
        <v>-4.3469698300375486</v>
      </c>
      <c r="CE139" s="68">
        <f t="shared" si="314"/>
        <v>-5.4143231472745121</v>
      </c>
      <c r="CK139" t="str">
        <f t="shared" si="324"/>
        <v>71 Sales occupations</v>
      </c>
      <c r="CL139" s="68">
        <f t="shared" si="315"/>
        <v>-0.55581803227927629</v>
      </c>
      <c r="CM139" s="68">
        <f t="shared" si="315"/>
        <v>0.36156653011365969</v>
      </c>
      <c r="CN139" s="68">
        <f t="shared" si="315"/>
        <v>-0.86212199911355292</v>
      </c>
      <c r="CO139" s="68">
        <f t="shared" si="315"/>
        <v>-0.42490216624642885</v>
      </c>
      <c r="CP139" s="68">
        <f t="shared" si="316"/>
        <v>-1.2870241653599819</v>
      </c>
    </row>
    <row r="140" spans="1:94" x14ac:dyDescent="0.2">
      <c r="A140" t="str">
        <f t="shared" si="298"/>
        <v>72 Customer service occupations</v>
      </c>
      <c r="B140" s="27">
        <f t="shared" si="299"/>
        <v>9.241702711967538E-3</v>
      </c>
      <c r="C140" s="27">
        <f t="shared" si="299"/>
        <v>2.6270553360858498E-3</v>
      </c>
      <c r="D140" s="27">
        <f t="shared" si="299"/>
        <v>2.949959070337952E-2</v>
      </c>
      <c r="E140" s="27">
        <f t="shared" si="299"/>
        <v>5.036360490613527E-2</v>
      </c>
      <c r="F140" s="27">
        <f t="shared" si="300"/>
        <v>7.9863195609514798E-2</v>
      </c>
      <c r="L140" t="str">
        <f t="shared" si="317"/>
        <v>72 Customer service occupations</v>
      </c>
      <c r="M140" s="27">
        <f t="shared" si="301"/>
        <v>0.1242065436725952</v>
      </c>
      <c r="N140" s="27">
        <f t="shared" si="301"/>
        <v>2.4622152757221683E-2</v>
      </c>
      <c r="O140" s="27">
        <f t="shared" si="301"/>
        <v>0.25376471807045953</v>
      </c>
      <c r="P140" s="27">
        <f t="shared" si="301"/>
        <v>0.4829413473681301</v>
      </c>
      <c r="Q140" s="27">
        <f t="shared" si="302"/>
        <v>0.73670606543858963</v>
      </c>
      <c r="W140" t="str">
        <f t="shared" si="318"/>
        <v>72 Customer service occupations</v>
      </c>
      <c r="X140" s="27">
        <f t="shared" si="303"/>
        <v>0.11806284240348308</v>
      </c>
      <c r="Y140" s="27">
        <f t="shared" si="303"/>
        <v>0.22782480250072101</v>
      </c>
      <c r="Z140" s="27">
        <f t="shared" si="303"/>
        <v>0.4949012304620708</v>
      </c>
      <c r="AA140" s="27">
        <f t="shared" si="303"/>
        <v>0.69096825777397264</v>
      </c>
      <c r="AB140" s="27">
        <f t="shared" si="304"/>
        <v>1.1858694882360434</v>
      </c>
      <c r="AH140" t="str">
        <f t="shared" si="319"/>
        <v>72 Customer service occupations</v>
      </c>
      <c r="AI140" s="27">
        <f t="shared" si="305"/>
        <v>4.8367700987178019E-2</v>
      </c>
      <c r="AJ140" s="27">
        <f t="shared" si="305"/>
        <v>7.1806636175504646E-2</v>
      </c>
      <c r="AK140" s="27">
        <f t="shared" si="305"/>
        <v>0.1531860060294179</v>
      </c>
      <c r="AL140" s="27">
        <f t="shared" si="305"/>
        <v>0.1733656051933935</v>
      </c>
      <c r="AM140" s="27">
        <f t="shared" si="306"/>
        <v>0.3265516112228114</v>
      </c>
      <c r="AS140" t="str">
        <f t="shared" si="320"/>
        <v>72 Customer service occupations</v>
      </c>
      <c r="AT140" s="27">
        <f t="shared" si="307"/>
        <v>-4.7943258007158152E-3</v>
      </c>
      <c r="AU140" s="27">
        <f t="shared" si="307"/>
        <v>4.9192038025711815E-2</v>
      </c>
      <c r="AV140" s="27">
        <f t="shared" si="307"/>
        <v>0.15287991419217073</v>
      </c>
      <c r="AW140" s="27">
        <f t="shared" si="307"/>
        <v>0.10553273635329818</v>
      </c>
      <c r="AX140" s="27">
        <f t="shared" si="308"/>
        <v>0.25841265054546891</v>
      </c>
      <c r="BD140" t="str">
        <f t="shared" si="321"/>
        <v>72 Customer service occupations</v>
      </c>
      <c r="BE140" s="27">
        <f t="shared" si="309"/>
        <v>0.305928841269691</v>
      </c>
      <c r="BF140" s="27">
        <f t="shared" si="309"/>
        <v>0.16477789646319563</v>
      </c>
      <c r="BG140" s="27">
        <f t="shared" si="309"/>
        <v>0.31092798911364561</v>
      </c>
      <c r="BH140" s="27">
        <f t="shared" si="309"/>
        <v>0.42011540857272589</v>
      </c>
      <c r="BI140" s="27">
        <f t="shared" si="310"/>
        <v>0.7310433976863715</v>
      </c>
      <c r="BO140" t="str">
        <f t="shared" si="322"/>
        <v>72 Customer service occupations</v>
      </c>
      <c r="BP140" s="27">
        <f t="shared" si="311"/>
        <v>0.26076460714146332</v>
      </c>
      <c r="BQ140" s="27">
        <f t="shared" si="311"/>
        <v>-0.20792229671896889</v>
      </c>
      <c r="BR140" s="27">
        <f t="shared" si="311"/>
        <v>-2.2601764145029346E-2</v>
      </c>
      <c r="BS140" s="27">
        <f t="shared" si="311"/>
        <v>-0.46823205611692087</v>
      </c>
      <c r="BT140" s="27">
        <f t="shared" si="312"/>
        <v>-0.49083382026195022</v>
      </c>
      <c r="BZ140" t="str">
        <f t="shared" si="323"/>
        <v>72 Customer service occupations</v>
      </c>
      <c r="CA140" s="68">
        <f t="shared" si="313"/>
        <v>0.19563481847745368</v>
      </c>
      <c r="CB140" s="68">
        <f t="shared" si="313"/>
        <v>-2.3431927407056241E-2</v>
      </c>
      <c r="CC140" s="68">
        <f t="shared" si="313"/>
        <v>-0.13513581382166451</v>
      </c>
      <c r="CD140" s="68">
        <f t="shared" si="313"/>
        <v>-0.17830135428442828</v>
      </c>
      <c r="CE140" s="68">
        <f t="shared" si="314"/>
        <v>-0.31343716810609279</v>
      </c>
      <c r="CK140" t="str">
        <f t="shared" si="324"/>
        <v>72 Customer service occupations</v>
      </c>
      <c r="CL140" s="68">
        <f t="shared" si="315"/>
        <v>4.3689247065548553E-2</v>
      </c>
      <c r="CM140" s="68">
        <f t="shared" si="315"/>
        <v>5.2853248919460916E-2</v>
      </c>
      <c r="CN140" s="68">
        <f t="shared" si="315"/>
        <v>7.39981008525189E-2</v>
      </c>
      <c r="CO140" s="68">
        <f t="shared" si="315"/>
        <v>6.1271491232400332E-2</v>
      </c>
      <c r="CP140" s="68">
        <f t="shared" si="316"/>
        <v>0.13526959208491923</v>
      </c>
    </row>
    <row r="141" spans="1:94" x14ac:dyDescent="0.2">
      <c r="A141" t="str">
        <f t="shared" si="298"/>
        <v>81 Process, plant and machine operatives</v>
      </c>
      <c r="B141" s="27">
        <f t="shared" si="299"/>
        <v>1.0412965946305787E-2</v>
      </c>
      <c r="C141" s="27">
        <f t="shared" si="299"/>
        <v>-8.8684600856571601E-3</v>
      </c>
      <c r="D141" s="27">
        <f t="shared" si="299"/>
        <v>1.9349444554505029E-2</v>
      </c>
      <c r="E141" s="27">
        <f t="shared" si="299"/>
        <v>5.6466679774495668E-2</v>
      </c>
      <c r="F141" s="27">
        <f t="shared" si="300"/>
        <v>7.58161243290007E-2</v>
      </c>
      <c r="L141" t="str">
        <f t="shared" si="317"/>
        <v>81 Process, plant and machine operatives</v>
      </c>
      <c r="M141" s="27">
        <f t="shared" si="301"/>
        <v>4.8156382570770317E-2</v>
      </c>
      <c r="N141" s="27">
        <f t="shared" si="301"/>
        <v>-3.927762061193793E-2</v>
      </c>
      <c r="O141" s="27">
        <f t="shared" si="301"/>
        <v>0.16075017398785751</v>
      </c>
      <c r="P141" s="27">
        <f t="shared" si="301"/>
        <v>0.29046375843066419</v>
      </c>
      <c r="Q141" s="27">
        <f t="shared" si="302"/>
        <v>0.4512139324185217</v>
      </c>
      <c r="W141" t="str">
        <f t="shared" si="318"/>
        <v>81 Process, plant and machine operatives</v>
      </c>
      <c r="X141" s="27">
        <f t="shared" si="303"/>
        <v>-2.5362553343422189E-2</v>
      </c>
      <c r="Y141" s="27">
        <f t="shared" si="303"/>
        <v>-6.3184644076658136E-2</v>
      </c>
      <c r="Z141" s="27">
        <f t="shared" si="303"/>
        <v>0.30332628588664068</v>
      </c>
      <c r="AA141" s="27">
        <f t="shared" si="303"/>
        <v>0.51361055496207109</v>
      </c>
      <c r="AB141" s="27">
        <f t="shared" si="304"/>
        <v>0.81693684084871176</v>
      </c>
      <c r="AH141" t="str">
        <f t="shared" si="319"/>
        <v>81 Process, plant and machine operatives</v>
      </c>
      <c r="AI141" s="27">
        <f t="shared" si="305"/>
        <v>-7.8433793467128921E-3</v>
      </c>
      <c r="AJ141" s="27">
        <f t="shared" si="305"/>
        <v>-1.8622955978050498E-2</v>
      </c>
      <c r="AK141" s="27">
        <f t="shared" si="305"/>
        <v>0.11771361470360586</v>
      </c>
      <c r="AL141" s="27">
        <f t="shared" si="305"/>
        <v>0.22566545542183591</v>
      </c>
      <c r="AM141" s="27">
        <f t="shared" si="306"/>
        <v>0.34337907012544178</v>
      </c>
      <c r="AS141" t="str">
        <f t="shared" si="320"/>
        <v>81 Process, plant and machine operatives</v>
      </c>
      <c r="AT141" s="27">
        <f t="shared" si="307"/>
        <v>-1.8540558370091387E-2</v>
      </c>
      <c r="AU141" s="27">
        <f t="shared" si="307"/>
        <v>-5.737904940521743E-2</v>
      </c>
      <c r="AV141" s="27">
        <f t="shared" si="307"/>
        <v>0.18108898563573184</v>
      </c>
      <c r="AW141" s="27">
        <f t="shared" si="307"/>
        <v>0.23185556543889529</v>
      </c>
      <c r="AX141" s="27">
        <f t="shared" si="308"/>
        <v>0.41294455107462713</v>
      </c>
      <c r="BD141" t="str">
        <f t="shared" si="321"/>
        <v>81 Process, plant and machine operatives</v>
      </c>
      <c r="BE141" s="27">
        <f t="shared" si="309"/>
        <v>0.14914928556836538</v>
      </c>
      <c r="BF141" s="27">
        <f t="shared" si="309"/>
        <v>-0.59693783738311401</v>
      </c>
      <c r="BG141" s="27">
        <f t="shared" si="309"/>
        <v>0.64093983993967329</v>
      </c>
      <c r="BH141" s="27">
        <f t="shared" si="309"/>
        <v>0.52264100913779288</v>
      </c>
      <c r="BI141" s="27">
        <f t="shared" si="310"/>
        <v>1.1635808490774662</v>
      </c>
      <c r="BO141" t="str">
        <f t="shared" si="322"/>
        <v>81 Process, plant and machine operatives</v>
      </c>
      <c r="BP141" s="27">
        <f t="shared" si="311"/>
        <v>-0.3747098714572541</v>
      </c>
      <c r="BQ141" s="27">
        <f t="shared" si="311"/>
        <v>-0.36690646286891271</v>
      </c>
      <c r="BR141" s="27">
        <f t="shared" si="311"/>
        <v>0.12114627183414317</v>
      </c>
      <c r="BS141" s="27">
        <f t="shared" si="311"/>
        <v>-0.50882288612997195</v>
      </c>
      <c r="BT141" s="27">
        <f t="shared" si="312"/>
        <v>-0.38767661429582878</v>
      </c>
      <c r="BZ141" t="str">
        <f t="shared" si="323"/>
        <v>81 Process, plant and machine operatives</v>
      </c>
      <c r="CA141" s="68">
        <f t="shared" si="313"/>
        <v>0.40088169279402308</v>
      </c>
      <c r="CB141" s="68">
        <f t="shared" si="313"/>
        <v>-0.76011179979666155</v>
      </c>
      <c r="CC141" s="68">
        <f t="shared" si="313"/>
        <v>-0.13627371668793398</v>
      </c>
      <c r="CD141" s="68">
        <f t="shared" si="313"/>
        <v>-1.6810710989257693</v>
      </c>
      <c r="CE141" s="68">
        <f t="shared" si="314"/>
        <v>-1.8173448156137033</v>
      </c>
      <c r="CK141" t="str">
        <f t="shared" si="324"/>
        <v>81 Process, plant and machine operatives</v>
      </c>
      <c r="CL141" s="68">
        <f t="shared" si="315"/>
        <v>-0.14618439857144216</v>
      </c>
      <c r="CM141" s="68">
        <f t="shared" si="315"/>
        <v>0.14696155995498761</v>
      </c>
      <c r="CN141" s="68">
        <f t="shared" si="315"/>
        <v>-0.52129795256413103</v>
      </c>
      <c r="CO141" s="68">
        <f t="shared" si="315"/>
        <v>-0.25449277297203537</v>
      </c>
      <c r="CP141" s="68">
        <f t="shared" si="316"/>
        <v>-0.77579072553616646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1.8559804218451409E-2</v>
      </c>
      <c r="C142" s="27">
        <f t="shared" si="299"/>
        <v>-1.0013023470089893E-2</v>
      </c>
      <c r="D142" s="27">
        <f t="shared" si="299"/>
        <v>3.6434813413291661E-2</v>
      </c>
      <c r="E142" s="27">
        <f t="shared" si="299"/>
        <v>5.7178937600609131E-2</v>
      </c>
      <c r="F142" s="27">
        <f t="shared" si="300"/>
        <v>9.3613751013900792E-2</v>
      </c>
      <c r="L142" t="str">
        <f t="shared" si="317"/>
        <v>82 Transport and mobile machine drivers and operatives</v>
      </c>
      <c r="M142" s="27">
        <f t="shared" si="301"/>
        <v>0.13837658291309834</v>
      </c>
      <c r="N142" s="27">
        <f t="shared" si="301"/>
        <v>-5.8018662579207625E-2</v>
      </c>
      <c r="O142" s="27">
        <f t="shared" si="301"/>
        <v>0.19854780462547994</v>
      </c>
      <c r="P142" s="27">
        <f t="shared" si="301"/>
        <v>0.36428164241438177</v>
      </c>
      <c r="Q142" s="27">
        <f t="shared" si="302"/>
        <v>0.56282944703986171</v>
      </c>
      <c r="W142" t="str">
        <f t="shared" si="318"/>
        <v>82 Transport and mobile machine drivers and operatives</v>
      </c>
      <c r="X142" s="27">
        <f t="shared" si="303"/>
        <v>0.14634087255374928</v>
      </c>
      <c r="Y142" s="27">
        <f t="shared" si="303"/>
        <v>-8.7289860838840938E-2</v>
      </c>
      <c r="Z142" s="27">
        <f t="shared" si="303"/>
        <v>0.29328068457462841</v>
      </c>
      <c r="AA142" s="27">
        <f t="shared" si="303"/>
        <v>0.45710554271825243</v>
      </c>
      <c r="AB142" s="27">
        <f t="shared" si="304"/>
        <v>0.75038622729288085</v>
      </c>
      <c r="AH142" t="str">
        <f t="shared" si="319"/>
        <v>82 Transport and mobile machine drivers and operatives</v>
      </c>
      <c r="AI142" s="27">
        <f t="shared" si="305"/>
        <v>9.2540817478026671E-2</v>
      </c>
      <c r="AJ142" s="27">
        <f t="shared" si="305"/>
        <v>-2.6825263293560719E-2</v>
      </c>
      <c r="AK142" s="27">
        <f t="shared" si="305"/>
        <v>0.14647122410495744</v>
      </c>
      <c r="AL142" s="27">
        <f t="shared" si="305"/>
        <v>0.17672662724493904</v>
      </c>
      <c r="AM142" s="27">
        <f t="shared" si="306"/>
        <v>0.32319785134989648</v>
      </c>
      <c r="AS142" t="str">
        <f t="shared" si="320"/>
        <v>82 Transport and mobile machine drivers and operatives</v>
      </c>
      <c r="AT142" s="27">
        <f t="shared" si="307"/>
        <v>6.6675335215287457E-2</v>
      </c>
      <c r="AU142" s="27">
        <f t="shared" si="307"/>
        <v>-8.9014348743960969E-2</v>
      </c>
      <c r="AV142" s="27">
        <f t="shared" si="307"/>
        <v>0.18705484610156708</v>
      </c>
      <c r="AW142" s="27">
        <f t="shared" si="307"/>
        <v>0.16951813702499308</v>
      </c>
      <c r="AX142" s="27">
        <f t="shared" si="308"/>
        <v>0.35657298312656016</v>
      </c>
      <c r="BD142" t="str">
        <f t="shared" si="321"/>
        <v>82 Transport and mobile machine drivers and operatives</v>
      </c>
      <c r="BE142" s="27">
        <f t="shared" si="309"/>
        <v>0.33527584880053229</v>
      </c>
      <c r="BF142" s="27">
        <f t="shared" si="309"/>
        <v>-0.6996746018898774</v>
      </c>
      <c r="BG142" s="27">
        <f t="shared" si="309"/>
        <v>0.67471296079935428</v>
      </c>
      <c r="BH142" s="27">
        <f t="shared" si="309"/>
        <v>0.76178067572499231</v>
      </c>
      <c r="BI142" s="27">
        <f t="shared" si="310"/>
        <v>1.4364936365243466</v>
      </c>
      <c r="BO142" t="str">
        <f t="shared" si="322"/>
        <v>82 Transport and mobile machine drivers and operatives</v>
      </c>
      <c r="BP142" s="27">
        <f t="shared" si="311"/>
        <v>-1.9711666732602495E-3</v>
      </c>
      <c r="BQ142" s="27">
        <f t="shared" si="311"/>
        <v>-0.41041363667963804</v>
      </c>
      <c r="BR142" s="27">
        <f t="shared" si="311"/>
        <v>-1.7865958150371064E-2</v>
      </c>
      <c r="BS142" s="27">
        <f t="shared" si="311"/>
        <v>-0.3569053685299739</v>
      </c>
      <c r="BT142" s="27">
        <f t="shared" si="312"/>
        <v>-0.37477132668034496</v>
      </c>
      <c r="BZ142" t="str">
        <f t="shared" si="323"/>
        <v>82 Transport and mobile machine drivers and operatives</v>
      </c>
      <c r="CA142" s="68">
        <f t="shared" si="313"/>
        <v>1.0667382665530534</v>
      </c>
      <c r="CB142" s="68">
        <f t="shared" si="313"/>
        <v>-1.5368881796187743</v>
      </c>
      <c r="CC142" s="68">
        <f t="shared" si="313"/>
        <v>-0.32310272106881754</v>
      </c>
      <c r="CD142" s="68">
        <f t="shared" si="313"/>
        <v>-0.81466669313437912</v>
      </c>
      <c r="CE142" s="68">
        <f t="shared" si="314"/>
        <v>-1.1377694142031967</v>
      </c>
      <c r="CK142" t="str">
        <f t="shared" si="324"/>
        <v>82 Transport and mobile machine drivers and operatives</v>
      </c>
      <c r="CL142" s="68">
        <f t="shared" si="315"/>
        <v>0.24789059557468196</v>
      </c>
      <c r="CM142" s="68">
        <f t="shared" si="315"/>
        <v>0.52864399997326528</v>
      </c>
      <c r="CN142" s="68">
        <f t="shared" si="315"/>
        <v>-0.63346919939403845</v>
      </c>
      <c r="CO142" s="68">
        <f t="shared" si="315"/>
        <v>-0.60679740241790381</v>
      </c>
      <c r="CP142" s="68">
        <f t="shared" si="316"/>
        <v>-1.2402666018119421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-1.6998525995062666E-5</v>
      </c>
      <c r="C143" s="27">
        <f t="shared" si="299"/>
        <v>-1.2205220395145608E-4</v>
      </c>
      <c r="D143" s="27">
        <f t="shared" si="299"/>
        <v>1.6116604402769165E-3</v>
      </c>
      <c r="E143" s="27">
        <f t="shared" si="299"/>
        <v>2.3216791431559139E-3</v>
      </c>
      <c r="F143" s="27">
        <f t="shared" si="300"/>
        <v>3.9333395834328308E-3</v>
      </c>
      <c r="L143" t="str">
        <f t="shared" si="317"/>
        <v>91 Elementary trades and related occupations</v>
      </c>
      <c r="M143" s="27">
        <f t="shared" si="301"/>
        <v>3.6566004749416903E-2</v>
      </c>
      <c r="N143" s="27">
        <f t="shared" si="301"/>
        <v>-4.031970482751851E-2</v>
      </c>
      <c r="O143" s="27">
        <f t="shared" si="301"/>
        <v>0.2174757152251873</v>
      </c>
      <c r="P143" s="27">
        <f t="shared" si="301"/>
        <v>0.3782050144840064</v>
      </c>
      <c r="Q143" s="27">
        <f t="shared" si="302"/>
        <v>0.59568072970919372</v>
      </c>
      <c r="W143" t="str">
        <f t="shared" si="318"/>
        <v>91 Elementary trades and related occupations</v>
      </c>
      <c r="X143" s="27">
        <f t="shared" si="303"/>
        <v>-5.8751882016930823E-2</v>
      </c>
      <c r="Y143" s="27">
        <f t="shared" si="303"/>
        <v>-3.093633362353293E-2</v>
      </c>
      <c r="Z143" s="27">
        <f t="shared" si="303"/>
        <v>0.78191554022365362</v>
      </c>
      <c r="AA143" s="27">
        <f t="shared" si="303"/>
        <v>0.51167411776575267</v>
      </c>
      <c r="AB143" s="27">
        <f t="shared" si="304"/>
        <v>1.2935896579894064</v>
      </c>
      <c r="AH143" t="str">
        <f t="shared" si="319"/>
        <v>91 Elementary trades and related occupations</v>
      </c>
      <c r="AI143" s="27">
        <f t="shared" si="305"/>
        <v>-2.037538878950873E-2</v>
      </c>
      <c r="AJ143" s="27">
        <f t="shared" si="305"/>
        <v>-4.1494354822295354E-2</v>
      </c>
      <c r="AK143" s="27">
        <f t="shared" si="305"/>
        <v>0.45757975754050861</v>
      </c>
      <c r="AL143" s="27">
        <f t="shared" si="305"/>
        <v>0.42034626481453685</v>
      </c>
      <c r="AM143" s="27">
        <f t="shared" si="306"/>
        <v>0.87792602235504547</v>
      </c>
      <c r="AS143" t="str">
        <f t="shared" si="320"/>
        <v>91 Elementary trades and related occupations</v>
      </c>
      <c r="AT143" s="27">
        <f t="shared" si="307"/>
        <v>-2.9223392856211949E-2</v>
      </c>
      <c r="AU143" s="27">
        <f t="shared" si="307"/>
        <v>-6.4091844213428617E-3</v>
      </c>
      <c r="AV143" s="27">
        <f t="shared" si="307"/>
        <v>0.49421088197641538</v>
      </c>
      <c r="AW143" s="27">
        <f t="shared" si="307"/>
        <v>0.30720453743014886</v>
      </c>
      <c r="AX143" s="27">
        <f t="shared" si="308"/>
        <v>0.80141541940656424</v>
      </c>
      <c r="BD143" t="str">
        <f t="shared" si="321"/>
        <v>91 Elementary trades and related occupations</v>
      </c>
      <c r="BE143" s="27">
        <f t="shared" si="309"/>
        <v>-0.17002999198888991</v>
      </c>
      <c r="BF143" s="27">
        <f t="shared" si="309"/>
        <v>-0.20491907069408932</v>
      </c>
      <c r="BG143" s="27">
        <f t="shared" si="309"/>
        <v>2.1419298515553806</v>
      </c>
      <c r="BH143" s="27">
        <f t="shared" si="309"/>
        <v>1.4654889751706204</v>
      </c>
      <c r="BI143" s="27">
        <f t="shared" si="310"/>
        <v>3.607418826726001</v>
      </c>
      <c r="BO143" t="str">
        <f t="shared" si="322"/>
        <v>91 Elementary trades and related occupations</v>
      </c>
      <c r="BP143" s="27">
        <f t="shared" si="311"/>
        <v>-0.67215857226324793</v>
      </c>
      <c r="BQ143" s="27">
        <f t="shared" si="311"/>
        <v>-0.19989256294133151</v>
      </c>
      <c r="BR143" s="27">
        <f t="shared" si="311"/>
        <v>1.7841386959851597</v>
      </c>
      <c r="BS143" s="27">
        <f t="shared" si="311"/>
        <v>4.5417916113779544E-2</v>
      </c>
      <c r="BT143" s="27">
        <f t="shared" si="312"/>
        <v>1.8295566120989393</v>
      </c>
      <c r="BZ143" t="str">
        <f t="shared" si="323"/>
        <v>91 Elementary trades and related occupations</v>
      </c>
      <c r="CA143" s="68">
        <f t="shared" si="313"/>
        <v>0.13283867785339831</v>
      </c>
      <c r="CB143" s="68">
        <f t="shared" si="313"/>
        <v>-0.69626570618876116</v>
      </c>
      <c r="CC143" s="68">
        <f t="shared" si="313"/>
        <v>2.1434806829587831</v>
      </c>
      <c r="CD143" s="68">
        <f t="shared" si="313"/>
        <v>-0.25151979955184967</v>
      </c>
      <c r="CE143" s="68">
        <f t="shared" si="314"/>
        <v>1.8919608834069335</v>
      </c>
      <c r="CK143" t="str">
        <f t="shared" si="324"/>
        <v>91 Elementary trades and related occupations</v>
      </c>
      <c r="CL143" s="68">
        <f t="shared" si="315"/>
        <v>-8.0272157728695115E-2</v>
      </c>
      <c r="CM143" s="68">
        <f t="shared" si="315"/>
        <v>0.17918080772088696</v>
      </c>
      <c r="CN143" s="68">
        <f t="shared" si="315"/>
        <v>0.52355079032296303</v>
      </c>
      <c r="CO143" s="68">
        <f t="shared" si="315"/>
        <v>-3.0966904451625865E-2</v>
      </c>
      <c r="CP143" s="68">
        <f t="shared" si="316"/>
        <v>0.49258388587133717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5.1470656961923461E-3</v>
      </c>
      <c r="C144" s="27">
        <f t="shared" si="299"/>
        <v>-7.2355901848411702E-3</v>
      </c>
      <c r="D144" s="27">
        <f t="shared" si="299"/>
        <v>1.8987842795759227E-2</v>
      </c>
      <c r="E144" s="27">
        <f t="shared" si="299"/>
        <v>2.2842744591150571E-2</v>
      </c>
      <c r="F144" s="27">
        <f t="shared" si="300"/>
        <v>4.1830587386909798E-2</v>
      </c>
      <c r="L144" t="str">
        <f t="shared" ref="L144" si="325">A144</f>
        <v>92 Elementary administration and service occupations</v>
      </c>
      <c r="M144" s="27">
        <f t="shared" si="301"/>
        <v>0.31815349378909996</v>
      </c>
      <c r="N144" s="27">
        <f t="shared" si="301"/>
        <v>-2.8002553543130748E-2</v>
      </c>
      <c r="O144" s="27">
        <f t="shared" si="301"/>
        <v>0.64702022777787715</v>
      </c>
      <c r="P144" s="27">
        <f t="shared" si="301"/>
        <v>1.3282361563498766</v>
      </c>
      <c r="Q144" s="27">
        <f t="shared" si="302"/>
        <v>1.9752563841277537</v>
      </c>
      <c r="W144" t="str">
        <f t="shared" ref="W144" si="326">A144</f>
        <v>92 Elementary administration and service occupations</v>
      </c>
      <c r="X144" s="27">
        <f t="shared" si="303"/>
        <v>0.28350469596373884</v>
      </c>
      <c r="Y144" s="27">
        <f t="shared" si="303"/>
        <v>0.20193092889247843</v>
      </c>
      <c r="Z144" s="27">
        <f t="shared" si="303"/>
        <v>0.55864272008299221</v>
      </c>
      <c r="AA144" s="27">
        <f t="shared" si="303"/>
        <v>1.1136867747122112</v>
      </c>
      <c r="AB144" s="27">
        <f t="shared" si="304"/>
        <v>1.6723294947952034</v>
      </c>
      <c r="AH144" t="str">
        <f t="shared" ref="AH144" si="327">L144</f>
        <v>92 Elementary administration and service occupations</v>
      </c>
      <c r="AI144" s="27">
        <f t="shared" si="305"/>
        <v>7.0228225103033726E-2</v>
      </c>
      <c r="AJ144" s="27">
        <f t="shared" si="305"/>
        <v>0.11634162143760163</v>
      </c>
      <c r="AK144" s="27">
        <f t="shared" si="305"/>
        <v>0.3078609187315493</v>
      </c>
      <c r="AL144" s="27">
        <f t="shared" si="305"/>
        <v>0.5862906933780998</v>
      </c>
      <c r="AM144" s="27">
        <f t="shared" si="306"/>
        <v>0.89415161210964911</v>
      </c>
      <c r="AS144" t="str">
        <f t="shared" ref="AS144" si="328">W144</f>
        <v>92 Elementary administration and service occupations</v>
      </c>
      <c r="AT144" s="27">
        <f t="shared" si="307"/>
        <v>3.7408778194277348E-2</v>
      </c>
      <c r="AU144" s="27">
        <f t="shared" si="307"/>
        <v>0.18736307982588074</v>
      </c>
      <c r="AV144" s="27">
        <f t="shared" si="307"/>
        <v>0.17231916046525364</v>
      </c>
      <c r="AW144" s="27">
        <f t="shared" si="307"/>
        <v>0.51367153174477131</v>
      </c>
      <c r="AX144" s="27">
        <f t="shared" si="308"/>
        <v>0.68599069221002495</v>
      </c>
      <c r="BD144" t="str">
        <f t="shared" ref="BD144" si="329">AH144</f>
        <v>92 Elementary administration and service occupations</v>
      </c>
      <c r="BE144" s="27">
        <f t="shared" si="309"/>
        <v>4.1268438136917496E-2</v>
      </c>
      <c r="BF144" s="27">
        <f t="shared" si="309"/>
        <v>-1.1055794906152983</v>
      </c>
      <c r="BG144" s="27">
        <f t="shared" si="309"/>
        <v>-1.3813054751724305</v>
      </c>
      <c r="BH144" s="27">
        <f t="shared" si="309"/>
        <v>-0.6896706645601185</v>
      </c>
      <c r="BI144" s="27">
        <f t="shared" si="310"/>
        <v>-2.070976139732549</v>
      </c>
      <c r="BO144" t="str">
        <f t="shared" ref="BO144" si="330">AS144</f>
        <v>92 Elementary administration and service occupations</v>
      </c>
      <c r="BP144" s="27">
        <f t="shared" si="311"/>
        <v>-0.66112824180164509</v>
      </c>
      <c r="BQ144" s="27">
        <f t="shared" si="311"/>
        <v>-1.6635152527758272</v>
      </c>
      <c r="BR144" s="27">
        <f t="shared" si="311"/>
        <v>-1.8513186001953983</v>
      </c>
      <c r="BS144" s="27">
        <f t="shared" si="311"/>
        <v>-2.7229089733694849</v>
      </c>
      <c r="BT144" s="27">
        <f t="shared" si="312"/>
        <v>-4.5742275735648832</v>
      </c>
      <c r="BZ144" t="str">
        <f t="shared" ref="BZ144" si="331">BD144</f>
        <v>92 Elementary administration and service occupations</v>
      </c>
      <c r="CA144" s="68">
        <f t="shared" si="313"/>
        <v>2.3530125803149264</v>
      </c>
      <c r="CB144" s="68">
        <f t="shared" si="313"/>
        <v>-2.0340833982572395</v>
      </c>
      <c r="CC144" s="68">
        <f t="shared" si="313"/>
        <v>-1.563251425382937</v>
      </c>
      <c r="CD144" s="68">
        <f t="shared" si="313"/>
        <v>-3.3436490329375506</v>
      </c>
      <c r="CE144" s="68">
        <f t="shared" si="314"/>
        <v>-4.9069004583204876</v>
      </c>
      <c r="CK144" t="str">
        <f t="shared" ref="CK144" si="332">BO144</f>
        <v>92 Elementary administration and service occupations</v>
      </c>
      <c r="CL144" s="68">
        <f t="shared" si="315"/>
        <v>-1.4131044595361231</v>
      </c>
      <c r="CM144" s="68">
        <f t="shared" si="315"/>
        <v>0.20318780420971772</v>
      </c>
      <c r="CN144" s="68">
        <f t="shared" si="315"/>
        <v>-1.6761874182005365</v>
      </c>
      <c r="CO144" s="68">
        <f t="shared" si="315"/>
        <v>-0.24794981269405358</v>
      </c>
      <c r="CP144" s="68">
        <f t="shared" si="316"/>
        <v>-1.9241372308945901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3.1726298599874312</v>
      </c>
      <c r="C146" s="29">
        <f>D35-C35</f>
        <v>-0.22961703537911404</v>
      </c>
      <c r="D146" s="29">
        <f>E35-D35</f>
        <v>3.7267462873690107</v>
      </c>
      <c r="E146" s="29">
        <f>F35-E35</f>
        <v>7.4557214540249852</v>
      </c>
      <c r="F146" s="29">
        <f t="shared" ref="F146" si="334">F35-D35</f>
        <v>11.182467741393996</v>
      </c>
      <c r="L146" s="24" t="str">
        <f t="shared" ref="L146" si="335">L35</f>
        <v>All occupations</v>
      </c>
      <c r="M146" s="29">
        <f>N35-M35</f>
        <v>22.077436030438328</v>
      </c>
      <c r="N146" s="29">
        <f t="shared" ref="N146" si="336">O35-N35</f>
        <v>1.7405962241722222</v>
      </c>
      <c r="O146" s="29">
        <f>P35-O35</f>
        <v>25.204795076890832</v>
      </c>
      <c r="P146" s="29">
        <f>Q35-P35</f>
        <v>52.133771150116104</v>
      </c>
      <c r="Q146" s="29">
        <f>Q35-O35</f>
        <v>77.338566227006936</v>
      </c>
      <c r="W146" s="24" t="str">
        <f t="shared" ref="W146" si="337">W35</f>
        <v>All occupations</v>
      </c>
      <c r="X146" s="29">
        <f>Y35-X35</f>
        <v>9.3244727184309255</v>
      </c>
      <c r="Y146" s="29">
        <f t="shared" ref="Y146" si="338">Z35-Y35</f>
        <v>6.680866653365058</v>
      </c>
      <c r="Z146" s="29">
        <f>AA35-Z35</f>
        <v>15.851484875504468</v>
      </c>
      <c r="AA146" s="29">
        <f>AB35-AA35</f>
        <v>19.056653273427685</v>
      </c>
      <c r="AB146" s="29">
        <f>AB35-Z35</f>
        <v>34.908138148932153</v>
      </c>
      <c r="AH146" s="24" t="str">
        <f t="shared" ref="AH146" si="339">AH35</f>
        <v>All occupations</v>
      </c>
      <c r="AI146" s="29">
        <f>AJ35-AI35</f>
        <v>-2.5822138469725857</v>
      </c>
      <c r="AJ146" s="29">
        <f t="shared" ref="AJ146" si="340">AK35-AJ35</f>
        <v>1.963266958919597</v>
      </c>
      <c r="AK146" s="29">
        <f>AL35-AK35</f>
        <v>1.8119350286116287</v>
      </c>
      <c r="AL146" s="29">
        <f>AM35-AL35</f>
        <v>4.0374461837484219</v>
      </c>
      <c r="AM146" s="29">
        <f>AM35-AK35</f>
        <v>5.8493812123600506</v>
      </c>
      <c r="AS146" s="24" t="str">
        <f t="shared" ref="AS146" si="341">AS35</f>
        <v>All occupations</v>
      </c>
      <c r="AT146" s="29">
        <f>AU35-AT35</f>
        <v>1.1374295967101489</v>
      </c>
      <c r="AU146" s="29">
        <f t="shared" ref="AU146" si="342">AV35-AU35</f>
        <v>1.698974626028253</v>
      </c>
      <c r="AV146" s="29">
        <f>AW35-AV35</f>
        <v>3.4660044751497239</v>
      </c>
      <c r="AW146" s="29">
        <f>AX35-AW35</f>
        <v>5.0523780353437715</v>
      </c>
      <c r="AX146" s="29">
        <f>AX35-AV35</f>
        <v>8.5183825104934954</v>
      </c>
      <c r="BD146" s="24" t="str">
        <f t="shared" ref="BD146" si="343">BD35</f>
        <v>All occupations</v>
      </c>
      <c r="BE146" s="29">
        <f>BF35-BE35</f>
        <v>12.619235676989632</v>
      </c>
      <c r="BF146" s="29">
        <f t="shared" ref="BF146" si="344">BG35-BF35</f>
        <v>-7.5606324403071028</v>
      </c>
      <c r="BG146" s="29">
        <f>BH35-BG35</f>
        <v>4.5075357192404795</v>
      </c>
      <c r="BH146" s="29">
        <f>BI35-BH35</f>
        <v>5.6303246303001515</v>
      </c>
      <c r="BI146" s="29">
        <f>BI35-BG35</f>
        <v>10.137860349540631</v>
      </c>
      <c r="BO146" s="24" t="str">
        <f t="shared" ref="BO146" si="345">BO35</f>
        <v>All occupations</v>
      </c>
      <c r="BP146" s="29">
        <f>BQ35-BP35</f>
        <v>-4.3361045721827054</v>
      </c>
      <c r="BQ146" s="29">
        <f t="shared" ref="BQ146" si="346">BR35-BQ35</f>
        <v>-7.1652560457090573</v>
      </c>
      <c r="BR146" s="29">
        <f>BS35-BR35</f>
        <v>-11.101486048818984</v>
      </c>
      <c r="BS146" s="29">
        <f>BT35-BS35</f>
        <v>-24.939134145236054</v>
      </c>
      <c r="BT146" s="29">
        <f>BT35-BR35</f>
        <v>-36.040620194055037</v>
      </c>
      <c r="BZ146" s="24" t="str">
        <f t="shared" ref="BZ146" si="347">BZ35</f>
        <v>All occupations</v>
      </c>
      <c r="CA146" s="70">
        <f>CB35-CA35</f>
        <v>14.484950363638362</v>
      </c>
      <c r="CB146" s="70">
        <f t="shared" ref="CB146" si="348">CC35-CB35</f>
        <v>-8.5846122030982173</v>
      </c>
      <c r="CC146" s="70">
        <f>CD35-CC35</f>
        <v>-8.1363986992195123</v>
      </c>
      <c r="CD146" s="70">
        <f>CE35-CD35</f>
        <v>-20.793307596998147</v>
      </c>
      <c r="CE146" s="70">
        <f>CE35-CC35</f>
        <v>-28.92970629621766</v>
      </c>
      <c r="CK146" s="24" t="str">
        <f t="shared" ref="CK146" si="349">CK35</f>
        <v>All occupations</v>
      </c>
      <c r="CL146" s="70">
        <f>CM35-CL35</f>
        <v>-1.3508358270392407</v>
      </c>
      <c r="CM146" s="70">
        <f t="shared" ref="CM146" si="350">CN35-CM35</f>
        <v>3.7664132620079656</v>
      </c>
      <c r="CN146" s="70">
        <f>CO35-CN35</f>
        <v>-5.7446167147277691</v>
      </c>
      <c r="CO146" s="70">
        <f>CP35-CO35</f>
        <v>-4.2868529847265027</v>
      </c>
      <c r="CP146" s="70">
        <f>CP35-CN35</f>
        <v>-10.031469699454272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West of England and North Somerset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0.91808888676480582</v>
      </c>
      <c r="C8" s="69">
        <f>'Basic T2'!O8</f>
        <v>7.4955570020208571</v>
      </c>
      <c r="D8" s="69">
        <f>'Basic T2'!Z8</f>
        <v>15.343816509774117</v>
      </c>
      <c r="E8" s="69">
        <f>'Basic T2'!AK8</f>
        <v>2.8967101929874994</v>
      </c>
      <c r="F8" s="69">
        <f>'Basic T2'!AV8</f>
        <v>3.9073228887883693</v>
      </c>
      <c r="G8" s="69">
        <f>'Basic T2'!BG8</f>
        <v>10.350184755329877</v>
      </c>
      <c r="H8" s="69">
        <f>'Basic T2'!BR8</f>
        <v>7.3062938321849504</v>
      </c>
      <c r="I8" s="69">
        <f>'Basic T2'!CC8</f>
        <v>5.1215928084197708</v>
      </c>
      <c r="J8" s="69">
        <f>'Basic T2'!CN8</f>
        <v>0.9941967637336353</v>
      </c>
      <c r="K8" s="309">
        <f>SUM(B8:J8)</f>
        <v>54.33376364000388</v>
      </c>
      <c r="L8" s="97"/>
      <c r="M8" s="97">
        <f t="shared" ref="M8:M33" si="0">B8/B$35*100</f>
        <v>7.6918641346681111</v>
      </c>
      <c r="N8" s="97">
        <f t="shared" ref="N8:N33" si="1">C8/C$35*100</f>
        <v>8.87096506844264</v>
      </c>
      <c r="O8" s="97">
        <f t="shared" ref="O8:O33" si="2">D8/D$35*100</f>
        <v>10.754524713672076</v>
      </c>
      <c r="P8" s="97">
        <f t="shared" ref="P8:P33" si="3">E8/E$35*100</f>
        <v>7.6304189947088892</v>
      </c>
      <c r="Q8" s="97">
        <f t="shared" ref="Q8:Q33" si="4">F8/F$35*100</f>
        <v>10.330475484717756</v>
      </c>
      <c r="R8" s="97">
        <f t="shared" ref="R8:R33" si="5">G8/G$35*100</f>
        <v>6.9666242478555631</v>
      </c>
      <c r="S8" s="97">
        <f t="shared" ref="S8:S33" si="6">H8/H$35*100</f>
        <v>5.7181787464606977</v>
      </c>
      <c r="T8" s="97">
        <f t="shared" ref="T8:T33" si="7">I8/I$35*100</f>
        <v>6.0280712106636001</v>
      </c>
      <c r="U8" s="97">
        <f t="shared" ref="U8:U33" si="8">J8/J$35*100</f>
        <v>4.3750789518705364</v>
      </c>
      <c r="V8" s="97">
        <f t="shared" ref="V8:V33" si="9">K8/K$35*100</f>
        <v>7.7739825902328903</v>
      </c>
      <c r="W8" s="97"/>
      <c r="X8" s="97">
        <f t="shared" ref="X8:X32" si="10">IF($K8&gt;0,B8/$K8*100,0)</f>
        <v>1.6897207652459618</v>
      </c>
      <c r="Y8" s="97">
        <f t="shared" ref="Y8:AG23" si="11">IF($K8&gt;0,C8/$K8*100,0)</f>
        <v>13.795394428561478</v>
      </c>
      <c r="Z8" s="97">
        <f t="shared" si="11"/>
        <v>28.239929432160761</v>
      </c>
      <c r="AA8" s="97">
        <f t="shared" si="11"/>
        <v>5.3313262305553994</v>
      </c>
      <c r="AB8" s="97">
        <f t="shared" si="11"/>
        <v>7.1913348662479848</v>
      </c>
      <c r="AC8" s="97">
        <f t="shared" si="11"/>
        <v>19.049268929549047</v>
      </c>
      <c r="AD8" s="97">
        <f t="shared" si="11"/>
        <v>13.447060064886806</v>
      </c>
      <c r="AE8" s="97">
        <f t="shared" si="11"/>
        <v>9.426169779722267</v>
      </c>
      <c r="AF8" s="97">
        <f>IF($K8&gt;0,J8/$K8*100,0)</f>
        <v>1.8297955030702973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0.34896845538696469</v>
      </c>
      <c r="C9" s="69">
        <f>'Basic T2'!O9</f>
        <v>2.9134514576983856</v>
      </c>
      <c r="D9" s="69">
        <f>'Basic T2'!Z9</f>
        <v>5.7437419280039759</v>
      </c>
      <c r="E9" s="69">
        <f>'Basic T2'!AK9</f>
        <v>1.6532826055695571</v>
      </c>
      <c r="F9" s="69">
        <f>'Basic T2'!AV9</f>
        <v>1.7279384681623029</v>
      </c>
      <c r="G9" s="69">
        <f>'Basic T2'!BG9</f>
        <v>4.6818371664114471</v>
      </c>
      <c r="H9" s="69">
        <f>'Basic T2'!BR9</f>
        <v>4.6395061356783263</v>
      </c>
      <c r="I9" s="69">
        <f>'Basic T2'!CC9</f>
        <v>3.3784937364114089</v>
      </c>
      <c r="J9" s="69">
        <f>'Basic T2'!CN9</f>
        <v>0.81363829243651697</v>
      </c>
      <c r="K9" s="309">
        <f>SUM(B9:J9)</f>
        <v>25.900858245758887</v>
      </c>
      <c r="L9" s="97"/>
      <c r="M9" s="97">
        <f t="shared" si="0"/>
        <v>2.9237015988509185</v>
      </c>
      <c r="N9" s="97">
        <f t="shared" si="1"/>
        <v>3.4480594441317214</v>
      </c>
      <c r="O9" s="97">
        <f t="shared" si="2"/>
        <v>4.0258050840431103</v>
      </c>
      <c r="P9" s="97">
        <f t="shared" si="3"/>
        <v>4.3550228213023701</v>
      </c>
      <c r="Q9" s="97">
        <f t="shared" si="4"/>
        <v>4.5684542825143124</v>
      </c>
      <c r="R9" s="97">
        <f t="shared" si="5"/>
        <v>3.1513060973367932</v>
      </c>
      <c r="S9" s="97">
        <f t="shared" si="6"/>
        <v>3.6310509799434301</v>
      </c>
      <c r="T9" s="97">
        <f t="shared" si="7"/>
        <v>3.9764584162934704</v>
      </c>
      <c r="U9" s="97">
        <f t="shared" si="8"/>
        <v>3.5805103149869151</v>
      </c>
      <c r="V9" s="97">
        <f t="shared" si="9"/>
        <v>3.7058507930485272</v>
      </c>
      <c r="W9" s="97"/>
      <c r="X9" s="97">
        <f t="shared" si="10"/>
        <v>1.3473239074774914</v>
      </c>
      <c r="Y9" s="97">
        <f t="shared" si="11"/>
        <v>11.248474587422006</v>
      </c>
      <c r="Z9" s="97">
        <f t="shared" si="11"/>
        <v>22.17587492084159</v>
      </c>
      <c r="AA9" s="97">
        <f t="shared" si="11"/>
        <v>6.3831190066463233</v>
      </c>
      <c r="AB9" s="97">
        <f t="shared" si="11"/>
        <v>6.6713560290815561</v>
      </c>
      <c r="AC9" s="97">
        <f t="shared" si="11"/>
        <v>18.075992393719503</v>
      </c>
      <c r="AD9" s="97">
        <f t="shared" si="11"/>
        <v>17.912557536343485</v>
      </c>
      <c r="AE9" s="97">
        <f t="shared" si="11"/>
        <v>13.043945124731987</v>
      </c>
      <c r="AF9" s="97">
        <f t="shared" si="11"/>
        <v>3.1413564937360543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2.1639047262786071</v>
      </c>
      <c r="C10" s="69">
        <f>'Basic T2'!O10</f>
        <v>9.6895515897824485</v>
      </c>
      <c r="D10" s="69">
        <f>'Basic T2'!Z10</f>
        <v>14.565273350079336</v>
      </c>
      <c r="E10" s="69">
        <f>'Basic T2'!AK10</f>
        <v>1.5594777330600851</v>
      </c>
      <c r="F10" s="69">
        <f>'Basic T2'!AV10</f>
        <v>3.7076837664130569</v>
      </c>
      <c r="G10" s="69">
        <f>'Basic T2'!BG10</f>
        <v>5.9073833303752963</v>
      </c>
      <c r="H10" s="69">
        <f>'Basic T2'!BR10</f>
        <v>4.2878365811151102</v>
      </c>
      <c r="I10" s="69">
        <f>'Basic T2'!CC10</f>
        <v>2.64193809370318</v>
      </c>
      <c r="J10" s="69">
        <f>'Basic T2'!CN10</f>
        <v>0.52141751529134694</v>
      </c>
      <c r="K10" s="309">
        <f t="shared" ref="K10:K32" si="12">SUM(B10:J10)</f>
        <v>45.044466686098467</v>
      </c>
      <c r="L10" s="97"/>
      <c r="M10" s="97">
        <f t="shared" si="0"/>
        <v>18.129465888159892</v>
      </c>
      <c r="N10" s="97">
        <f t="shared" si="1"/>
        <v>11.467549864360803</v>
      </c>
      <c r="O10" s="97">
        <f t="shared" si="2"/>
        <v>10.20884159459513</v>
      </c>
      <c r="P10" s="97">
        <f t="shared" si="3"/>
        <v>4.1079251024055008</v>
      </c>
      <c r="Q10" s="97">
        <f t="shared" si="4"/>
        <v>9.8026544885552749</v>
      </c>
      <c r="R10" s="97">
        <f t="shared" si="5"/>
        <v>3.9762111424704343</v>
      </c>
      <c r="S10" s="97">
        <f t="shared" si="6"/>
        <v>3.3558212370849612</v>
      </c>
      <c r="T10" s="97">
        <f t="shared" si="7"/>
        <v>3.1095386842987613</v>
      </c>
      <c r="U10" s="97">
        <f t="shared" si="8"/>
        <v>2.2945586623323542</v>
      </c>
      <c r="V10" s="97">
        <f t="shared" si="9"/>
        <v>6.4448857642954538</v>
      </c>
      <c r="W10" s="97"/>
      <c r="X10" s="97">
        <f t="shared" si="10"/>
        <v>4.8039301727295776</v>
      </c>
      <c r="Y10" s="97">
        <f t="shared" si="11"/>
        <v>21.511080722313931</v>
      </c>
      <c r="Z10" s="97">
        <f t="shared" si="11"/>
        <v>32.335322008761715</v>
      </c>
      <c r="AA10" s="97">
        <f t="shared" si="11"/>
        <v>3.4620850190715391</v>
      </c>
      <c r="AB10" s="97">
        <f t="shared" si="11"/>
        <v>8.231163646027392</v>
      </c>
      <c r="AC10" s="97">
        <f t="shared" si="11"/>
        <v>13.114559378718143</v>
      </c>
      <c r="AD10" s="97">
        <f t="shared" si="11"/>
        <v>9.5191194314626308</v>
      </c>
      <c r="AE10" s="97">
        <f t="shared" si="11"/>
        <v>5.8651778743748118</v>
      </c>
      <c r="AF10" s="97">
        <f t="shared" si="11"/>
        <v>1.1575617465402599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2.2634980595334979</v>
      </c>
      <c r="C11" s="69">
        <f>'Basic T2'!O11</f>
        <v>6.1818703881764243</v>
      </c>
      <c r="D11" s="69">
        <f>'Basic T2'!Z11</f>
        <v>11.531989028619043</v>
      </c>
      <c r="E11" s="69">
        <f>'Basic T2'!AK11</f>
        <v>3.5647912325195632</v>
      </c>
      <c r="F11" s="69">
        <f>'Basic T2'!AV11</f>
        <v>0.88271707330236038</v>
      </c>
      <c r="G11" s="69">
        <f>'Basic T2'!BG11</f>
        <v>3.6146837918600174</v>
      </c>
      <c r="H11" s="69">
        <f>'Basic T2'!BR11</f>
        <v>2.520326175557047</v>
      </c>
      <c r="I11" s="69">
        <f>'Basic T2'!CC11</f>
        <v>1.3541273825906155</v>
      </c>
      <c r="J11" s="69">
        <f>'Basic T2'!CN11</f>
        <v>0.15291303438364842</v>
      </c>
      <c r="K11" s="309">
        <f t="shared" si="12"/>
        <v>32.066916166542214</v>
      </c>
      <c r="L11" s="97"/>
      <c r="M11" s="97">
        <f t="shared" si="0"/>
        <v>18.963871357127939</v>
      </c>
      <c r="N11" s="97">
        <f t="shared" si="1"/>
        <v>7.3162216305429961</v>
      </c>
      <c r="O11" s="97">
        <f t="shared" si="2"/>
        <v>8.0828039703861467</v>
      </c>
      <c r="P11" s="97">
        <f t="shared" si="3"/>
        <v>9.390256159776758</v>
      </c>
      <c r="Q11" s="97">
        <f t="shared" si="4"/>
        <v>2.3337940951482348</v>
      </c>
      <c r="R11" s="97">
        <f t="shared" si="5"/>
        <v>2.4330139362715069</v>
      </c>
      <c r="S11" s="97">
        <f t="shared" si="6"/>
        <v>1.9725015038040237</v>
      </c>
      <c r="T11" s="97">
        <f t="shared" si="7"/>
        <v>1.5937964215246365</v>
      </c>
      <c r="U11" s="97">
        <f t="shared" si="8"/>
        <v>0.6729116635686373</v>
      </c>
      <c r="V11" s="97">
        <f t="shared" si="9"/>
        <v>4.5880798844130837</v>
      </c>
      <c r="W11" s="97"/>
      <c r="X11" s="97">
        <f t="shared" si="10"/>
        <v>7.0586708362532624</v>
      </c>
      <c r="Y11" s="97">
        <f t="shared" si="11"/>
        <v>19.278032087870137</v>
      </c>
      <c r="Z11" s="97">
        <f t="shared" si="11"/>
        <v>35.962263938093372</v>
      </c>
      <c r="AA11" s="97">
        <f t="shared" si="11"/>
        <v>11.116726079943334</v>
      </c>
      <c r="AB11" s="97">
        <f t="shared" si="11"/>
        <v>2.7527345277540731</v>
      </c>
      <c r="AC11" s="97">
        <f t="shared" si="11"/>
        <v>11.272314971252161</v>
      </c>
      <c r="AD11" s="97">
        <f t="shared" si="11"/>
        <v>7.8595838853587354</v>
      </c>
      <c r="AE11" s="97">
        <f t="shared" si="11"/>
        <v>4.2228176091453307</v>
      </c>
      <c r="AF11" s="97">
        <f t="shared" si="11"/>
        <v>0.47685606432960931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3.1976785671787553</v>
      </c>
      <c r="C12" s="69">
        <f>'Basic T2'!O12</f>
        <v>18.542983679537407</v>
      </c>
      <c r="D12" s="69">
        <f>'Basic T2'!Z12</f>
        <v>9.9797745147704955</v>
      </c>
      <c r="E12" s="69">
        <f>'Basic T2'!AK12</f>
        <v>0.83281373207790377</v>
      </c>
      <c r="F12" s="69">
        <f>'Basic T2'!AV12</f>
        <v>0.37484245795974674</v>
      </c>
      <c r="G12" s="69">
        <f>'Basic T2'!BG12</f>
        <v>1.8310933399825036</v>
      </c>
      <c r="H12" s="69">
        <f>'Basic T2'!BR12</f>
        <v>1.0792179417905281</v>
      </c>
      <c r="I12" s="69">
        <f>'Basic T2'!CC12</f>
        <v>1.0479108713442524</v>
      </c>
      <c r="J12" s="69">
        <f>'Basic T2'!CN12</f>
        <v>0.16571085258207122</v>
      </c>
      <c r="K12" s="309">
        <f t="shared" si="12"/>
        <v>37.052025957223663</v>
      </c>
      <c r="L12" s="97"/>
      <c r="M12" s="97">
        <f t="shared" si="0"/>
        <v>26.79055311490789</v>
      </c>
      <c r="N12" s="97">
        <f t="shared" si="1"/>
        <v>21.945555272480682</v>
      </c>
      <c r="O12" s="97">
        <f t="shared" si="2"/>
        <v>6.9948523946180883</v>
      </c>
      <c r="P12" s="97">
        <f t="shared" si="3"/>
        <v>2.1937706214744761</v>
      </c>
      <c r="Q12" s="97">
        <f t="shared" si="4"/>
        <v>0.99103681287657286</v>
      </c>
      <c r="R12" s="97">
        <f t="shared" si="5"/>
        <v>1.2324938698161785</v>
      </c>
      <c r="S12" s="97">
        <f t="shared" si="6"/>
        <v>0.84463631483873236</v>
      </c>
      <c r="T12" s="97">
        <f t="shared" si="7"/>
        <v>1.2333821901083</v>
      </c>
      <c r="U12" s="97">
        <f t="shared" si="8"/>
        <v>0.72922995696109738</v>
      </c>
      <c r="V12" s="97">
        <f t="shared" si="9"/>
        <v>5.3013409237169</v>
      </c>
      <c r="W12" s="97"/>
      <c r="X12" s="97">
        <f t="shared" si="10"/>
        <v>8.6302394661777893</v>
      </c>
      <c r="Y12" s="97">
        <f t="shared" si="11"/>
        <v>50.045802356246782</v>
      </c>
      <c r="Z12" s="97">
        <f t="shared" si="11"/>
        <v>26.934490778701502</v>
      </c>
      <c r="AA12" s="97">
        <f t="shared" si="11"/>
        <v>2.2476874356057674</v>
      </c>
      <c r="AB12" s="97">
        <f t="shared" si="11"/>
        <v>1.011665214724021</v>
      </c>
      <c r="AC12" s="97">
        <f t="shared" si="11"/>
        <v>4.9419520057998705</v>
      </c>
      <c r="AD12" s="97">
        <f t="shared" si="11"/>
        <v>2.9127096667709305</v>
      </c>
      <c r="AE12" s="97">
        <f t="shared" si="11"/>
        <v>2.8282147717214143</v>
      </c>
      <c r="AF12" s="97">
        <f t="shared" si="11"/>
        <v>0.44723830425192779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0.94632449139303498</v>
      </c>
      <c r="C13" s="69">
        <f>'Basic T2'!O13</f>
        <v>12.45749868310309</v>
      </c>
      <c r="D13" s="69">
        <f>'Basic T2'!Z13</f>
        <v>18.313116457831736</v>
      </c>
      <c r="E13" s="69">
        <f>'Basic T2'!AK13</f>
        <v>1.5526532628034446</v>
      </c>
      <c r="F13" s="69">
        <f>'Basic T2'!AV13</f>
        <v>2.8886146822946492</v>
      </c>
      <c r="G13" s="69">
        <f>'Basic T2'!BG13</f>
        <v>7.1712502630006894</v>
      </c>
      <c r="H13" s="69">
        <f>'Basic T2'!BR13</f>
        <v>4.4941026214185262</v>
      </c>
      <c r="I13" s="69">
        <f>'Basic T2'!CC13</f>
        <v>2.8214571280504699</v>
      </c>
      <c r="J13" s="69">
        <f>'Basic T2'!CN13</f>
        <v>0.54979016298899919</v>
      </c>
      <c r="K13" s="309">
        <f t="shared" si="12"/>
        <v>51.194807752884635</v>
      </c>
      <c r="L13" s="97"/>
      <c r="M13" s="97">
        <f t="shared" si="0"/>
        <v>7.9284255806146664</v>
      </c>
      <c r="N13" s="97">
        <f t="shared" si="1"/>
        <v>14.743405410456273</v>
      </c>
      <c r="O13" s="97">
        <f t="shared" si="2"/>
        <v>12.835715508240627</v>
      </c>
      <c r="P13" s="97">
        <f t="shared" si="3"/>
        <v>4.0899483066593616</v>
      </c>
      <c r="Q13" s="97">
        <f t="shared" si="4"/>
        <v>7.6371377563562524</v>
      </c>
      <c r="R13" s="97">
        <f t="shared" si="5"/>
        <v>4.826909581873343</v>
      </c>
      <c r="S13" s="97">
        <f t="shared" si="6"/>
        <v>3.5172527528260793</v>
      </c>
      <c r="T13" s="97">
        <f t="shared" si="7"/>
        <v>3.3208310621184101</v>
      </c>
      <c r="U13" s="97">
        <f t="shared" si="8"/>
        <v>2.4194158116200524</v>
      </c>
      <c r="V13" s="97">
        <f t="shared" si="9"/>
        <v>7.3248661148925436</v>
      </c>
      <c r="W13" s="97"/>
      <c r="X13" s="97">
        <f t="shared" si="10"/>
        <v>1.8484774783429345</v>
      </c>
      <c r="Y13" s="97">
        <f t="shared" si="11"/>
        <v>24.333519803873386</v>
      </c>
      <c r="Z13" s="97">
        <f t="shared" si="11"/>
        <v>35.771433201250488</v>
      </c>
      <c r="AA13" s="97">
        <f t="shared" si="11"/>
        <v>3.032833466819608</v>
      </c>
      <c r="AB13" s="97">
        <f t="shared" si="11"/>
        <v>5.6423977529867502</v>
      </c>
      <c r="AC13" s="97">
        <f t="shared" si="11"/>
        <v>14.007768712827358</v>
      </c>
      <c r="AD13" s="97">
        <f t="shared" si="11"/>
        <v>8.7784344129416141</v>
      </c>
      <c r="AE13" s="97">
        <f t="shared" si="11"/>
        <v>5.5112173517078817</v>
      </c>
      <c r="AF13" s="97">
        <f t="shared" si="11"/>
        <v>1.0739178192499816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0.3414307569370445</v>
      </c>
      <c r="C14" s="69">
        <f>'Basic T2'!O14</f>
        <v>1.8080169457632826</v>
      </c>
      <c r="D14" s="69">
        <f>'Basic T2'!Z14</f>
        <v>3.7816079979104598</v>
      </c>
      <c r="E14" s="69">
        <f>'Basic T2'!AK14</f>
        <v>0.72780886736336659</v>
      </c>
      <c r="F14" s="69">
        <f>'Basic T2'!AV14</f>
        <v>1.5119750575877737</v>
      </c>
      <c r="G14" s="69">
        <f>'Basic T2'!BG14</f>
        <v>2.6181498017783125</v>
      </c>
      <c r="H14" s="69">
        <f>'Basic T2'!BR14</f>
        <v>1.9256548402925668</v>
      </c>
      <c r="I14" s="69">
        <f>'Basic T2'!CC14</f>
        <v>1.6079201159512513</v>
      </c>
      <c r="J14" s="69">
        <f>'Basic T2'!CN14</f>
        <v>0.2697920532769989</v>
      </c>
      <c r="K14" s="309">
        <f t="shared" si="12"/>
        <v>14.592356436861058</v>
      </c>
      <c r="L14" s="97"/>
      <c r="M14" s="97">
        <f t="shared" si="0"/>
        <v>2.8605498134402567</v>
      </c>
      <c r="N14" s="97">
        <f t="shared" si="1"/>
        <v>2.1397816285960118</v>
      </c>
      <c r="O14" s="97">
        <f t="shared" si="2"/>
        <v>2.6505398213698221</v>
      </c>
      <c r="P14" s="97">
        <f t="shared" si="3"/>
        <v>1.9171702504072212</v>
      </c>
      <c r="Q14" s="97">
        <f t="shared" si="4"/>
        <v>3.9974738997725043</v>
      </c>
      <c r="R14" s="97">
        <f t="shared" si="5"/>
        <v>1.7622551021801252</v>
      </c>
      <c r="S14" s="97">
        <f t="shared" si="6"/>
        <v>1.507089481164106</v>
      </c>
      <c r="T14" s="97">
        <f t="shared" si="7"/>
        <v>1.8925083118826098</v>
      </c>
      <c r="U14" s="97">
        <f t="shared" si="8"/>
        <v>1.1872514342546927</v>
      </c>
      <c r="V14" s="97">
        <f t="shared" si="9"/>
        <v>2.0878495670251831</v>
      </c>
      <c r="W14" s="97"/>
      <c r="X14" s="97">
        <f t="shared" si="10"/>
        <v>2.3397917835571267</v>
      </c>
      <c r="Y14" s="97">
        <f t="shared" si="11"/>
        <v>12.390164354786023</v>
      </c>
      <c r="Z14" s="97">
        <f t="shared" si="11"/>
        <v>25.91499196358663</v>
      </c>
      <c r="AA14" s="97">
        <f t="shared" si="11"/>
        <v>4.9876034108163863</v>
      </c>
      <c r="AB14" s="97">
        <f t="shared" si="11"/>
        <v>10.361418076167913</v>
      </c>
      <c r="AC14" s="97">
        <f t="shared" si="11"/>
        <v>17.941926056334047</v>
      </c>
      <c r="AD14" s="97">
        <f t="shared" si="11"/>
        <v>13.196325409296209</v>
      </c>
      <c r="AE14" s="97">
        <f t="shared" si="11"/>
        <v>11.018920233400827</v>
      </c>
      <c r="AF14" s="97">
        <f t="shared" si="11"/>
        <v>1.8488587120548263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7.1820600300297868E-2</v>
      </c>
      <c r="C15" s="69">
        <f>'Basic T2'!O15</f>
        <v>1.5800834152563616</v>
      </c>
      <c r="D15" s="69">
        <f>'Basic T2'!Z15</f>
        <v>4.1108529291245777</v>
      </c>
      <c r="E15" s="69">
        <f>'Basic T2'!AK15</f>
        <v>1.9892013682176957</v>
      </c>
      <c r="F15" s="69">
        <f>'Basic T2'!AV15</f>
        <v>0.67443716314562563</v>
      </c>
      <c r="G15" s="69">
        <f>'Basic T2'!BG15</f>
        <v>2.8501229777110146</v>
      </c>
      <c r="H15" s="69">
        <f>'Basic T2'!BR15</f>
        <v>1.9577842233979665</v>
      </c>
      <c r="I15" s="69">
        <f>'Basic T2'!CC15</f>
        <v>0.65542189380815197</v>
      </c>
      <c r="J15" s="69">
        <f>'Basic T2'!CN15</f>
        <v>7.9972322143307031E-2</v>
      </c>
      <c r="K15" s="309">
        <f t="shared" si="12"/>
        <v>13.969696893105001</v>
      </c>
      <c r="L15" s="97"/>
      <c r="M15" s="97">
        <f t="shared" si="0"/>
        <v>0.60172202010513653</v>
      </c>
      <c r="N15" s="97">
        <f t="shared" si="1"/>
        <v>1.8700231054457568</v>
      </c>
      <c r="O15" s="97">
        <f t="shared" si="2"/>
        <v>2.8813085318362135</v>
      </c>
      <c r="P15" s="97">
        <f t="shared" si="3"/>
        <v>5.2398890096406401</v>
      </c>
      <c r="Q15" s="97">
        <f t="shared" si="4"/>
        <v>1.7831279313645274</v>
      </c>
      <c r="R15" s="97">
        <f t="shared" si="5"/>
        <v>1.9183943393538985</v>
      </c>
      <c r="S15" s="97">
        <f t="shared" si="6"/>
        <v>1.5322351377486905</v>
      </c>
      <c r="T15" s="97">
        <f t="shared" si="7"/>
        <v>0.77142599903848386</v>
      </c>
      <c r="U15" s="97">
        <f t="shared" si="8"/>
        <v>0.35192754201635457</v>
      </c>
      <c r="V15" s="97">
        <f t="shared" si="9"/>
        <v>1.9987604973838144</v>
      </c>
      <c r="W15" s="97"/>
      <c r="X15" s="97">
        <f t="shared" si="10"/>
        <v>0.51411709824388707</v>
      </c>
      <c r="Y15" s="97">
        <f t="shared" si="11"/>
        <v>11.310792405497651</v>
      </c>
      <c r="Z15" s="97">
        <f t="shared" si="11"/>
        <v>29.426930022752064</v>
      </c>
      <c r="AA15" s="97">
        <f t="shared" si="11"/>
        <v>14.239402496982612</v>
      </c>
      <c r="AB15" s="97">
        <f t="shared" si="11"/>
        <v>4.8278582442150659</v>
      </c>
      <c r="AC15" s="97">
        <f t="shared" si="11"/>
        <v>20.402181947968714</v>
      </c>
      <c r="AD15" s="97">
        <f t="shared" si="11"/>
        <v>14.014507532831773</v>
      </c>
      <c r="AE15" s="97">
        <f t="shared" si="11"/>
        <v>4.6917402633957463</v>
      </c>
      <c r="AF15" s="97">
        <f t="shared" si="11"/>
        <v>0.5724699881124754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2.1589363067203878E-2</v>
      </c>
      <c r="C16" s="69">
        <f>'Basic T2'!O16</f>
        <v>0.40777975243881237</v>
      </c>
      <c r="D16" s="69">
        <f>'Basic T2'!Z16</f>
        <v>1.9003359448735111</v>
      </c>
      <c r="E16" s="69">
        <f>'Basic T2'!AK16</f>
        <v>0.47631279078067951</v>
      </c>
      <c r="F16" s="69">
        <f>'Basic T2'!AV16</f>
        <v>0.39125842197751542</v>
      </c>
      <c r="G16" s="69">
        <f>'Basic T2'!BG16</f>
        <v>1.5596095154000187</v>
      </c>
      <c r="H16" s="69">
        <f>'Basic T2'!BR16</f>
        <v>1.6982554945207315</v>
      </c>
      <c r="I16" s="69">
        <f>'Basic T2'!CC16</f>
        <v>1.0238384831469729</v>
      </c>
      <c r="J16" s="69">
        <f>'Basic T2'!CN16</f>
        <v>0.1021387107796905</v>
      </c>
      <c r="K16" s="309">
        <f t="shared" si="12"/>
        <v>7.581118476985135</v>
      </c>
      <c r="L16" s="97"/>
      <c r="M16" s="97">
        <f t="shared" si="0"/>
        <v>0.18087839844367423</v>
      </c>
      <c r="N16" s="97">
        <f t="shared" si="1"/>
        <v>0.48260588753145556</v>
      </c>
      <c r="O16" s="97">
        <f t="shared" si="2"/>
        <v>1.331950878740169</v>
      </c>
      <c r="P16" s="97">
        <f t="shared" si="3"/>
        <v>1.2546875331174636</v>
      </c>
      <c r="Q16" s="97">
        <f t="shared" si="4"/>
        <v>1.0344385789118735</v>
      </c>
      <c r="R16" s="97">
        <f t="shared" si="5"/>
        <v>1.0497603399375977</v>
      </c>
      <c r="S16" s="97">
        <f t="shared" si="6"/>
        <v>1.3291182503571022</v>
      </c>
      <c r="T16" s="97">
        <f t="shared" si="7"/>
        <v>1.2050491937745458</v>
      </c>
      <c r="U16" s="97">
        <f t="shared" si="8"/>
        <v>0.4494733235956701</v>
      </c>
      <c r="V16" s="97">
        <f t="shared" si="9"/>
        <v>1.0846935516019247</v>
      </c>
      <c r="W16" s="97"/>
      <c r="X16" s="97">
        <f t="shared" si="10"/>
        <v>0.28477807242750747</v>
      </c>
      <c r="Y16" s="97">
        <f t="shared" si="11"/>
        <v>5.3788864225873239</v>
      </c>
      <c r="Z16" s="97">
        <f t="shared" si="11"/>
        <v>25.066696301377924</v>
      </c>
      <c r="AA16" s="97">
        <f t="shared" si="11"/>
        <v>6.2828828256236395</v>
      </c>
      <c r="AB16" s="97">
        <f t="shared" si="11"/>
        <v>5.1609590743806892</v>
      </c>
      <c r="AC16" s="97">
        <f t="shared" si="11"/>
        <v>20.572287850858721</v>
      </c>
      <c r="AD16" s="97">
        <f t="shared" si="11"/>
        <v>22.401120621928271</v>
      </c>
      <c r="AE16" s="97">
        <f t="shared" si="11"/>
        <v>13.505111234643755</v>
      </c>
      <c r="AF16" s="97">
        <f t="shared" si="11"/>
        <v>1.3472775961721826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0.21607698086393165</v>
      </c>
      <c r="C17" s="69">
        <f>'Basic T2'!O17</f>
        <v>3.2355423305401954</v>
      </c>
      <c r="D17" s="69">
        <f>'Basic T2'!Z17</f>
        <v>5.601269174824866</v>
      </c>
      <c r="E17" s="69">
        <f>'Basic T2'!AK17</f>
        <v>0.74291669517085157</v>
      </c>
      <c r="F17" s="69">
        <f>'Basic T2'!AV17</f>
        <v>0.92111953779294098</v>
      </c>
      <c r="G17" s="69">
        <f>'Basic T2'!BG17</f>
        <v>2.289100939289435</v>
      </c>
      <c r="H17" s="69">
        <f>'Basic T2'!BR17</f>
        <v>1.0639135478408495</v>
      </c>
      <c r="I17" s="69">
        <f>'Basic T2'!CC17</f>
        <v>1.0531765387233685</v>
      </c>
      <c r="J17" s="69">
        <f>'Basic T2'!CN17</f>
        <v>0.24146001424055738</v>
      </c>
      <c r="K17" s="309">
        <f t="shared" si="12"/>
        <v>15.364575759286996</v>
      </c>
      <c r="L17" s="97"/>
      <c r="M17" s="97">
        <f t="shared" si="0"/>
        <v>1.8103201153990449</v>
      </c>
      <c r="N17" s="97">
        <f t="shared" si="1"/>
        <v>3.8292528472468677</v>
      </c>
      <c r="O17" s="97">
        <f t="shared" si="2"/>
        <v>3.925945525365933</v>
      </c>
      <c r="P17" s="97">
        <f t="shared" si="3"/>
        <v>1.956966794966666</v>
      </c>
      <c r="Q17" s="97">
        <f t="shared" si="4"/>
        <v>2.4353254323998907</v>
      </c>
      <c r="R17" s="97">
        <f t="shared" si="5"/>
        <v>1.5407750186517764</v>
      </c>
      <c r="S17" s="97">
        <f t="shared" si="6"/>
        <v>0.83265852387924344</v>
      </c>
      <c r="T17" s="97">
        <f t="shared" si="7"/>
        <v>1.2395798358642838</v>
      </c>
      <c r="U17" s="97">
        <f t="shared" si="8"/>
        <v>1.0625729881225552</v>
      </c>
      <c r="V17" s="97">
        <f t="shared" si="9"/>
        <v>2.1983373957012131</v>
      </c>
      <c r="W17" s="97"/>
      <c r="X17" s="97">
        <f t="shared" si="10"/>
        <v>1.4063322297286707</v>
      </c>
      <c r="Y17" s="97">
        <f t="shared" si="11"/>
        <v>21.058455379638435</v>
      </c>
      <c r="Z17" s="97">
        <f t="shared" si="11"/>
        <v>36.4557359902321</v>
      </c>
      <c r="AA17" s="97">
        <f t="shared" si="11"/>
        <v>4.8352568063703378</v>
      </c>
      <c r="AB17" s="97">
        <f t="shared" si="11"/>
        <v>5.9950860487389477</v>
      </c>
      <c r="AC17" s="97">
        <f t="shared" si="11"/>
        <v>14.898562610202928</v>
      </c>
      <c r="AD17" s="97">
        <f t="shared" si="11"/>
        <v>6.9244576909178592</v>
      </c>
      <c r="AE17" s="97">
        <f t="shared" si="11"/>
        <v>6.8545761056030736</v>
      </c>
      <c r="AF17" s="97">
        <f t="shared" si="11"/>
        <v>1.5715371385676482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0.61592663970810002</v>
      </c>
      <c r="C18" s="69">
        <f>'Basic T2'!O18</f>
        <v>7.0096651255587412</v>
      </c>
      <c r="D18" s="69">
        <f>'Basic T2'!Z18</f>
        <v>11.938327062214221</v>
      </c>
      <c r="E18" s="69">
        <f>'Basic T2'!AK18</f>
        <v>3.1235165212136531</v>
      </c>
      <c r="F18" s="69">
        <f>'Basic T2'!AV18</f>
        <v>2.6186135578421652</v>
      </c>
      <c r="G18" s="69">
        <f>'Basic T2'!BG18</f>
        <v>8.8884243566374419</v>
      </c>
      <c r="H18" s="69">
        <f>'Basic T2'!BR18</f>
        <v>6.3928282304159696</v>
      </c>
      <c r="I18" s="69">
        <f>'Basic T2'!CC18</f>
        <v>3.9730027580520204</v>
      </c>
      <c r="J18" s="69">
        <f>'Basic T2'!CN18</f>
        <v>0.66309603501142578</v>
      </c>
      <c r="K18" s="309">
        <f t="shared" si="12"/>
        <v>45.223400286653742</v>
      </c>
      <c r="L18" s="97"/>
      <c r="M18" s="97">
        <f t="shared" si="0"/>
        <v>5.1603108346643758</v>
      </c>
      <c r="N18" s="97">
        <f t="shared" si="1"/>
        <v>8.2959137597842734</v>
      </c>
      <c r="O18" s="97">
        <f t="shared" si="2"/>
        <v>8.3676074559870433</v>
      </c>
      <c r="P18" s="97">
        <f t="shared" si="3"/>
        <v>8.2278647865615255</v>
      </c>
      <c r="Q18" s="97">
        <f t="shared" si="4"/>
        <v>6.9232883826569278</v>
      </c>
      <c r="R18" s="97">
        <f t="shared" si="5"/>
        <v>5.9827253437474326</v>
      </c>
      <c r="S18" s="97">
        <f t="shared" si="6"/>
        <v>5.0032664106538753</v>
      </c>
      <c r="T18" s="97">
        <f t="shared" si="7"/>
        <v>4.676190482446791</v>
      </c>
      <c r="U18" s="97">
        <f t="shared" si="8"/>
        <v>2.9180315322617147</v>
      </c>
      <c r="V18" s="97">
        <f t="shared" si="9"/>
        <v>6.4704872798602651</v>
      </c>
      <c r="W18" s="97"/>
      <c r="X18" s="97">
        <f t="shared" si="10"/>
        <v>1.3619644604429961</v>
      </c>
      <c r="Y18" s="97">
        <f t="shared" si="11"/>
        <v>15.500084206687623</v>
      </c>
      <c r="Z18" s="97">
        <f t="shared" si="11"/>
        <v>26.398561334490012</v>
      </c>
      <c r="AA18" s="97">
        <f t="shared" si="11"/>
        <v>6.9068590628189899</v>
      </c>
      <c r="AB18" s="97">
        <f t="shared" si="11"/>
        <v>5.7903951079392106</v>
      </c>
      <c r="AC18" s="97">
        <f t="shared" si="11"/>
        <v>19.654480424508414</v>
      </c>
      <c r="AD18" s="97">
        <f t="shared" si="11"/>
        <v>14.136106948823596</v>
      </c>
      <c r="AE18" s="97">
        <f t="shared" si="11"/>
        <v>8.7852809228600321</v>
      </c>
      <c r="AF18" s="97">
        <f t="shared" si="11"/>
        <v>1.4662675314291165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0.34873468882536002</v>
      </c>
      <c r="C19" s="69">
        <f>'Basic T2'!O19</f>
        <v>4.4780162106965644</v>
      </c>
      <c r="D19" s="69">
        <f>'Basic T2'!Z19</f>
        <v>12.30098860915232</v>
      </c>
      <c r="E19" s="69">
        <f>'Basic T2'!AK19</f>
        <v>4.5161071559622989</v>
      </c>
      <c r="F19" s="69">
        <f>'Basic T2'!AV19</f>
        <v>4.4892681200322242</v>
      </c>
      <c r="G19" s="69">
        <f>'Basic T2'!BG19</f>
        <v>14.254314363369325</v>
      </c>
      <c r="H19" s="69">
        <f>'Basic T2'!BR19</f>
        <v>13.559672614328084</v>
      </c>
      <c r="I19" s="69">
        <f>'Basic T2'!CC19</f>
        <v>7.539188193473831</v>
      </c>
      <c r="J19" s="69">
        <f>'Basic T2'!CN19</f>
        <v>1.1819538855297875</v>
      </c>
      <c r="K19" s="309">
        <f t="shared" si="12"/>
        <v>62.668243841369801</v>
      </c>
      <c r="L19" s="97"/>
      <c r="M19" s="97">
        <f t="shared" si="0"/>
        <v>2.921743073203769</v>
      </c>
      <c r="N19" s="97">
        <f t="shared" si="1"/>
        <v>5.299716267957022</v>
      </c>
      <c r="O19" s="97">
        <f t="shared" si="2"/>
        <v>8.6217979676345085</v>
      </c>
      <c r="P19" s="97">
        <f t="shared" si="3"/>
        <v>11.896181367544962</v>
      </c>
      <c r="Q19" s="97">
        <f t="shared" si="4"/>
        <v>11.869066257971523</v>
      </c>
      <c r="R19" s="97">
        <f t="shared" si="5"/>
        <v>9.5944617828456877</v>
      </c>
      <c r="S19" s="97">
        <f t="shared" si="6"/>
        <v>10.612306804670165</v>
      </c>
      <c r="T19" s="97">
        <f t="shared" si="7"/>
        <v>8.8735604334146156</v>
      </c>
      <c r="U19" s="97">
        <f t="shared" si="8"/>
        <v>5.2013260908666776</v>
      </c>
      <c r="V19" s="97">
        <f t="shared" si="9"/>
        <v>8.9664658574210208</v>
      </c>
      <c r="W19" s="97"/>
      <c r="X19" s="97">
        <f t="shared" si="10"/>
        <v>0.55647751947238444</v>
      </c>
      <c r="Y19" s="97">
        <f t="shared" si="11"/>
        <v>7.1455907110332131</v>
      </c>
      <c r="Z19" s="97">
        <f t="shared" si="11"/>
        <v>19.628743132310255</v>
      </c>
      <c r="AA19" s="97">
        <f t="shared" si="11"/>
        <v>7.206372604590265</v>
      </c>
      <c r="AB19" s="97">
        <f t="shared" si="11"/>
        <v>7.1635454336262727</v>
      </c>
      <c r="AC19" s="97">
        <f t="shared" si="11"/>
        <v>22.745673868651615</v>
      </c>
      <c r="AD19" s="97">
        <f t="shared" si="11"/>
        <v>21.637230889461762</v>
      </c>
      <c r="AE19" s="97">
        <f t="shared" si="11"/>
        <v>12.030316682493204</v>
      </c>
      <c r="AF19" s="97">
        <f t="shared" si="11"/>
        <v>1.8860491583610208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3.1710947716293111E-2</v>
      </c>
      <c r="C20" s="69">
        <f>'Basic T2'!O20</f>
        <v>0.68092947311398588</v>
      </c>
      <c r="D20" s="69">
        <f>'Basic T2'!Z20</f>
        <v>2.0611965609096741</v>
      </c>
      <c r="E20" s="69">
        <f>'Basic T2'!AK20</f>
        <v>0.95738865254469174</v>
      </c>
      <c r="F20" s="69">
        <f>'Basic T2'!AV20</f>
        <v>0.78037068677999633</v>
      </c>
      <c r="G20" s="69">
        <f>'Basic T2'!BG20</f>
        <v>2.6665062009548492</v>
      </c>
      <c r="H20" s="69">
        <f>'Basic T2'!BR20</f>
        <v>2.863178091553003</v>
      </c>
      <c r="I20" s="69">
        <f>'Basic T2'!CC20</f>
        <v>2.8276716323299991</v>
      </c>
      <c r="J20" s="69">
        <f>'Basic T2'!CN20</f>
        <v>0.5127628684758051</v>
      </c>
      <c r="K20" s="309">
        <f t="shared" si="12"/>
        <v>13.381715114378297</v>
      </c>
      <c r="L20" s="97"/>
      <c r="M20" s="97">
        <f t="shared" si="0"/>
        <v>0.2656783073312341</v>
      </c>
      <c r="N20" s="97">
        <f t="shared" si="1"/>
        <v>0.80587761102192368</v>
      </c>
      <c r="O20" s="97">
        <f t="shared" si="2"/>
        <v>1.4446985428897905</v>
      </c>
      <c r="P20" s="97">
        <f t="shared" si="3"/>
        <v>2.5219217916175194</v>
      </c>
      <c r="Q20" s="97">
        <f t="shared" si="4"/>
        <v>2.0632029853240383</v>
      </c>
      <c r="R20" s="97">
        <f t="shared" si="5"/>
        <v>1.7948033968246981</v>
      </c>
      <c r="S20" s="97">
        <f t="shared" si="6"/>
        <v>2.2408302330148939</v>
      </c>
      <c r="T20" s="97">
        <f t="shared" si="7"/>
        <v>3.3281454808426774</v>
      </c>
      <c r="U20" s="97">
        <f t="shared" si="8"/>
        <v>2.2564728784113206</v>
      </c>
      <c r="V20" s="97">
        <f t="shared" si="9"/>
        <v>1.9146330634463995</v>
      </c>
      <c r="W20" s="97"/>
      <c r="X20" s="97">
        <f t="shared" si="10"/>
        <v>0.23697222250846262</v>
      </c>
      <c r="Y20" s="97">
        <f t="shared" si="11"/>
        <v>5.0885067219996731</v>
      </c>
      <c r="Z20" s="97">
        <f t="shared" si="11"/>
        <v>15.403082066027347</v>
      </c>
      <c r="AA20" s="97">
        <f t="shared" si="11"/>
        <v>7.1544540020584</v>
      </c>
      <c r="AB20" s="97">
        <f t="shared" si="11"/>
        <v>5.8316193410925994</v>
      </c>
      <c r="AC20" s="97">
        <f t="shared" si="11"/>
        <v>19.926490574364113</v>
      </c>
      <c r="AD20" s="97">
        <f t="shared" si="11"/>
        <v>21.39619672874813</v>
      </c>
      <c r="AE20" s="97">
        <f t="shared" si="11"/>
        <v>21.13086109038251</v>
      </c>
      <c r="AF20" s="97">
        <f t="shared" si="11"/>
        <v>3.8318172528187739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2.0442369397258804E-2</v>
      </c>
      <c r="C21" s="69">
        <f>'Basic T2'!O21</f>
        <v>0.12040289418156104</v>
      </c>
      <c r="D21" s="69">
        <f>'Basic T2'!Z21</f>
        <v>0.92776201875584163</v>
      </c>
      <c r="E21" s="69">
        <f>'Basic T2'!AK21</f>
        <v>0.44752117726380652</v>
      </c>
      <c r="F21" s="69">
        <f>'Basic T2'!AV21</f>
        <v>0.62072027289330678</v>
      </c>
      <c r="G21" s="69">
        <f>'Basic T2'!BG21</f>
        <v>1.187623376150672</v>
      </c>
      <c r="H21" s="69">
        <f>'Basic T2'!BR21</f>
        <v>1.6028586759774455</v>
      </c>
      <c r="I21" s="69">
        <f>'Basic T2'!CC21</f>
        <v>1.4843560132931575</v>
      </c>
      <c r="J21" s="69">
        <f>'Basic T2'!CN21</f>
        <v>0.99334117231000851</v>
      </c>
      <c r="K21" s="309">
        <f t="shared" si="12"/>
        <v>7.4050279702230579</v>
      </c>
      <c r="L21" s="97"/>
      <c r="M21" s="97">
        <f t="shared" si="0"/>
        <v>0.17126874125282096</v>
      </c>
      <c r="N21" s="97">
        <f t="shared" si="1"/>
        <v>0.14249639728389213</v>
      </c>
      <c r="O21" s="97">
        <f t="shared" si="2"/>
        <v>0.65027104258970836</v>
      </c>
      <c r="P21" s="97">
        <f t="shared" si="3"/>
        <v>1.1788456089928805</v>
      </c>
      <c r="Q21" s="97">
        <f t="shared" si="4"/>
        <v>1.6411071581494088</v>
      </c>
      <c r="R21" s="97">
        <f t="shared" si="5"/>
        <v>0.79937952850076077</v>
      </c>
      <c r="S21" s="97">
        <f t="shared" si="6"/>
        <v>1.2544571331335896</v>
      </c>
      <c r="T21" s="97">
        <f t="shared" si="7"/>
        <v>1.7470744131391922</v>
      </c>
      <c r="U21" s="97">
        <f t="shared" si="8"/>
        <v>4.3713138219028513</v>
      </c>
      <c r="V21" s="97">
        <f t="shared" si="9"/>
        <v>1.0594988210667151</v>
      </c>
      <c r="W21" s="97"/>
      <c r="X21" s="97">
        <f t="shared" si="10"/>
        <v>0.27606066417927422</v>
      </c>
      <c r="Y21" s="97">
        <f t="shared" si="11"/>
        <v>1.6259613692983015</v>
      </c>
      <c r="Z21" s="97">
        <f t="shared" si="11"/>
        <v>12.528811808497398</v>
      </c>
      <c r="AA21" s="97">
        <f t="shared" si="11"/>
        <v>6.0434772031026647</v>
      </c>
      <c r="AB21" s="97">
        <f t="shared" si="11"/>
        <v>8.3824163175255251</v>
      </c>
      <c r="AC21" s="97">
        <f t="shared" si="11"/>
        <v>16.038067390512474</v>
      </c>
      <c r="AD21" s="97">
        <f t="shared" si="11"/>
        <v>21.645545194735615</v>
      </c>
      <c r="AE21" s="97">
        <f t="shared" si="11"/>
        <v>20.045245193698371</v>
      </c>
      <c r="AF21" s="97">
        <f t="shared" si="11"/>
        <v>13.41441485845038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2.5477278168154024E-2</v>
      </c>
      <c r="C22" s="69">
        <f>'Basic T2'!O22</f>
        <v>0.47333852974210661</v>
      </c>
      <c r="D22" s="69">
        <f>'Basic T2'!Z22</f>
        <v>1.2062754133514917</v>
      </c>
      <c r="E22" s="69">
        <f>'Basic T2'!AK22</f>
        <v>0.410100861846039</v>
      </c>
      <c r="F22" s="69">
        <f>'Basic T2'!AV22</f>
        <v>1.6338792216285647</v>
      </c>
      <c r="G22" s="69">
        <f>'Basic T2'!BG22</f>
        <v>9.9065805833376981</v>
      </c>
      <c r="H22" s="69">
        <f>'Basic T2'!BR22</f>
        <v>5.3180496700007085</v>
      </c>
      <c r="I22" s="69">
        <f>'Basic T2'!CC22</f>
        <v>2.6358608111267841</v>
      </c>
      <c r="J22" s="69">
        <f>'Basic T2'!CN22</f>
        <v>0.93771324842326431</v>
      </c>
      <c r="K22" s="309">
        <f t="shared" si="12"/>
        <v>22.547275617624809</v>
      </c>
      <c r="L22" s="97"/>
      <c r="M22" s="97">
        <f t="shared" si="0"/>
        <v>0.21345184002950407</v>
      </c>
      <c r="N22" s="97">
        <f t="shared" si="1"/>
        <v>0.56019446743692991</v>
      </c>
      <c r="O22" s="97">
        <f t="shared" si="2"/>
        <v>0.84548187448147438</v>
      </c>
      <c r="P22" s="97">
        <f t="shared" si="3"/>
        <v>1.080274241293425</v>
      </c>
      <c r="Q22" s="97">
        <f t="shared" si="4"/>
        <v>4.3197733395556632</v>
      </c>
      <c r="R22" s="97">
        <f t="shared" si="5"/>
        <v>6.6680379275042094</v>
      </c>
      <c r="S22" s="97">
        <f t="shared" si="6"/>
        <v>4.1621045216746211</v>
      </c>
      <c r="T22" s="97">
        <f t="shared" si="7"/>
        <v>3.1023857743529306</v>
      </c>
      <c r="U22" s="97">
        <f t="shared" si="8"/>
        <v>4.1265166471271373</v>
      </c>
      <c r="V22" s="97">
        <f t="shared" si="9"/>
        <v>3.226025888247952</v>
      </c>
      <c r="W22" s="97"/>
      <c r="X22" s="97">
        <f t="shared" si="10"/>
        <v>0.11299492941062417</v>
      </c>
      <c r="Y22" s="97">
        <f t="shared" si="11"/>
        <v>2.0993158453791469</v>
      </c>
      <c r="Z22" s="97">
        <f t="shared" si="11"/>
        <v>5.3499830037495411</v>
      </c>
      <c r="AA22" s="97">
        <f t="shared" si="11"/>
        <v>1.818848843651294</v>
      </c>
      <c r="AB22" s="97">
        <f t="shared" si="11"/>
        <v>7.2464596137343973</v>
      </c>
      <c r="AC22" s="97">
        <f t="shared" si="11"/>
        <v>43.936929460310928</v>
      </c>
      <c r="AD22" s="97">
        <f t="shared" si="11"/>
        <v>23.586218398127368</v>
      </c>
      <c r="AE22" s="97">
        <f t="shared" si="11"/>
        <v>11.690373843065892</v>
      </c>
      <c r="AF22" s="97">
        <f t="shared" si="11"/>
        <v>4.1588760625708163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8.1561407722736366E-3</v>
      </c>
      <c r="C23" s="69">
        <f>'Basic T2'!O23</f>
        <v>0.19567912657306252</v>
      </c>
      <c r="D23" s="69">
        <f>'Basic T2'!Z23</f>
        <v>0.72643222386877015</v>
      </c>
      <c r="E23" s="69">
        <f>'Basic T2'!AK23</f>
        <v>0.45537767267629581</v>
      </c>
      <c r="F23" s="69">
        <f>'Basic T2'!AV23</f>
        <v>0.66369164092233401</v>
      </c>
      <c r="G23" s="69">
        <f>'Basic T2'!BG23</f>
        <v>7.2767849844279615</v>
      </c>
      <c r="H23" s="69">
        <f>'Basic T2'!BR23</f>
        <v>6.3684746311189286</v>
      </c>
      <c r="I23" s="69">
        <f>'Basic T2'!CC23</f>
        <v>3.1539035831942677</v>
      </c>
      <c r="J23" s="69">
        <f>'Basic T2'!CN23</f>
        <v>1.5092921131506842</v>
      </c>
      <c r="K23" s="309">
        <f t="shared" si="12"/>
        <v>20.35779211670458</v>
      </c>
      <c r="L23" s="97"/>
      <c r="M23" s="97">
        <f t="shared" si="0"/>
        <v>6.833317295085331E-2</v>
      </c>
      <c r="N23" s="97">
        <f t="shared" si="1"/>
        <v>0.23158555074492826</v>
      </c>
      <c r="O23" s="97">
        <f t="shared" si="2"/>
        <v>0.50915841566717646</v>
      </c>
      <c r="P23" s="97">
        <f t="shared" si="3"/>
        <v>1.199540931559987</v>
      </c>
      <c r="Q23" s="97">
        <f t="shared" si="4"/>
        <v>1.7547181077953711</v>
      </c>
      <c r="R23" s="97">
        <f t="shared" si="5"/>
        <v>4.8979441350398751</v>
      </c>
      <c r="S23" s="97">
        <f t="shared" si="6"/>
        <v>4.9842063732260469</v>
      </c>
      <c r="T23" s="97">
        <f t="shared" si="7"/>
        <v>3.7121177145920217</v>
      </c>
      <c r="U23" s="97">
        <f t="shared" si="8"/>
        <v>6.6418161850292536</v>
      </c>
      <c r="V23" s="97">
        <f t="shared" si="9"/>
        <v>2.9127583088008313</v>
      </c>
      <c r="W23" s="97"/>
      <c r="X23" s="97">
        <f t="shared" si="10"/>
        <v>4.0063975137957702E-2</v>
      </c>
      <c r="Y23" s="97">
        <f t="shared" si="11"/>
        <v>0.96120014121029407</v>
      </c>
      <c r="Z23" s="97">
        <f t="shared" si="11"/>
        <v>3.5683251882344176</v>
      </c>
      <c r="AA23" s="97">
        <f t="shared" si="11"/>
        <v>2.2368716119398617</v>
      </c>
      <c r="AB23" s="97">
        <f t="shared" si="11"/>
        <v>3.2601356626377078</v>
      </c>
      <c r="AC23" s="97">
        <f t="shared" si="11"/>
        <v>35.744470435263935</v>
      </c>
      <c r="AD23" s="97">
        <f t="shared" si="11"/>
        <v>31.282737315572049</v>
      </c>
      <c r="AE23" s="97">
        <f t="shared" si="11"/>
        <v>15.49236560189812</v>
      </c>
      <c r="AF23" s="97">
        <f t="shared" si="11"/>
        <v>7.4138300681056428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4.8917961568641095E-2</v>
      </c>
      <c r="C24" s="69">
        <f>'Basic T2'!O24</f>
        <v>0.48215604068461548</v>
      </c>
      <c r="D24" s="69">
        <f>'Basic T2'!Z24</f>
        <v>1.0298774730996654</v>
      </c>
      <c r="E24" s="69">
        <f>'Basic T2'!AK24</f>
        <v>0.44755524235389016</v>
      </c>
      <c r="F24" s="69">
        <f>'Basic T2'!AV24</f>
        <v>0.47192825608631106</v>
      </c>
      <c r="G24" s="69">
        <f>'Basic T2'!BG24</f>
        <v>2.7969201089350162</v>
      </c>
      <c r="H24" s="69">
        <f>'Basic T2'!BR24</f>
        <v>2.9390514082132353</v>
      </c>
      <c r="I24" s="69">
        <f>'Basic T2'!CC24</f>
        <v>2.3651274829783246</v>
      </c>
      <c r="J24" s="69">
        <f>'Basic T2'!CN24</f>
        <v>0.80469304677866083</v>
      </c>
      <c r="K24" s="309">
        <f t="shared" si="12"/>
        <v>11.38622702069836</v>
      </c>
      <c r="L24" s="97"/>
      <c r="M24" s="97">
        <f t="shared" si="0"/>
        <v>0.40984083301216961</v>
      </c>
      <c r="N24" s="97">
        <f t="shared" si="1"/>
        <v>0.57062996029496815</v>
      </c>
      <c r="O24" s="97">
        <f t="shared" si="2"/>
        <v>0.72184405551572595</v>
      </c>
      <c r="P24" s="97">
        <f t="shared" si="3"/>
        <v>1.1789353421360371</v>
      </c>
      <c r="Q24" s="97">
        <f t="shared" si="4"/>
        <v>1.2477195816179434</v>
      </c>
      <c r="R24" s="97">
        <f t="shared" si="5"/>
        <v>1.8825839258750972</v>
      </c>
      <c r="S24" s="97">
        <f t="shared" si="6"/>
        <v>2.3002115276514217</v>
      </c>
      <c r="T24" s="97">
        <f t="shared" si="7"/>
        <v>2.7837349478959927</v>
      </c>
      <c r="U24" s="97">
        <f t="shared" si="8"/>
        <v>3.5411457169268448</v>
      </c>
      <c r="V24" s="97">
        <f t="shared" si="9"/>
        <v>1.6291220172750407</v>
      </c>
      <c r="W24" s="97"/>
      <c r="X24" s="97">
        <f t="shared" si="10"/>
        <v>0.42962397886249748</v>
      </c>
      <c r="Y24" s="97">
        <f t="shared" ref="Y24:AG32" si="13">IF($K24&gt;0,C24/$K24*100,0)</f>
        <v>4.2345549566869876</v>
      </c>
      <c r="Z24" s="97">
        <f t="shared" si="13"/>
        <v>9.0449406219242849</v>
      </c>
      <c r="AA24" s="97">
        <f t="shared" si="13"/>
        <v>3.9306720438676086</v>
      </c>
      <c r="AB24" s="97">
        <f t="shared" si="13"/>
        <v>4.1447290241835164</v>
      </c>
      <c r="AC24" s="97">
        <f t="shared" si="13"/>
        <v>24.564064143905242</v>
      </c>
      <c r="AD24" s="97">
        <f t="shared" si="13"/>
        <v>25.812338036739511</v>
      </c>
      <c r="AE24" s="97">
        <f t="shared" si="13"/>
        <v>20.771827916999168</v>
      </c>
      <c r="AF24" s="97">
        <f t="shared" si="13"/>
        <v>7.0672492768311761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3.2311677426292318E-2</v>
      </c>
      <c r="C25" s="69">
        <f>'Basic T2'!O25</f>
        <v>2.2022117487631663</v>
      </c>
      <c r="D25" s="69">
        <f>'Basic T2'!Z25</f>
        <v>6.2586963128002395</v>
      </c>
      <c r="E25" s="69">
        <f>'Basic T2'!AK25</f>
        <v>5.0852976996504315</v>
      </c>
      <c r="F25" s="69">
        <f>'Basic T2'!AV25</f>
        <v>3.0056609241142174</v>
      </c>
      <c r="G25" s="69">
        <f>'Basic T2'!BG25</f>
        <v>19.506997321053905</v>
      </c>
      <c r="H25" s="69">
        <f>'Basic T2'!BR25</f>
        <v>11.901798849050081</v>
      </c>
      <c r="I25" s="69">
        <f>'Basic T2'!CC25</f>
        <v>2.0596530817826673</v>
      </c>
      <c r="J25" s="69">
        <f>'Basic T2'!CN25</f>
        <v>0.35293144486888683</v>
      </c>
      <c r="K25" s="309">
        <f t="shared" si="12"/>
        <v>50.405559059509891</v>
      </c>
      <c r="L25" s="97"/>
      <c r="M25" s="97">
        <f t="shared" si="0"/>
        <v>0.27071129637792124</v>
      </c>
      <c r="N25" s="97">
        <f t="shared" si="1"/>
        <v>2.6063097767550896</v>
      </c>
      <c r="O25" s="97">
        <f t="shared" si="2"/>
        <v>4.3867380797014865</v>
      </c>
      <c r="P25" s="97">
        <f t="shared" si="3"/>
        <v>13.395524431507921</v>
      </c>
      <c r="Q25" s="97">
        <f t="shared" si="4"/>
        <v>7.9465934543137715</v>
      </c>
      <c r="R25" s="97">
        <f t="shared" si="5"/>
        <v>13.129999488146948</v>
      </c>
      <c r="S25" s="97">
        <f t="shared" si="6"/>
        <v>9.3147928055524432</v>
      </c>
      <c r="T25" s="97">
        <f t="shared" si="7"/>
        <v>2.4241941737026611</v>
      </c>
      <c r="U25" s="97">
        <f t="shared" si="8"/>
        <v>1.5531160352004716</v>
      </c>
      <c r="V25" s="97">
        <f t="shared" si="9"/>
        <v>7.211941752753531</v>
      </c>
      <c r="W25" s="97"/>
      <c r="X25" s="97">
        <f t="shared" si="10"/>
        <v>6.4103400555768963E-2</v>
      </c>
      <c r="Y25" s="97">
        <f t="shared" si="13"/>
        <v>4.3689858615855988</v>
      </c>
      <c r="Z25" s="97">
        <f t="shared" si="13"/>
        <v>12.416678694925469</v>
      </c>
      <c r="AA25" s="97">
        <f t="shared" si="13"/>
        <v>10.088763609677693</v>
      </c>
      <c r="AB25" s="97">
        <f t="shared" si="13"/>
        <v>5.9629552378650716</v>
      </c>
      <c r="AC25" s="97">
        <f t="shared" si="13"/>
        <v>38.700091190385415</v>
      </c>
      <c r="AD25" s="97">
        <f t="shared" si="13"/>
        <v>23.612075872422249</v>
      </c>
      <c r="AE25" s="97">
        <f t="shared" si="13"/>
        <v>4.086162558679284</v>
      </c>
      <c r="AF25" s="97">
        <f t="shared" si="13"/>
        <v>0.70018357390344266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2.9918471335797971E-2</v>
      </c>
      <c r="C26" s="69">
        <f>'Basic T2'!O26</f>
        <v>0.34963524782349997</v>
      </c>
      <c r="D26" s="69">
        <f>'Basic T2'!Z26</f>
        <v>1.4774118887133281</v>
      </c>
      <c r="E26" s="69">
        <f>'Basic T2'!AK26</f>
        <v>0.88242761654216295</v>
      </c>
      <c r="F26" s="69">
        <f>'Basic T2'!AV26</f>
        <v>1.0178675229906275</v>
      </c>
      <c r="G26" s="69">
        <f>'Basic T2'!BG26</f>
        <v>3.3967382894781823</v>
      </c>
      <c r="H26" s="69">
        <f>'Basic T2'!BR26</f>
        <v>3.3193233287714734</v>
      </c>
      <c r="I26" s="69">
        <f>'Basic T2'!CC26</f>
        <v>2.509288091452067</v>
      </c>
      <c r="J26" s="69">
        <f>'Basic T2'!CN26</f>
        <v>0.60521673679333621</v>
      </c>
      <c r="K26" s="309">
        <f t="shared" si="12"/>
        <v>13.587827193900475</v>
      </c>
      <c r="L26" s="97"/>
      <c r="M26" s="97">
        <f t="shared" si="0"/>
        <v>0.25066071482779456</v>
      </c>
      <c r="N26" s="97">
        <f t="shared" si="1"/>
        <v>0.41379207299768905</v>
      </c>
      <c r="O26" s="97">
        <f t="shared" si="2"/>
        <v>1.0355222026618416</v>
      </c>
      <c r="P26" s="97">
        <f t="shared" si="3"/>
        <v>2.32446188887632</v>
      </c>
      <c r="Q26" s="97">
        <f t="shared" si="4"/>
        <v>2.6911150657952665</v>
      </c>
      <c r="R26" s="97">
        <f t="shared" si="5"/>
        <v>2.286316610813381</v>
      </c>
      <c r="S26" s="97">
        <f t="shared" si="6"/>
        <v>2.5978265516233816</v>
      </c>
      <c r="T26" s="97">
        <f t="shared" si="7"/>
        <v>2.9534107589490861</v>
      </c>
      <c r="U26" s="97">
        <f t="shared" si="8"/>
        <v>2.6633269218463402</v>
      </c>
      <c r="V26" s="97">
        <f t="shared" si="9"/>
        <v>1.9441232296064037</v>
      </c>
      <c r="W26" s="97"/>
      <c r="X26" s="97">
        <f t="shared" si="10"/>
        <v>0.22018583919898735</v>
      </c>
      <c r="Y26" s="97">
        <f t="shared" si="13"/>
        <v>2.5731505327095268</v>
      </c>
      <c r="Z26" s="97">
        <f t="shared" si="13"/>
        <v>10.873054739587303</v>
      </c>
      <c r="AA26" s="97">
        <f t="shared" si="13"/>
        <v>6.4942510965865203</v>
      </c>
      <c r="AB26" s="97">
        <f t="shared" si="13"/>
        <v>7.4910249333134322</v>
      </c>
      <c r="AC26" s="97">
        <f t="shared" si="13"/>
        <v>24.998391876833445</v>
      </c>
      <c r="AD26" s="97">
        <f t="shared" si="13"/>
        <v>24.428654275655678</v>
      </c>
      <c r="AE26" s="97">
        <f t="shared" si="13"/>
        <v>18.467176949221706</v>
      </c>
      <c r="AF26" s="97">
        <f t="shared" si="13"/>
        <v>4.4541097568934029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1.3233413806399592E-3</v>
      </c>
      <c r="C27" s="69">
        <f>'Basic T2'!O27</f>
        <v>2.6271081289477069E-2</v>
      </c>
      <c r="D27" s="69">
        <f>'Basic T2'!Z27</f>
        <v>0.11473406239730995</v>
      </c>
      <c r="E27" s="69">
        <f>'Basic T2'!AK27</f>
        <v>3.4047918398407873E-2</v>
      </c>
      <c r="F27" s="69">
        <f>'Basic T2'!AV27</f>
        <v>3.0220982617194629E-2</v>
      </c>
      <c r="G27" s="69">
        <f>'Basic T2'!BG27</f>
        <v>0.12443956786734858</v>
      </c>
      <c r="H27" s="69">
        <f>'Basic T2'!BR27</f>
        <v>0.17846277886960191</v>
      </c>
      <c r="I27" s="69">
        <f>'Basic T2'!CC27</f>
        <v>0.16134743874548854</v>
      </c>
      <c r="J27" s="69">
        <f>'Basic T2'!CN27</f>
        <v>3.6700175193487304E-2</v>
      </c>
      <c r="K27" s="309">
        <f t="shared" si="12"/>
        <v>0.70754734675895581</v>
      </c>
      <c r="L27" s="97"/>
      <c r="M27" s="97">
        <f t="shared" si="0"/>
        <v>1.1087120485180549E-2</v>
      </c>
      <c r="N27" s="97">
        <f t="shared" si="1"/>
        <v>3.1091731323814382E-2</v>
      </c>
      <c r="O27" s="97">
        <f t="shared" si="2"/>
        <v>8.041743126723748E-2</v>
      </c>
      <c r="P27" s="97">
        <f t="shared" si="3"/>
        <v>8.9687910066545903E-2</v>
      </c>
      <c r="Q27" s="97">
        <f t="shared" si="4"/>
        <v>7.9900517294545989E-2</v>
      </c>
      <c r="R27" s="97">
        <f t="shared" si="5"/>
        <v>8.3759249848261122E-2</v>
      </c>
      <c r="S27" s="97">
        <f t="shared" si="6"/>
        <v>0.1396716437369584</v>
      </c>
      <c r="T27" s="97">
        <f t="shared" si="7"/>
        <v>0.18990456422405064</v>
      </c>
      <c r="U27" s="97">
        <f t="shared" si="8"/>
        <v>0.16150340644440714</v>
      </c>
      <c r="V27" s="97">
        <f t="shared" si="9"/>
        <v>0.10123467227327902</v>
      </c>
      <c r="W27" s="97"/>
      <c r="X27" s="97">
        <f t="shared" si="10"/>
        <v>0.18703220168964743</v>
      </c>
      <c r="Y27" s="97">
        <f t="shared" si="13"/>
        <v>3.7129785603488368</v>
      </c>
      <c r="Z27" s="97">
        <f t="shared" si="13"/>
        <v>16.215743430156209</v>
      </c>
      <c r="AA27" s="97">
        <f t="shared" si="13"/>
        <v>4.812104596868366</v>
      </c>
      <c r="AB27" s="97">
        <f t="shared" si="13"/>
        <v>4.2712311417217688</v>
      </c>
      <c r="AC27" s="97">
        <f t="shared" si="13"/>
        <v>17.587454526875941</v>
      </c>
      <c r="AD27" s="97">
        <f t="shared" si="13"/>
        <v>25.222733105718202</v>
      </c>
      <c r="AE27" s="97">
        <f t="shared" si="13"/>
        <v>22.80376563979339</v>
      </c>
      <c r="AF27" s="97">
        <f t="shared" si="13"/>
        <v>5.1869567968276424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0.10668737761692475</v>
      </c>
      <c r="C28" s="69">
        <f>'Basic T2'!O28</f>
        <v>1.5186959959983528</v>
      </c>
      <c r="D28" s="69">
        <f>'Basic T2'!Z28</f>
        <v>5.5249822220977984</v>
      </c>
      <c r="E28" s="69">
        <f>'Basic T2'!AK28</f>
        <v>1.9251326850804651</v>
      </c>
      <c r="F28" s="69">
        <f>'Basic T2'!AV28</f>
        <v>1.4756812612377865</v>
      </c>
      <c r="G28" s="69">
        <f>'Basic T2'!BG28</f>
        <v>12.186187581118608</v>
      </c>
      <c r="H28" s="69">
        <f>'Basic T2'!BR28</f>
        <v>10.788149877104225</v>
      </c>
      <c r="I28" s="69">
        <f>'Basic T2'!CC28</f>
        <v>8.0942786063573795</v>
      </c>
      <c r="J28" s="69">
        <f>'Basic T2'!CN28</f>
        <v>2.2707894917269105</v>
      </c>
      <c r="K28" s="309">
        <f t="shared" si="12"/>
        <v>43.890585098338448</v>
      </c>
      <c r="L28" s="97"/>
      <c r="M28" s="97">
        <f t="shared" si="0"/>
        <v>0.89384026464492305</v>
      </c>
      <c r="N28" s="97">
        <f t="shared" si="1"/>
        <v>1.7973713129595119</v>
      </c>
      <c r="O28" s="97">
        <f t="shared" si="2"/>
        <v>3.8724757828210215</v>
      </c>
      <c r="P28" s="97">
        <f t="shared" si="3"/>
        <v>5.0711213856098372</v>
      </c>
      <c r="Q28" s="97">
        <f t="shared" si="4"/>
        <v>3.9015176186786875</v>
      </c>
      <c r="R28" s="97">
        <f t="shared" si="5"/>
        <v>8.2024226521965513</v>
      </c>
      <c r="S28" s="97">
        <f t="shared" si="6"/>
        <v>8.4432094790857821</v>
      </c>
      <c r="T28" s="97">
        <f t="shared" si="7"/>
        <v>9.5268971320521452</v>
      </c>
      <c r="U28" s="97">
        <f t="shared" si="8"/>
        <v>9.9928743200424961</v>
      </c>
      <c r="V28" s="97">
        <f t="shared" si="9"/>
        <v>6.2797903471277712</v>
      </c>
      <c r="W28" s="97"/>
      <c r="X28" s="97">
        <f t="shared" si="10"/>
        <v>0.24307576984423382</v>
      </c>
      <c r="Y28" s="97">
        <f t="shared" si="13"/>
        <v>3.4601862622602528</v>
      </c>
      <c r="Z28" s="97">
        <f t="shared" si="13"/>
        <v>12.588080586574263</v>
      </c>
      <c r="AA28" s="97">
        <f t="shared" si="13"/>
        <v>4.3862087524400408</v>
      </c>
      <c r="AB28" s="97">
        <f t="shared" si="13"/>
        <v>3.3621817935018847</v>
      </c>
      <c r="AC28" s="97">
        <f t="shared" si="13"/>
        <v>27.764923966757365</v>
      </c>
      <c r="AD28" s="97">
        <f t="shared" si="13"/>
        <v>24.579644707248679</v>
      </c>
      <c r="AE28" s="97">
        <f t="shared" si="13"/>
        <v>18.441947374868334</v>
      </c>
      <c r="AF28" s="97">
        <f t="shared" si="13"/>
        <v>5.173750786504951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4.7322107877605581E-2</v>
      </c>
      <c r="C29" s="69">
        <f>'Basic T2'!O29</f>
        <v>0.53458476308999503</v>
      </c>
      <c r="D29" s="69">
        <f>'Basic T2'!Z29</f>
        <v>2.0041598556387696</v>
      </c>
      <c r="E29" s="69">
        <f>'Basic T2'!AK29</f>
        <v>0.61529019593733425</v>
      </c>
      <c r="F29" s="69">
        <f>'Basic T2'!AV29</f>
        <v>0.70276033015344364</v>
      </c>
      <c r="G29" s="69">
        <f>'Basic T2'!BG29</f>
        <v>3.1629929233873546</v>
      </c>
      <c r="H29" s="69">
        <f>'Basic T2'!BR29</f>
        <v>2.9219627380702011</v>
      </c>
      <c r="I29" s="69">
        <f>'Basic T2'!CC29</f>
        <v>1.3523094300325884</v>
      </c>
      <c r="J29" s="69">
        <f>'Basic T2'!CN29</f>
        <v>0.35654732438780185</v>
      </c>
      <c r="K29" s="309">
        <f t="shared" si="12"/>
        <v>11.697929668575094</v>
      </c>
      <c r="L29" s="97"/>
      <c r="M29" s="97">
        <f t="shared" si="0"/>
        <v>0.39647057012454312</v>
      </c>
      <c r="N29" s="97">
        <f t="shared" si="1"/>
        <v>0.63267916690040193</v>
      </c>
      <c r="O29" s="97">
        <f t="shared" si="2"/>
        <v>1.404721353640191</v>
      </c>
      <c r="P29" s="97">
        <f t="shared" si="3"/>
        <v>1.6207772561107738</v>
      </c>
      <c r="Q29" s="97">
        <f t="shared" si="4"/>
        <v>1.8580108603549597</v>
      </c>
      <c r="R29" s="97">
        <f t="shared" si="5"/>
        <v>2.1289845270171308</v>
      </c>
      <c r="S29" s="97">
        <f t="shared" si="6"/>
        <v>2.2868372954262233</v>
      </c>
      <c r="T29" s="97">
        <f t="shared" si="7"/>
        <v>1.5916567068133498</v>
      </c>
      <c r="U29" s="97">
        <f t="shared" si="8"/>
        <v>1.569028135252271</v>
      </c>
      <c r="V29" s="97">
        <f t="shared" si="9"/>
        <v>1.6737199025601148</v>
      </c>
      <c r="W29" s="97"/>
      <c r="X29" s="97">
        <f>IF($K29&gt;0,B29/$K29*100,0)</f>
        <v>0.40453404335922805</v>
      </c>
      <c r="Y29" s="97">
        <f t="shared" si="13"/>
        <v>4.5699091910775005</v>
      </c>
      <c r="Z29" s="97">
        <f t="shared" si="13"/>
        <v>17.132603053877766</v>
      </c>
      <c r="AA29" s="97">
        <f t="shared" si="13"/>
        <v>5.2598212963292825</v>
      </c>
      <c r="AB29" s="97">
        <f t="shared" si="13"/>
        <v>6.0075615947778704</v>
      </c>
      <c r="AC29" s="97">
        <f t="shared" si="13"/>
        <v>27.038912123777827</v>
      </c>
      <c r="AD29" s="97">
        <f t="shared" si="13"/>
        <v>24.978460469972383</v>
      </c>
      <c r="AE29" s="97">
        <f t="shared" si="13"/>
        <v>11.560245858422151</v>
      </c>
      <c r="AF29" s="97">
        <f t="shared" si="13"/>
        <v>3.0479523684059924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2.7173305946265842E-2</v>
      </c>
      <c r="C30" s="69">
        <f>'Basic T2'!O30</f>
        <v>0.19715168847106934</v>
      </c>
      <c r="D30" s="69">
        <f>'Basic T2'!Z30</f>
        <v>0.50740080932913967</v>
      </c>
      <c r="E30" s="69">
        <f>'Basic T2'!AK30</f>
        <v>0.20690990970528333</v>
      </c>
      <c r="F30" s="69">
        <f>'Basic T2'!AV30</f>
        <v>0.4781520224371556</v>
      </c>
      <c r="G30" s="69">
        <f>'Basic T2'!BG30</f>
        <v>3.4136380812263929</v>
      </c>
      <c r="H30" s="69">
        <f>'Basic T2'!BR30</f>
        <v>3.686012215690694</v>
      </c>
      <c r="I30" s="69">
        <f>'Basic T2'!CC30</f>
        <v>3.0110880443435843</v>
      </c>
      <c r="J30" s="69">
        <f>'Basic T2'!CN30</f>
        <v>1.1166858876230306</v>
      </c>
      <c r="K30" s="309">
        <f t="shared" si="12"/>
        <v>12.644211964772616</v>
      </c>
      <c r="L30" s="97"/>
      <c r="M30" s="97">
        <f t="shared" si="0"/>
        <v>0.22766137401463893</v>
      </c>
      <c r="N30" s="97">
        <f t="shared" si="1"/>
        <v>0.23332832251690147</v>
      </c>
      <c r="O30" s="97">
        <f t="shared" si="2"/>
        <v>0.3556386730896704</v>
      </c>
      <c r="P30" s="97">
        <f t="shared" si="3"/>
        <v>0.54503529867459832</v>
      </c>
      <c r="Q30" s="97">
        <f t="shared" si="4"/>
        <v>1.2641744453545691</v>
      </c>
      <c r="R30" s="97">
        <f t="shared" si="5"/>
        <v>2.2976917216698487</v>
      </c>
      <c r="S30" s="97">
        <f t="shared" si="6"/>
        <v>2.8848109855792456</v>
      </c>
      <c r="T30" s="97">
        <f t="shared" si="7"/>
        <v>3.5440250390544605</v>
      </c>
      <c r="U30" s="97">
        <f t="shared" si="8"/>
        <v>4.9141066446876245</v>
      </c>
      <c r="V30" s="97">
        <f t="shared" si="9"/>
        <v>1.8091123657957908</v>
      </c>
      <c r="W30" s="97"/>
      <c r="X30" s="97">
        <f t="shared" si="10"/>
        <v>0.21490707386092531</v>
      </c>
      <c r="Y30" s="97">
        <f t="shared" si="13"/>
        <v>1.559224798036789</v>
      </c>
      <c r="Z30" s="97">
        <f t="shared" si="13"/>
        <v>4.0129097071670641</v>
      </c>
      <c r="AA30" s="97">
        <f t="shared" si="13"/>
        <v>1.6364001986185008</v>
      </c>
      <c r="AB30" s="97">
        <f t="shared" si="13"/>
        <v>3.7815881588295905</v>
      </c>
      <c r="AC30" s="97">
        <f t="shared" si="13"/>
        <v>26.997634101175727</v>
      </c>
      <c r="AD30" s="97">
        <f t="shared" si="13"/>
        <v>29.151774946197527</v>
      </c>
      <c r="AE30" s="97">
        <f t="shared" si="13"/>
        <v>23.813963675495323</v>
      </c>
      <c r="AF30" s="97">
        <f t="shared" si="13"/>
        <v>8.8315973406185488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5.6034218220903653E-2</v>
      </c>
      <c r="C31" s="69">
        <f>'Basic T2'!O31</f>
        <v>0.40125371672813226</v>
      </c>
      <c r="D31" s="69">
        <f>'Basic T2'!Z31</f>
        <v>0.9810025322355268</v>
      </c>
      <c r="E31" s="69">
        <f>'Basic T2'!AK31</f>
        <v>0.46266391279435765</v>
      </c>
      <c r="F31" s="69">
        <f>'Basic T2'!AV31</f>
        <v>0.68310774426393117</v>
      </c>
      <c r="G31" s="69">
        <f>'Basic T2'!BG31</f>
        <v>4.4641445619835229</v>
      </c>
      <c r="H31" s="69">
        <f>'Basic T2'!BR31</f>
        <v>6.0998306744721971</v>
      </c>
      <c r="I31" s="69">
        <f>'Basic T2'!CC31</f>
        <v>4.7993436803784553</v>
      </c>
      <c r="J31" s="69">
        <f>'Basic T2'!CN31</f>
        <v>2.1507650142835635</v>
      </c>
      <c r="K31" s="309">
        <f t="shared" si="12"/>
        <v>20.098146055360591</v>
      </c>
      <c r="L31" s="97"/>
      <c r="M31" s="97">
        <f t="shared" si="0"/>
        <v>0.46946172604957137</v>
      </c>
      <c r="N31" s="97">
        <f t="shared" si="1"/>
        <v>0.47488234746508767</v>
      </c>
      <c r="O31" s="97">
        <f t="shared" si="2"/>
        <v>0.68758747019565181</v>
      </c>
      <c r="P31" s="97">
        <f t="shared" si="3"/>
        <v>1.2187341063316508</v>
      </c>
      <c r="Q31" s="97">
        <f t="shared" si="4"/>
        <v>1.8060518688609462</v>
      </c>
      <c r="R31" s="97">
        <f t="shared" si="5"/>
        <v>3.0047789954118311</v>
      </c>
      <c r="S31" s="97">
        <f t="shared" si="6"/>
        <v>4.7739555677498782</v>
      </c>
      <c r="T31" s="97">
        <f t="shared" si="7"/>
        <v>5.6487867255296367</v>
      </c>
      <c r="U31" s="97">
        <f t="shared" si="8"/>
        <v>9.464692591709758</v>
      </c>
      <c r="V31" s="97">
        <f t="shared" si="9"/>
        <v>2.8756085914743363</v>
      </c>
      <c r="W31" s="97"/>
      <c r="X31" s="97">
        <f t="shared" si="10"/>
        <v>0.27880292075973928</v>
      </c>
      <c r="Y31" s="97">
        <f t="shared" si="13"/>
        <v>1.9964712945307193</v>
      </c>
      <c r="Z31" s="97">
        <f t="shared" si="13"/>
        <v>4.8810598227982984</v>
      </c>
      <c r="AA31" s="97">
        <f t="shared" si="13"/>
        <v>2.3020228409125107</v>
      </c>
      <c r="AB31" s="97">
        <f t="shared" si="13"/>
        <v>3.3988594887424068</v>
      </c>
      <c r="AC31" s="97">
        <f t="shared" si="13"/>
        <v>22.211723159374909</v>
      </c>
      <c r="AD31" s="97">
        <f t="shared" si="13"/>
        <v>30.350215674968915</v>
      </c>
      <c r="AE31" s="97">
        <f t="shared" si="13"/>
        <v>23.879534297136683</v>
      </c>
      <c r="AF31" s="97">
        <f t="shared" si="13"/>
        <v>10.701310500775817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4.9496792750641121E-4</v>
      </c>
      <c r="C32" s="69">
        <f>'Basic T2'!O32</f>
        <v>0.12948982251223953</v>
      </c>
      <c r="D32" s="69">
        <f>'Basic T2'!Z32</f>
        <v>0.39432329936548249</v>
      </c>
      <c r="E32" s="69">
        <f>'Basic T2'!AK32</f>
        <v>0.26141502758668766</v>
      </c>
      <c r="F32" s="69">
        <f>'Basic T2'!AV32</f>
        <v>0.30327493615128465</v>
      </c>
      <c r="G32" s="69">
        <f>'Basic T2'!BG32</f>
        <v>1.5773673387764418</v>
      </c>
      <c r="H32" s="69">
        <f>'Basic T2'!BR32</f>
        <v>2.087822246803587</v>
      </c>
      <c r="I32" s="69">
        <f>'Basic T2'!CC32</f>
        <v>2.5967154488101523</v>
      </c>
      <c r="J32" s="69">
        <f>'Basic T2'!CN32</f>
        <v>1.1997576247374837</v>
      </c>
      <c r="K32" s="309">
        <f t="shared" si="12"/>
        <v>8.5506607126708651</v>
      </c>
      <c r="L32" s="97"/>
      <c r="M32" s="97">
        <f t="shared" si="0"/>
        <v>4.146903534377383E-3</v>
      </c>
      <c r="N32" s="97">
        <f t="shared" si="1"/>
        <v>0.15325074466316729</v>
      </c>
      <c r="O32" s="97">
        <f t="shared" si="2"/>
        <v>0.27638232414350111</v>
      </c>
      <c r="P32" s="97">
        <f t="shared" si="3"/>
        <v>0.68861089273918186</v>
      </c>
      <c r="Q32" s="97">
        <f t="shared" si="4"/>
        <v>0.80182119118691508</v>
      </c>
      <c r="R32" s="97">
        <f t="shared" si="5"/>
        <v>1.0617129848273055</v>
      </c>
      <c r="S32" s="97">
        <f t="shared" si="6"/>
        <v>1.6340077571845844</v>
      </c>
      <c r="T32" s="97">
        <f t="shared" si="7"/>
        <v>3.0563120155753967</v>
      </c>
      <c r="U32" s="97">
        <f t="shared" si="8"/>
        <v>5.2796735242053892</v>
      </c>
      <c r="V32" s="97">
        <f t="shared" si="9"/>
        <v>1.223414007461658</v>
      </c>
      <c r="W32" s="97"/>
      <c r="X32" s="97">
        <f t="shared" si="10"/>
        <v>5.7886512415694265E-3</v>
      </c>
      <c r="Y32" s="97">
        <f t="shared" si="13"/>
        <v>1.5143838220636447</v>
      </c>
      <c r="Z32" s="97">
        <f t="shared" si="13"/>
        <v>4.6116120451505154</v>
      </c>
      <c r="AA32" s="97">
        <f t="shared" si="13"/>
        <v>3.0572494497332552</v>
      </c>
      <c r="AB32" s="97">
        <f t="shared" si="13"/>
        <v>3.5468011928233132</v>
      </c>
      <c r="AC32" s="97">
        <f t="shared" si="13"/>
        <v>18.447315263474405</v>
      </c>
      <c r="AD32" s="97">
        <f t="shared" si="13"/>
        <v>24.417086783828658</v>
      </c>
      <c r="AE32" s="97">
        <f t="shared" si="13"/>
        <v>30.368594148077804</v>
      </c>
      <c r="AF32" s="97">
        <f t="shared" si="13"/>
        <v>14.031168643606842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4.58313968603795E-2</v>
      </c>
      <c r="C33" s="69">
        <f>'Basic T2'!O33</f>
        <v>1.3835785962653506</v>
      </c>
      <c r="D33" s="69">
        <f>'Basic T2'!Z33</f>
        <v>4.3477770237156328</v>
      </c>
      <c r="E33" s="69">
        <f>'Basic T2'!AK33</f>
        <v>2.1359415430419397</v>
      </c>
      <c r="F33" s="69">
        <f>'Basic T2'!AV33</f>
        <v>1.8601557802964053</v>
      </c>
      <c r="G33" s="69">
        <f>'Basic T2'!BG33</f>
        <v>10.885074377373085</v>
      </c>
      <c r="H33" s="69">
        <f>'Basic T2'!BR33</f>
        <v>16.772725305808933</v>
      </c>
      <c r="I33" s="69">
        <f>'Basic T2'!CC33</f>
        <v>15.693369310834422</v>
      </c>
      <c r="J33" s="69">
        <f>'Basic T2'!CN33</f>
        <v>4.1408115835140196</v>
      </c>
      <c r="K33" s="309">
        <f t="shared" ref="K33" si="14">SUM(B33:J33)</f>
        <v>57.265264917710169</v>
      </c>
      <c r="L33" s="97"/>
      <c r="M33" s="97">
        <f t="shared" si="0"/>
        <v>0.38398120577882988</v>
      </c>
      <c r="N33" s="97">
        <f t="shared" si="1"/>
        <v>1.6374603506591645</v>
      </c>
      <c r="O33" s="97">
        <f t="shared" si="2"/>
        <v>3.0473693048466819</v>
      </c>
      <c r="P33" s="97">
        <f t="shared" si="3"/>
        <v>5.626427165917514</v>
      </c>
      <c r="Q33" s="97">
        <f t="shared" si="4"/>
        <v>4.9180204024722576</v>
      </c>
      <c r="R33" s="97">
        <f t="shared" si="5"/>
        <v>7.3266540539837663</v>
      </c>
      <c r="S33" s="97">
        <f t="shared" si="6"/>
        <v>13.126961981929815</v>
      </c>
      <c r="T33" s="97">
        <f t="shared" si="7"/>
        <v>18.470962311847863</v>
      </c>
      <c r="U33" s="97">
        <f t="shared" si="8"/>
        <v>18.222124898756586</v>
      </c>
      <c r="V33" s="97">
        <f t="shared" si="9"/>
        <v>8.193416812517377</v>
      </c>
      <c r="W33" s="97"/>
      <c r="X33" s="97">
        <f t="shared" ref="X33" si="15">IF($K33&gt;0,B33/$K33*100,0)</f>
        <v>8.0033501855337502E-2</v>
      </c>
      <c r="Y33" s="97">
        <f t="shared" ref="Y33" si="16">IF($K33&gt;0,C33/$K33*100,0)</f>
        <v>2.4160869564709855</v>
      </c>
      <c r="Z33" s="97">
        <f t="shared" ref="Z33" si="17">IF($K33&gt;0,D33/$K33*100,0)</f>
        <v>7.5923459534560118</v>
      </c>
      <c r="AA33" s="97">
        <f t="shared" ref="AA33" si="18">IF($K33&gt;0,E33/$K33*100,0)</f>
        <v>3.7299077304737431</v>
      </c>
      <c r="AB33" s="97">
        <f t="shared" ref="AB33" si="19">IF($K33&gt;0,F33/$K33*100,0)</f>
        <v>3.2483142843562107</v>
      </c>
      <c r="AC33" s="97">
        <f t="shared" ref="AC33" si="20">IF($K33&gt;0,G33/$K33*100,0)</f>
        <v>19.008162090954908</v>
      </c>
      <c r="AD33" s="97">
        <f t="shared" ref="AD33" si="21">IF($K33&gt;0,H33/$K33*100,0)</f>
        <v>29.289527132915978</v>
      </c>
      <c r="AE33" s="97">
        <f t="shared" ref="AE33" si="22">IF($K33&gt;0,I33/$K33*100,0)</f>
        <v>27.404691715624992</v>
      </c>
      <c r="AF33" s="97">
        <f>IF($K33&gt;0,J33/$K33*100,0)</f>
        <v>7.2309306338918367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11.935843778452536</v>
      </c>
      <c r="C35" s="310">
        <f t="shared" ref="C35:K35" si="24">SUM(C8:C33)</f>
        <v>84.495395305809211</v>
      </c>
      <c r="D35" s="310">
        <f t="shared" si="24"/>
        <v>142.67312520345729</v>
      </c>
      <c r="E35" s="310">
        <f t="shared" si="24"/>
        <v>37.962662273148382</v>
      </c>
      <c r="F35" s="310">
        <f t="shared" si="24"/>
        <v>37.823262777871292</v>
      </c>
      <c r="G35" s="310">
        <f t="shared" si="24"/>
        <v>148.56814989721641</v>
      </c>
      <c r="H35" s="310">
        <f t="shared" si="24"/>
        <v>127.77309273004498</v>
      </c>
      <c r="I35" s="310">
        <f t="shared" si="24"/>
        <v>84.962380659334656</v>
      </c>
      <c r="J35" s="310">
        <f t="shared" si="24"/>
        <v>22.724087374664926</v>
      </c>
      <c r="K35" s="310">
        <f t="shared" si="24"/>
        <v>698.91799999999955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1.7077602491926871</v>
      </c>
      <c r="Y35" s="98">
        <f t="shared" ref="Y35:AG35" si="26">IF($K35&gt;0,C35/$K35*100,0)</f>
        <v>12.089457605299801</v>
      </c>
      <c r="Z35" s="98">
        <f t="shared" si="26"/>
        <v>20.413428356897001</v>
      </c>
      <c r="AA35" s="98">
        <f t="shared" si="26"/>
        <v>5.4316332206565585</v>
      </c>
      <c r="AB35" s="98">
        <f t="shared" si="26"/>
        <v>5.4116881777077301</v>
      </c>
      <c r="AC35" s="98">
        <f t="shared" si="26"/>
        <v>21.256878474615977</v>
      </c>
      <c r="AD35" s="98">
        <f t="shared" si="26"/>
        <v>18.281557025294106</v>
      </c>
      <c r="AE35" s="98">
        <f t="shared" si="26"/>
        <v>12.156273076288592</v>
      </c>
      <c r="AF35" s="98">
        <f t="shared" si="26"/>
        <v>3.2513238140475624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automation\Data\Results\Workbooks\LSIPs\WS_LSIP\[WS_LSIP_MainTables.Main.xlsm]Manager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automation\Data\Results\Workbooks\LSIPs\WS_LSIP\[WS_LSIP_MainTables.Main.xlsm]Manager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automation\Data\Results\Workbooks\LSIPs\WS_LSIP\[WS_LSIP_MainTables.Main.xlsm]Manager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automation\Data\Results\Workbooks\LSIPs\WS_LSIP\[WS_LSIP_MainTables.Main.xlsm]Manager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automation\Data\Results\Workbooks\LSIPs\WS_LSIP\[WS_LSIP_MainTables.Main.xlsm]Manager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automation\Data\Results\Workbooks\LSIPs\WS_LSIP\[WS_LSIP_MainTables.Main.xlsm]Manager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automation\Data\Results\Workbooks\LSIPs\WS_LSIP\[WS_LSIP_MainTables.Main.xlsm]Manager</v>
      </c>
      <c r="Y79" s="91" t="str">
        <f ca="1">CELL("filename")</f>
        <v>M:\IE\Projects\Nuffield via NFER AI and automation\Data\Results\Workbooks\LSIPs\WS_LSIP\[WS_LSIP_MainTables.Main.xlsm]Manager</v>
      </c>
      <c r="AW79" s="91" t="str">
        <f ca="1">CELL("filename")</f>
        <v>M:\IE\Projects\Nuffield via NFER AI and automation\Data\Results\Workbooks\LSIPs\WS_LSIP\[WS_LSIP_MainTables.Main.xlsm]Manager</v>
      </c>
      <c r="BU79" s="91" t="str">
        <f ca="1">CELL("filename")</f>
        <v>M:\IE\Projects\Nuffield via NFER AI and automation\Data\Results\Workbooks\LSIPs\WS_LSIP\[WS_LSIP_MainTables.Main.xlsm]Manager</v>
      </c>
      <c r="CS79" s="91" t="str">
        <f ca="1">CELL("filename")</f>
        <v>M:\IE\Projects\Nuffield via NFER AI and automation\Data\Results\Workbooks\LSIPs\WS_LSIP\[WS_LSIP_MainTables.Main.xlsm]Manager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automation\Data\Results\Workbooks\LSIPs\WS_LSIP\[WS_LSIP_MainTables.Main.xlsm]Manager</v>
      </c>
      <c r="Y96" s="91" t="str">
        <f ca="1">CELL("filename")</f>
        <v>M:\IE\Projects\Nuffield via NFER AI and automation\Data\Results\Workbooks\LSIPs\WS_LSIP\[WS_LSIP_MainTables.Main.xlsm]Manager</v>
      </c>
      <c r="AW96" s="91" t="str">
        <f ca="1">CELL("filename")</f>
        <v>M:\IE\Projects\Nuffield via NFER AI and automation\Data\Results\Workbooks\LSIPs\WS_LSIP\[WS_LSIP_MainTables.Main.xlsm]Manager</v>
      </c>
      <c r="BU96" s="91" t="str">
        <f ca="1">CELL("filename")</f>
        <v>M:\IE\Projects\Nuffield via NFER AI and automation\Data\Results\Workbooks\LSIPs\WS_LSIP\[WS_LSIP_MainTables.Main.xlsm]Manager</v>
      </c>
      <c r="CS96" s="91" t="str">
        <f ca="1">CELL("filename")</f>
        <v>M:\IE\Projects\Nuffield via NFER AI and automation\Data\Results\Workbooks\LSIPs\WS_LSIP\[WS_LSIP_MainTables.Main.xlsm]Manager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C634F05-A668-431C-AE1A-5BFDD97227B2}"/>
</file>

<file path=customXml/itemProps2.xml><?xml version="1.0" encoding="utf-8"?>
<ds:datastoreItem xmlns:ds="http://schemas.openxmlformats.org/officeDocument/2006/customXml" ds:itemID="{A1A07B5C-D103-4F1E-9AED-C12D7FE2F2E3}"/>
</file>

<file path=customXml/itemProps3.xml><?xml version="1.0" encoding="utf-8"?>
<ds:datastoreItem xmlns:ds="http://schemas.openxmlformats.org/officeDocument/2006/customXml" ds:itemID="{0CB4C828-640B-481C-8A7E-99A02E91F6C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