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YY_LSIP\"/>
    </mc:Choice>
  </mc:AlternateContent>
  <xr:revisionPtr revIDLastSave="0" documentId="13_ncr:1_{F5BB0028-970F-4FB2-B480-0C50E2B7DF1F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W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<sst xmlns="http://schemas.openxmlformats.org/spreadsheetml/2006/main" count="2354" uniqueCount="530">
  <si>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</si>
  <si>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</si>
  <si>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</si>
  <si>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</si>
  <si>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</si>
  <si>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</si>
  <si>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</si>
  <si>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</si>
  <si>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</si>
  <si>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</si>
  <si>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</si>
  <si>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</si>
  <si>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</si>
  <si>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</si>
  <si>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</si>
  <si>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</si>
  <si>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</si>
  <si>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</si>
  <si>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</si>
  <si>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</si>
  <si>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</si>
  <si>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</si>
  <si>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</si>
  <si>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</si>
  <si>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</si>
  <si>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</si>
  <si>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</si>
  <si>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</si>
  <si>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</si>
  <si>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</si>
  <si>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</si>
  <si>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</si>
  <si>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</si>
  <si>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</si>
  <si>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</si>
  <si>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</si>
  <si>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</si>
  <si>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</si>
  <si>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</si>
  <si>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</si>
  <si>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</si>
  <si>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</si>
  <si>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</si>
  <si>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</si>
  <si>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</si>
  <si>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</si>
  <si>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</si>
  <si>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</si>
  <si>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</si>
  <si>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</si>
  <si>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</si>
  <si>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</si>
  <si>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</si>
  <si>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</si>
  <si>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</si>
  <si>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</si>
  <si>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</si>
  <si>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</si>
  <si>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</si>
  <si>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</si>
  <si>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</si>
  <si>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</si>
  <si>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</si>
  <si>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</si>
  <si>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</si>
  <si>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</si>
  <si>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</si>
  <si>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</si>
  <si>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</si>
  <si>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</si>
  <si>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</si>
  <si>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</si>
  <si>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</si>
  <si>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</si>
  <si>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</si>
  <si>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</si>
  <si>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</si>
  <si>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</si>
  <si>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</si>
  <si>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</si>
  <si>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</si>
  <si>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</si>
  <si>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</si>
  <si>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</si>
  <si>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</si>
  <si>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</si>
  <si>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</si>
  <si>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</si>
  <si>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</si>
  <si>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</si>
  <si>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</si>
  <si>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</si>
  <si>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</si>
  <si>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</si>
  <si>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</si>
  <si>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</si>
  <si>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</si>
  <si>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</si>
  <si>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</si>
  <si>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</si>
  <si>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</si>
  <si>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</si>
  <si>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</si>
  <si>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</si>
  <si>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</si>
  <si>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</si>
  <si>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</si>
  <si>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</si>
  <si>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</si>
  <si>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</si>
  <si>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</si>
  <si>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</si>
  <si>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</si>
  <si>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</si>
  <si>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</si>
  <si>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</si>
  <si>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</si>
  <si>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</si>
  <si>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</si>
  <si>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</si>
  <si>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</si>
  <si>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</si>
  <si>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</si>
  <si>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</si>
  <si>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</si>
  <si>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</si>
  <si>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</si>
  <si>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</si>
  <si>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</si>
  <si>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</si>
  <si>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</si>
  <si>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</si>
  <si>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</si>
  <si>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</si>
  <si>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</si>
  <si>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</si>
  <si>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</si>
  <si>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</si>
  <si>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</si>
  <si>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</si>
  <si>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</si>
  <si>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</si>
  <si>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</si>
  <si>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</si>
  <si>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</si>
  <si>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</si>
  <si>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</si>
  <si>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</si>
  <si>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</si>
  <si>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</si>
  <si>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</si>
  <si>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</si>
  <si>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</si>
  <si>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</si>
  <si>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</si>
  <si>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</si>
  <si>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</si>
  <si>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</si>
  <si>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</si>
  <si>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</si>
  <si>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</si>
  <si>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</si>
  <si>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</si>
  <si>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</si>
  <si>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</si>
  <si>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</si>
  <si>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</si>
  <si>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</si>
  <si>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</si>
  <si>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</si>
  <si>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</si>
  <si>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</si>
  <si>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</si>
  <si>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</si>
  <si>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</si>
  <si>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</si>
  <si>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</si>
  <si>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</si>
  <si>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</si>
  <si>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</si>
  <si>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</si>
  <si>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</si>
  <si>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</si>
  <si>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</si>
  <si>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</si>
  <si>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</si>
  <si>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</si>
  <si>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</si>
  <si>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</si>
  <si>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</si>
  <si>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</si>
  <si>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</si>
  <si>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</si>
  <si>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</si>
  <si>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</si>
  <si>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</si>
  <si>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</si>
  <si>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</si>
  <si>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</si>
  <si>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</si>
  <si>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</si>
  <si>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</si>
  <si>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</si>
  <si>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</si>
  <si>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</si>
  <si>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</si>
  <si>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</si>
  <si>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</si>
  <si>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</si>
  <si>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</si>
  <si>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</si>
  <si>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</si>
  <si>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</si>
  <si>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</si>
  <si>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</si>
  <si>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</si>
  <si>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</si>
  <si>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</si>
  <si>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</si>
  <si>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</si>
  <si>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</si>
  <si>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</si>
  <si>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</si>
  <si>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</si>
  <si>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</si>
  <si>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</si>
  <si>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</si>
  <si>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</si>
  <si>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</si>
  <si>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</si>
  <si>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</si>
  <si>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</si>
  <si>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</si>
  <si>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</si>
  <si>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</si>
  <si>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</si>
  <si>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</si>
  <si>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</si>
  <si>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</si>
  <si>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</si>
  <si>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</si>
  <si>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</si>
  <si>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</si>
  <si>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</si>
  <si>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</si>
  <si>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</si>
  <si>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</si>
  <si>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</si>
  <si>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</si>
  <si>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</si>
  <si>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</si>
  <si>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</si>
  <si>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</si>
  <si>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</si>
  <si>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</si>
  <si>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</si>
  <si>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</si>
  <si>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</si>
  <si>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</si>
  <si>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</si>
  <si>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</si>
  <si>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</si>
  <si>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</si>
  <si>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</si>
  <si>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</si>
  <si>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</si>
  <si>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</si>
  <si>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</si>
  <si>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</si>
  <si>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</si>
  <si>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</si>
  <si>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</si>
  <si>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</si>
  <si>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</si>
  <si>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</si>
  <si>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</si>
  <si>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</si>
  <si>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</si>
  <si>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</si>
  <si>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</si>
  <si>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</si>
  <si>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</si>
  <si>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</si>
  <si>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</si>
  <si>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</si>
  <si>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</si>
  <si>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</si>
  <si>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</si>
  <si>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</si>
  <si>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</si>
  <si>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</si>
  <si>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</si>
  <si>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</si>
  <si>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</si>
  <si>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</si>
  <si>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</si>
  <si>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</si>
  <si>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</si>
  <si>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</si>
  <si>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</si>
  <si>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</si>
  <si>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</si>
  <si>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</si>
  <si>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</si>
  <si>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</si>
  <si>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</si>
  <si>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</si>
  <si>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</si>
  <si>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</si>
  <si>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</si>
  <si>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</si>
  <si>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</si>
  <si>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</si>
  <si>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</si>
  <si>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</si>
  <si>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</si>
  <si>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</si>
  <si>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</si>
  <si>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</si>
  <si>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</si>
  <si>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</si>
  <si>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</si>
  <si>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</si>
  <si>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</si>
  <si>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</si>
  <si>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</si>
  <si>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</si>
  <si>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</si>
  <si>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</si>
  <si>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</si>
  <si>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</si>
  <si>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</si>
  <si>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</si>
  <si>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</si>
  <si>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</si>
  <si>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</si>
  <si>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</si>
  <si>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</si>
  <si>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</si>
  <si>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</si>
  <si>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</si>
  <si>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</si>
  <si>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</si>
  <si>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</si>
  <si>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</si>
  <si>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</si>
  <si>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</si>
  <si>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</si>
  <si>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</si>
  <si>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</si>
  <si>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</si>
  <si>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</si>
  <si>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</si>
  <si>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</si>
  <si>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</si>
  <si>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</si>
  <si>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</si>
  <si>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</si>
  <si>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</si>
  <si>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</si>
  <si>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</si>
  <si>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</si>
  <si>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</si>
  <si>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</si>
  <si>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</si>
  <si>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</si>
  <si>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</si>
  <si>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</si>
  <si>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</si>
  <si>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</si>
  <si>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</si>
  <si>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</si>
  <si>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</si>
  <si>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</si>
  <si>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</si>
  <si>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</si>
  <si>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</si>
  <si>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</si>
  <si>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</si>
  <si>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</si>
  <si>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</si>
  <si>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</si>
  <si>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</si>
  <si>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</si>
  <si>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</si>
  <si>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</si>
  <si>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</si>
  <si>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</si>
  <si>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</si>
  <si>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</si>
  <si>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</si>
  <si>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</si>
  <si>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</si>
  <si>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</si>
  <si>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</si>
  <si>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</si>
  <si>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</si>
  <si>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</si>
  <si>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</si>
  <si>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</si>
  <si>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</si>
  <si>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</si>
  <si>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</si>
  <si>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</si>
  <si>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</si>
  <si>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</si>
  <si>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</si>
  <si>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</si>
  <si>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</si>
  <si>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</si>
  <si>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</si>
  <si>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</si>
  <si>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</si>
  <si>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</si>
  <si>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</si>
  <si>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</si>
  <si>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</si>
  <si>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</si>
  <si>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</si>
  <si>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</si>
  <si>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</si>
  <si>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</si>
  <si>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</si>
  <si>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</si>
  <si>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</si>
  <si>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</si>
  <si>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</si>
  <si>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</si>
  <si>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</si>
  <si>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</si>
  <si>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</si>
  <si>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</si>
  <si>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</si>
  <si>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</si>
  <si>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</si>
  <si>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</si>
  <si>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</si>
  <si>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</si>
  <si>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</si>
  <si>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</si>
  <si>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</si>
  <si>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</si>
  <si>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</si>
  <si>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</si>
  <si>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</si>
  <si>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</si>
  <si>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</si>
  <si>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</si>
  <si>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</si>
  <si>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</si>
  <si>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</si>
  <si>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</si>
  <si>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</si>
  <si>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</si>
  <si>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</si>
  <si>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</si>
  <si>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</si>
  <si>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</si>
  <si>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</si>
  <si>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</si>
  <si>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</si>
  <si>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</si>
  <si>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</si>
  <si>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</si>
  <si>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</si>
  <si>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</si>
  <si>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</si>
  <si>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</si>
  <si>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</si>
  <si>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</si>
  <si>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</si>
  <si>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</si>
  <si>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</si>
  <si>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</si>
  <si>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</si>
  <si>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</si>
  <si>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</si>
  <si>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</si>
  <si>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</si>
  <si>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</si>
  <si>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</si>
  <si>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</si>
  <si>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</si>
  <si>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</si>
  <si>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</si>
  <si>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</si>
  <si>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</si>
  <si>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</si>
  <si>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</si>
  <si>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</si>
  <si>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</si>
  <si>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</si>
  <si>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</si>
  <si>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</si>
  <si>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</si>
  <si>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</si>
  <si>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</si>
  <si>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</si>
  <si>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</si>
  <si>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</si>
  <si>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</si>
  <si>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</si>
  <si>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</si>
  <si>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</si>
  <si>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</si>
  <si>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</si>
  <si>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</si>
  <si>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</si>
  <si>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</si>
  <si>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</si>
  <si>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</si>
  <si>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</si>
  <si>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</si>
  <si>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</si>
  <si>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</si>
  <si>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</si>
  <si>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</si>
  <si>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</si>
  <si>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</si>
  <si>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</si>
  <si>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</si>
  <si>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</si>
  <si>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</si>
  <si>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</si>
  <si>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automation/Data/Results/Workbooks/LSIPs/YY_LSIP/YY_LSIP_Database.Main.xlsx</t>
  </si>
  <si>
    <t>LSIP</t>
  </si>
  <si>
    <t>38. York and North Yorkshire</t>
  </si>
  <si>
    <t>LSIP name</t>
  </si>
  <si>
    <t>York and North Yorkshire</t>
  </si>
  <si>
    <t>09 03 2023 10:34:28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</si>
</sst>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-0.43361644770492092</c:v>
                </c:pt>
                <c:pt idx="2">
                  <c:v>-1.0944614627692362</c:v>
                </c:pt>
                <c:pt idx="3">
                  <c:v>-1.9769821369267526</c:v>
                </c:pt>
                <c:pt idx="4">
                  <c:v>4.6709005382206792</c:v>
                </c:pt>
                <c:pt idx="5">
                  <c:v>-0.51043266412963417</c:v>
                </c:pt>
                <c:pt idx="7">
                  <c:v>5.8591600640553132</c:v>
                </c:pt>
                <c:pt idx="8">
                  <c:v>-1.0204773457722083</c:v>
                </c:pt>
                <c:pt idx="9">
                  <c:v>-2.1087248586508012</c:v>
                </c:pt>
                <c:pt idx="10">
                  <c:v>1.747454761820677</c:v>
                </c:pt>
                <c:pt idx="11">
                  <c:v>5.5510086690043536</c:v>
                </c:pt>
                <c:pt idx="12">
                  <c:v>-3.3670929445684838</c:v>
                </c:pt>
                <c:pt idx="13">
                  <c:v>1.6229850168152149</c:v>
                </c:pt>
                <c:pt idx="14">
                  <c:v>10.153663699231652</c:v>
                </c:pt>
                <c:pt idx="15">
                  <c:v>0.71205967195193676</c:v>
                </c:pt>
                <c:pt idx="17">
                  <c:v>-2.0009071335678752</c:v>
                </c:pt>
                <c:pt idx="18">
                  <c:v>-1.5113206097280729</c:v>
                </c:pt>
                <c:pt idx="19">
                  <c:v>-0.86237038422909418</c:v>
                </c:pt>
                <c:pt idx="20">
                  <c:v>-1.3417444498856845</c:v>
                </c:pt>
                <c:pt idx="22">
                  <c:v>2.2689756639687308</c:v>
                </c:pt>
                <c:pt idx="24">
                  <c:v>-2.8250805154330427</c:v>
                </c:pt>
                <c:pt idx="25">
                  <c:v>-1.0799531992121914</c:v>
                </c:pt>
                <c:pt idx="26">
                  <c:v>3.301281921354482</c:v>
                </c:pt>
                <c:pt idx="27">
                  <c:v>-0.4524678002746696</c:v>
                </c:pt>
                <c:pt idx="29">
                  <c:v>-7.1805038947579281</c:v>
                </c:pt>
                <c:pt idx="30">
                  <c:v>-4.6235150486391596</c:v>
                </c:pt>
                <c:pt idx="31">
                  <c:v>-20.510348619814735</c:v>
                </c:pt>
                <c:pt idx="32">
                  <c:v>-7.7634260368005243</c:v>
                </c:pt>
                <c:pt idx="33">
                  <c:v>-8.0587163718160113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0.28088627274531763</c:v>
                </c:pt>
                <c:pt idx="2">
                  <c:v>0.92331751411207641</c:v>
                </c:pt>
                <c:pt idx="3">
                  <c:v>0.16244765229109781</c:v>
                </c:pt>
                <c:pt idx="4">
                  <c:v>2.8267418278749012E-2</c:v>
                </c:pt>
                <c:pt idx="5">
                  <c:v>0.51665507930391819</c:v>
                </c:pt>
                <c:pt idx="7">
                  <c:v>-0.87936538572035428</c:v>
                </c:pt>
                <c:pt idx="8">
                  <c:v>9.7250266371862182E-3</c:v>
                </c:pt>
                <c:pt idx="9">
                  <c:v>1.0600842267124655</c:v>
                </c:pt>
                <c:pt idx="10">
                  <c:v>0.77496034632149602</c:v>
                </c:pt>
                <c:pt idx="11">
                  <c:v>-0.39971487862270338</c:v>
                </c:pt>
                <c:pt idx="12">
                  <c:v>-6.7848603654241391E-2</c:v>
                </c:pt>
                <c:pt idx="13">
                  <c:v>0.86658903105552021</c:v>
                </c:pt>
                <c:pt idx="14">
                  <c:v>2.8520906257156753E-3</c:v>
                </c:pt>
                <c:pt idx="15">
                  <c:v>0.41399464446980616</c:v>
                </c:pt>
                <c:pt idx="17">
                  <c:v>0.9085976154024511</c:v>
                </c:pt>
                <c:pt idx="18">
                  <c:v>0.94385798929277342</c:v>
                </c:pt>
                <c:pt idx="19">
                  <c:v>-1.5173283263214543E-2</c:v>
                </c:pt>
                <c:pt idx="20">
                  <c:v>0.44931555868614748</c:v>
                </c:pt>
                <c:pt idx="22">
                  <c:v>5.9979011375332902E-3</c:v>
                </c:pt>
                <c:pt idx="24">
                  <c:v>-1.1908015126817051</c:v>
                </c:pt>
                <c:pt idx="25">
                  <c:v>0.39088185910838291</c:v>
                </c:pt>
                <c:pt idx="26">
                  <c:v>-1.6999711277073226</c:v>
                </c:pt>
                <c:pt idx="27">
                  <c:v>-1.1801014176960556</c:v>
                </c:pt>
                <c:pt idx="29">
                  <c:v>0.54290577611357804</c:v>
                </c:pt>
                <c:pt idx="30">
                  <c:v>-0.23760606042481092</c:v>
                </c:pt>
                <c:pt idx="31">
                  <c:v>-4.9383468343533021</c:v>
                </c:pt>
                <c:pt idx="32">
                  <c:v>0.33059069478929004</c:v>
                </c:pt>
                <c:pt idx="33">
                  <c:v>0.12003836543232893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9.8399999999999856</c:v>
                </c:pt>
                <c:pt idx="1">
                  <c:v>12.138000000000021</c:v>
                </c:pt>
                <c:pt idx="2">
                  <c:v>10.839000000000027</c:v>
                </c:pt>
                <c:pt idx="3">
                  <c:v>11.941000000000006</c:v>
                </c:pt>
                <c:pt idx="4">
                  <c:v>12.421000000000003</c:v>
                </c:pt>
                <c:pt idx="5">
                  <c:v>9.6510000000000051</c:v>
                </c:pt>
                <c:pt idx="6">
                  <c:v>10.042999999999999</c:v>
                </c:pt>
                <c:pt idx="7">
                  <c:v>7.8220000000000089</c:v>
                </c:pt>
                <c:pt idx="8">
                  <c:v>11.071000000000002</c:v>
                </c:pt>
                <c:pt idx="9">
                  <c:v>9.3769999999999989</c:v>
                </c:pt>
                <c:pt idx="10">
                  <c:v>6.4430000000000138</c:v>
                </c:pt>
                <c:pt idx="11">
                  <c:v>6.5000000000000089</c:v>
                </c:pt>
                <c:pt idx="12">
                  <c:v>6.5569999999999897</c:v>
                </c:pt>
                <c:pt idx="13">
                  <c:v>6.6229999999999949</c:v>
                </c:pt>
                <c:pt idx="14">
                  <c:v>6.6740000000000039</c:v>
                </c:pt>
                <c:pt idx="15">
                  <c:v>6.6780000000000213</c:v>
                </c:pt>
                <c:pt idx="16">
                  <c:v>6.6870000000000118</c:v>
                </c:pt>
                <c:pt idx="17">
                  <c:v>6.6959999999999935</c:v>
                </c:pt>
                <c:pt idx="18">
                  <c:v>6.7019999999999902</c:v>
                </c:pt>
                <c:pt idx="19">
                  <c:v>6.7089999999999854</c:v>
                </c:pt>
                <c:pt idx="20">
                  <c:v>6.719999999999998</c:v>
                </c:pt>
                <c:pt idx="21">
                  <c:v>6.7310000000000043</c:v>
                </c:pt>
                <c:pt idx="22">
                  <c:v>6.7420000000000009</c:v>
                </c:pt>
                <c:pt idx="23">
                  <c:v>6.7520000000000104</c:v>
                </c:pt>
                <c:pt idx="24" formatCode="#,##0.00">
                  <c:v>6.7609999999999868</c:v>
                </c:pt>
                <c:pt idx="25">
                  <c:v>6.7700000000000085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1.1309999999999996</c:v>
                </c:pt>
                <c:pt idx="1">
                  <c:v>1.089999999999999</c:v>
                </c:pt>
                <c:pt idx="2">
                  <c:v>1.0559999999999985</c:v>
                </c:pt>
                <c:pt idx="3">
                  <c:v>1.2469999999999986</c:v>
                </c:pt>
                <c:pt idx="4">
                  <c:v>1.3790000000000033</c:v>
                </c:pt>
                <c:pt idx="5">
                  <c:v>1.2729999999999992</c:v>
                </c:pt>
                <c:pt idx="6">
                  <c:v>1.0100000000000007</c:v>
                </c:pt>
                <c:pt idx="7">
                  <c:v>0.45400000000000013</c:v>
                </c:pt>
                <c:pt idx="8">
                  <c:v>0.70899999999999985</c:v>
                </c:pt>
                <c:pt idx="9">
                  <c:v>0.43899999999999967</c:v>
                </c:pt>
                <c:pt idx="10">
                  <c:v>0.40400000000000058</c:v>
                </c:pt>
                <c:pt idx="11">
                  <c:v>0.373999999999999</c:v>
                </c:pt>
                <c:pt idx="12">
                  <c:v>0.36199999999999904</c:v>
                </c:pt>
                <c:pt idx="13">
                  <c:v>0.33900000000000052</c:v>
                </c:pt>
                <c:pt idx="14">
                  <c:v>0.31700000000000012</c:v>
                </c:pt>
                <c:pt idx="15">
                  <c:v>0.29799999999999921</c:v>
                </c:pt>
                <c:pt idx="16">
                  <c:v>0.28300000000000031</c:v>
                </c:pt>
                <c:pt idx="17">
                  <c:v>0.26899999999999957</c:v>
                </c:pt>
                <c:pt idx="18">
                  <c:v>0.25600000000000028</c:v>
                </c:pt>
                <c:pt idx="19">
                  <c:v>0.24399999999999999</c:v>
                </c:pt>
                <c:pt idx="20">
                  <c:v>0.23399999999999974</c:v>
                </c:pt>
                <c:pt idx="21">
                  <c:v>0.22299999999999995</c:v>
                </c:pt>
                <c:pt idx="22">
                  <c:v>0.21300000000000008</c:v>
                </c:pt>
                <c:pt idx="23">
                  <c:v>0.20399999999999974</c:v>
                </c:pt>
                <c:pt idx="24" formatCode="#,##0.00">
                  <c:v>0.19600000000000023</c:v>
                </c:pt>
                <c:pt idx="25">
                  <c:v>0.18900000000000003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1.839000000000002</c:v>
                </c:pt>
                <c:pt idx="1">
                  <c:v>1.3470000000000053</c:v>
                </c:pt>
                <c:pt idx="2">
                  <c:v>1.1939999999999993</c:v>
                </c:pt>
                <c:pt idx="3">
                  <c:v>1.4570000000000032</c:v>
                </c:pt>
                <c:pt idx="4">
                  <c:v>1.395999999999997</c:v>
                </c:pt>
                <c:pt idx="5">
                  <c:v>1.9880000000000002</c:v>
                </c:pt>
                <c:pt idx="6">
                  <c:v>2.2480000000000007</c:v>
                </c:pt>
                <c:pt idx="7">
                  <c:v>1.4899999999999995</c:v>
                </c:pt>
                <c:pt idx="8">
                  <c:v>1.5169999999999979</c:v>
                </c:pt>
                <c:pt idx="9">
                  <c:v>1.6140000000000001</c:v>
                </c:pt>
                <c:pt idx="10">
                  <c:v>1.5689999999999953</c:v>
                </c:pt>
                <c:pt idx="11">
                  <c:v>1.5540000000000027</c:v>
                </c:pt>
                <c:pt idx="12">
                  <c:v>1.5330000000000021</c:v>
                </c:pt>
                <c:pt idx="13">
                  <c:v>1.5269999999999992</c:v>
                </c:pt>
                <c:pt idx="14">
                  <c:v>1.5259999999999978</c:v>
                </c:pt>
                <c:pt idx="15">
                  <c:v>1.5240000000000029</c:v>
                </c:pt>
                <c:pt idx="16">
                  <c:v>1.5210000000000026</c:v>
                </c:pt>
                <c:pt idx="17">
                  <c:v>1.5200000000000011</c:v>
                </c:pt>
                <c:pt idx="18">
                  <c:v>1.5179999999999971</c:v>
                </c:pt>
                <c:pt idx="19">
                  <c:v>1.5170000000000023</c:v>
                </c:pt>
                <c:pt idx="20">
                  <c:v>1.516</c:v>
                </c:pt>
                <c:pt idx="21">
                  <c:v>1.5150000000000021</c:v>
                </c:pt>
                <c:pt idx="22">
                  <c:v>1.5150000000000035</c:v>
                </c:pt>
                <c:pt idx="23">
                  <c:v>1.5149999999999981</c:v>
                </c:pt>
                <c:pt idx="24" formatCode="#,##0.00">
                  <c:v>1.5140000000000016</c:v>
                </c:pt>
                <c:pt idx="25">
                  <c:v>1.5139999999999987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1.6329999999999962</c:v>
                </c:pt>
                <c:pt idx="1">
                  <c:v>1.8789999999999989</c:v>
                </c:pt>
                <c:pt idx="2">
                  <c:v>1.9159999999999997</c:v>
                </c:pt>
                <c:pt idx="3">
                  <c:v>1.5760000000000034</c:v>
                </c:pt>
                <c:pt idx="4">
                  <c:v>1.6010000000000046</c:v>
                </c:pt>
                <c:pt idx="5">
                  <c:v>2.0929999999999964</c:v>
                </c:pt>
                <c:pt idx="6">
                  <c:v>1.6179999999999986</c:v>
                </c:pt>
                <c:pt idx="7">
                  <c:v>1.6069999999999989</c:v>
                </c:pt>
                <c:pt idx="8">
                  <c:v>2.1710000000000007</c:v>
                </c:pt>
                <c:pt idx="9">
                  <c:v>1.4870000000000003</c:v>
                </c:pt>
                <c:pt idx="10">
                  <c:v>1.4419999999999984</c:v>
                </c:pt>
                <c:pt idx="11">
                  <c:v>1.4169999999999991</c:v>
                </c:pt>
                <c:pt idx="12">
                  <c:v>1.4090000000000036</c:v>
                </c:pt>
                <c:pt idx="13">
                  <c:v>1.4219999999999977</c:v>
                </c:pt>
                <c:pt idx="14">
                  <c:v>1.4659999999999944</c:v>
                </c:pt>
                <c:pt idx="15">
                  <c:v>1.489999999999998</c:v>
                </c:pt>
                <c:pt idx="16">
                  <c:v>1.5080000000000011</c:v>
                </c:pt>
                <c:pt idx="17">
                  <c:v>1.5200000000000007</c:v>
                </c:pt>
                <c:pt idx="18">
                  <c:v>1.5289999999999997</c:v>
                </c:pt>
                <c:pt idx="19">
                  <c:v>1.5360000000000009</c:v>
                </c:pt>
                <c:pt idx="20">
                  <c:v>1.5420000000000056</c:v>
                </c:pt>
                <c:pt idx="21">
                  <c:v>1.5469999999999955</c:v>
                </c:pt>
                <c:pt idx="22">
                  <c:v>1.551000000000001</c:v>
                </c:pt>
                <c:pt idx="23">
                  <c:v>1.5559999999999954</c:v>
                </c:pt>
                <c:pt idx="24" formatCode="#,##0.00">
                  <c:v>1.5600000000000038</c:v>
                </c:pt>
                <c:pt idx="25">
                  <c:v>1.5640000000000021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12.030000000000028</c:v>
                </c:pt>
                <c:pt idx="1">
                  <c:v>10.940000000000001</c:v>
                </c:pt>
                <c:pt idx="2">
                  <c:v>11.336999999999991</c:v>
                </c:pt>
                <c:pt idx="3">
                  <c:v>12.901000000000014</c:v>
                </c:pt>
                <c:pt idx="4">
                  <c:v>11.949999999999974</c:v>
                </c:pt>
                <c:pt idx="5">
                  <c:v>13.645000000000023</c:v>
                </c:pt>
                <c:pt idx="6">
                  <c:v>15.159999999999965</c:v>
                </c:pt>
                <c:pt idx="7">
                  <c:v>16.514000000000006</c:v>
                </c:pt>
                <c:pt idx="8">
                  <c:v>13.872999999999998</c:v>
                </c:pt>
                <c:pt idx="9">
                  <c:v>15.192999999999959</c:v>
                </c:pt>
                <c:pt idx="10">
                  <c:v>16.051000000000052</c:v>
                </c:pt>
                <c:pt idx="11">
                  <c:v>15.830000000000004</c:v>
                </c:pt>
                <c:pt idx="12">
                  <c:v>15.627000000000015</c:v>
                </c:pt>
                <c:pt idx="13">
                  <c:v>15.512000000000011</c:v>
                </c:pt>
                <c:pt idx="14">
                  <c:v>15.277000000000015</c:v>
                </c:pt>
                <c:pt idx="15">
                  <c:v>14.974999999999998</c:v>
                </c:pt>
                <c:pt idx="16">
                  <c:v>14.714</c:v>
                </c:pt>
                <c:pt idx="17">
                  <c:v>14.445999999999987</c:v>
                </c:pt>
                <c:pt idx="18">
                  <c:v>14.175999999999995</c:v>
                </c:pt>
                <c:pt idx="19">
                  <c:v>13.909999999999972</c:v>
                </c:pt>
                <c:pt idx="20">
                  <c:v>13.650999999999978</c:v>
                </c:pt>
                <c:pt idx="21">
                  <c:v>13.396999999999986</c:v>
                </c:pt>
                <c:pt idx="22">
                  <c:v>13.145999999999974</c:v>
                </c:pt>
                <c:pt idx="23">
                  <c:v>12.89800000000001</c:v>
                </c:pt>
                <c:pt idx="24" formatCode="#,##0.00">
                  <c:v>12.652999999999999</c:v>
                </c:pt>
                <c:pt idx="25">
                  <c:v>12.411000000000037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3.6819999999999955</c:v>
                </c:pt>
                <c:pt idx="1">
                  <c:v>3.8599999999999937</c:v>
                </c:pt>
                <c:pt idx="2">
                  <c:v>5.1580000000000146</c:v>
                </c:pt>
                <c:pt idx="3">
                  <c:v>4.7890000000000157</c:v>
                </c:pt>
                <c:pt idx="4">
                  <c:v>3.5400000000000023</c:v>
                </c:pt>
                <c:pt idx="5">
                  <c:v>4.9579999999999993</c:v>
                </c:pt>
                <c:pt idx="6">
                  <c:v>3.9930000000000052</c:v>
                </c:pt>
                <c:pt idx="7">
                  <c:v>3.8630000000000102</c:v>
                </c:pt>
                <c:pt idx="8">
                  <c:v>4.5539999999999949</c:v>
                </c:pt>
                <c:pt idx="9">
                  <c:v>4.7750000000000208</c:v>
                </c:pt>
                <c:pt idx="10">
                  <c:v>4.6960000000000086</c:v>
                </c:pt>
                <c:pt idx="11">
                  <c:v>4.8059999999999992</c:v>
                </c:pt>
                <c:pt idx="12">
                  <c:v>4.817999999999997</c:v>
                </c:pt>
                <c:pt idx="13">
                  <c:v>4.8579999999999979</c:v>
                </c:pt>
                <c:pt idx="14">
                  <c:v>4.8969999999999869</c:v>
                </c:pt>
                <c:pt idx="15">
                  <c:v>4.9409999999999865</c:v>
                </c:pt>
                <c:pt idx="16">
                  <c:v>4.9470000000000161</c:v>
                </c:pt>
                <c:pt idx="17">
                  <c:v>4.951999999999984</c:v>
                </c:pt>
                <c:pt idx="18">
                  <c:v>4.955999999999996</c:v>
                </c:pt>
                <c:pt idx="19">
                  <c:v>4.9600000000000017</c:v>
                </c:pt>
                <c:pt idx="20">
                  <c:v>4.9670000000000014</c:v>
                </c:pt>
                <c:pt idx="21">
                  <c:v>4.971000000000009</c:v>
                </c:pt>
                <c:pt idx="22">
                  <c:v>4.9750000000000014</c:v>
                </c:pt>
                <c:pt idx="23">
                  <c:v>4.9770000000000056</c:v>
                </c:pt>
                <c:pt idx="24" formatCode="#,##0.00">
                  <c:v>4.9779999999999998</c:v>
                </c:pt>
                <c:pt idx="25">
                  <c:v>4.979000000000017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17.962000000000035</c:v>
                </c:pt>
                <c:pt idx="1">
                  <c:v>16.868999999999975</c:v>
                </c:pt>
                <c:pt idx="2">
                  <c:v>19.826000000000008</c:v>
                </c:pt>
                <c:pt idx="3">
                  <c:v>17.863999999999979</c:v>
                </c:pt>
                <c:pt idx="4">
                  <c:v>20.717999999999979</c:v>
                </c:pt>
                <c:pt idx="5">
                  <c:v>23.056999999999881</c:v>
                </c:pt>
                <c:pt idx="6">
                  <c:v>17.522000000000027</c:v>
                </c:pt>
                <c:pt idx="7">
                  <c:v>19.311000000000021</c:v>
                </c:pt>
                <c:pt idx="8">
                  <c:v>22.958000000000062</c:v>
                </c:pt>
                <c:pt idx="9">
                  <c:v>19.769000000000059</c:v>
                </c:pt>
                <c:pt idx="10">
                  <c:v>19.979000000000017</c:v>
                </c:pt>
                <c:pt idx="11">
                  <c:v>19.85600000000003</c:v>
                </c:pt>
                <c:pt idx="12">
                  <c:v>19.529999999999934</c:v>
                </c:pt>
                <c:pt idx="13">
                  <c:v>19.206999999999972</c:v>
                </c:pt>
                <c:pt idx="14">
                  <c:v>18.983999999999945</c:v>
                </c:pt>
                <c:pt idx="15">
                  <c:v>18.730000000000022</c:v>
                </c:pt>
                <c:pt idx="16">
                  <c:v>18.487999999999978</c:v>
                </c:pt>
                <c:pt idx="17">
                  <c:v>18.24799999999998</c:v>
                </c:pt>
                <c:pt idx="18">
                  <c:v>18.01899999999997</c:v>
                </c:pt>
                <c:pt idx="19">
                  <c:v>17.800999999999988</c:v>
                </c:pt>
                <c:pt idx="20">
                  <c:v>17.601000000000013</c:v>
                </c:pt>
                <c:pt idx="21">
                  <c:v>17.403000000000016</c:v>
                </c:pt>
                <c:pt idx="22">
                  <c:v>17.212999999999976</c:v>
                </c:pt>
                <c:pt idx="23">
                  <c:v>17.032000000000011</c:v>
                </c:pt>
                <c:pt idx="24" formatCode="#,##0.00">
                  <c:v>16.85800000000004</c:v>
                </c:pt>
                <c:pt idx="25">
                  <c:v>16.69300000000004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31.587000000000014</c:v>
                </c:pt>
                <c:pt idx="1">
                  <c:v>29.165999999999954</c:v>
                </c:pt>
                <c:pt idx="2">
                  <c:v>28.115999999999961</c:v>
                </c:pt>
                <c:pt idx="3">
                  <c:v>25.407999999999969</c:v>
                </c:pt>
                <c:pt idx="4">
                  <c:v>27.754000000000072</c:v>
                </c:pt>
                <c:pt idx="5">
                  <c:v>29.794000000000018</c:v>
                </c:pt>
                <c:pt idx="6">
                  <c:v>30.090000000000042</c:v>
                </c:pt>
                <c:pt idx="7">
                  <c:v>29.604000000000074</c:v>
                </c:pt>
                <c:pt idx="8">
                  <c:v>28.601999999999961</c:v>
                </c:pt>
                <c:pt idx="9">
                  <c:v>31.57000000000011</c:v>
                </c:pt>
                <c:pt idx="10">
                  <c:v>33.33099999999996</c:v>
                </c:pt>
                <c:pt idx="11">
                  <c:v>32.77600000000001</c:v>
                </c:pt>
                <c:pt idx="12">
                  <c:v>32.778999999999989</c:v>
                </c:pt>
                <c:pt idx="13">
                  <c:v>32.800000000000054</c:v>
                </c:pt>
                <c:pt idx="14">
                  <c:v>32.872999999999962</c:v>
                </c:pt>
                <c:pt idx="15">
                  <c:v>32.961000000000013</c:v>
                </c:pt>
                <c:pt idx="16">
                  <c:v>33.02200000000002</c:v>
                </c:pt>
                <c:pt idx="17">
                  <c:v>33.021999999999935</c:v>
                </c:pt>
                <c:pt idx="18">
                  <c:v>33.049999999999947</c:v>
                </c:pt>
                <c:pt idx="19">
                  <c:v>33.061999999999941</c:v>
                </c:pt>
                <c:pt idx="20">
                  <c:v>33.104000000000028</c:v>
                </c:pt>
                <c:pt idx="21">
                  <c:v>33.149000000000015</c:v>
                </c:pt>
                <c:pt idx="22">
                  <c:v>33.199000000000041</c:v>
                </c:pt>
                <c:pt idx="23">
                  <c:v>33.252000000000024</c:v>
                </c:pt>
                <c:pt idx="24" formatCode="#,##0.00">
                  <c:v>33.306000000000061</c:v>
                </c:pt>
                <c:pt idx="25">
                  <c:v>33.361000000000054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65.150999999999968</c:v>
                </c:pt>
                <c:pt idx="1">
                  <c:v>67.034000000000134</c:v>
                </c:pt>
                <c:pt idx="2">
                  <c:v>62.410000000000053</c:v>
                </c:pt>
                <c:pt idx="3">
                  <c:v>64.014999999999972</c:v>
                </c:pt>
                <c:pt idx="4">
                  <c:v>64.931999999999846</c:v>
                </c:pt>
                <c:pt idx="5">
                  <c:v>67.057999999999979</c:v>
                </c:pt>
                <c:pt idx="6">
                  <c:v>71.778000000000148</c:v>
                </c:pt>
                <c:pt idx="7">
                  <c:v>66.737000000000123</c:v>
                </c:pt>
                <c:pt idx="8">
                  <c:v>63.581000000000088</c:v>
                </c:pt>
                <c:pt idx="9">
                  <c:v>62.953999999999887</c:v>
                </c:pt>
                <c:pt idx="10">
                  <c:v>64.215999999999781</c:v>
                </c:pt>
                <c:pt idx="11">
                  <c:v>64.093999999999937</c:v>
                </c:pt>
                <c:pt idx="12">
                  <c:v>63.969000000000058</c:v>
                </c:pt>
                <c:pt idx="13">
                  <c:v>63.929000000000066</c:v>
                </c:pt>
                <c:pt idx="14">
                  <c:v>63.943000000000033</c:v>
                </c:pt>
                <c:pt idx="15">
                  <c:v>63.987000000000045</c:v>
                </c:pt>
                <c:pt idx="16">
                  <c:v>63.986000000000018</c:v>
                </c:pt>
                <c:pt idx="17">
                  <c:v>63.974999999999945</c:v>
                </c:pt>
                <c:pt idx="18">
                  <c:v>63.962000000000003</c:v>
                </c:pt>
                <c:pt idx="19">
                  <c:v>63.94900000000019</c:v>
                </c:pt>
                <c:pt idx="20">
                  <c:v>63.948999999999828</c:v>
                </c:pt>
                <c:pt idx="21">
                  <c:v>63.957000000000072</c:v>
                </c:pt>
                <c:pt idx="22">
                  <c:v>63.966000000000022</c:v>
                </c:pt>
                <c:pt idx="23">
                  <c:v>64.00400000000009</c:v>
                </c:pt>
                <c:pt idx="24" formatCode="#,##0.00">
                  <c:v>64.037000000000091</c:v>
                </c:pt>
                <c:pt idx="25">
                  <c:v>64.069999999999865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22.893999999999938</c:v>
                </c:pt>
                <c:pt idx="1">
                  <c:v>25.069999999999958</c:v>
                </c:pt>
                <c:pt idx="2">
                  <c:v>22.571000000000005</c:v>
                </c:pt>
                <c:pt idx="3">
                  <c:v>23.803000000000033</c:v>
                </c:pt>
                <c:pt idx="4">
                  <c:v>22.735999999999958</c:v>
                </c:pt>
                <c:pt idx="5">
                  <c:v>20.622999999999983</c:v>
                </c:pt>
                <c:pt idx="6">
                  <c:v>20.827999999999999</c:v>
                </c:pt>
                <c:pt idx="7">
                  <c:v>21.490000000000013</c:v>
                </c:pt>
                <c:pt idx="8">
                  <c:v>22.965000000000074</c:v>
                </c:pt>
                <c:pt idx="9">
                  <c:v>18.630000000000031</c:v>
                </c:pt>
                <c:pt idx="10">
                  <c:v>19.111000000000004</c:v>
                </c:pt>
                <c:pt idx="11">
                  <c:v>20.418000000000024</c:v>
                </c:pt>
                <c:pt idx="12">
                  <c:v>20.63799999999998</c:v>
                </c:pt>
                <c:pt idx="13">
                  <c:v>20.820000000000064</c:v>
                </c:pt>
                <c:pt idx="14">
                  <c:v>21.020000000000007</c:v>
                </c:pt>
                <c:pt idx="15">
                  <c:v>21.150000000000002</c:v>
                </c:pt>
                <c:pt idx="16">
                  <c:v>21.24000000000003</c:v>
                </c:pt>
                <c:pt idx="17">
                  <c:v>21.327999999999978</c:v>
                </c:pt>
                <c:pt idx="18">
                  <c:v>21.413000000000039</c:v>
                </c:pt>
                <c:pt idx="19">
                  <c:v>21.498999999999985</c:v>
                </c:pt>
                <c:pt idx="20">
                  <c:v>21.59200000000007</c:v>
                </c:pt>
                <c:pt idx="21">
                  <c:v>21.677999999999983</c:v>
                </c:pt>
                <c:pt idx="22">
                  <c:v>21.761999999999993</c:v>
                </c:pt>
                <c:pt idx="23">
                  <c:v>21.844000000000012</c:v>
                </c:pt>
                <c:pt idx="24" formatCode="#,##0.00">
                  <c:v>21.924000000000046</c:v>
                </c:pt>
                <c:pt idx="25">
                  <c:v>22.002999999999954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36.960000000000029</c:v>
                </c:pt>
                <c:pt idx="1">
                  <c:v>36.680999999999976</c:v>
                </c:pt>
                <c:pt idx="2">
                  <c:v>38.412999999999883</c:v>
                </c:pt>
                <c:pt idx="3">
                  <c:v>39.302000000000099</c:v>
                </c:pt>
                <c:pt idx="4">
                  <c:v>43.914000000000009</c:v>
                </c:pt>
                <c:pt idx="5">
                  <c:v>44.547999999999952</c:v>
                </c:pt>
                <c:pt idx="6">
                  <c:v>42.320000000000057</c:v>
                </c:pt>
                <c:pt idx="7">
                  <c:v>47.027000000000022</c:v>
                </c:pt>
                <c:pt idx="8">
                  <c:v>48.09899999999999</c:v>
                </c:pt>
                <c:pt idx="9">
                  <c:v>44.652999999999984</c:v>
                </c:pt>
                <c:pt idx="10">
                  <c:v>40.266000000000005</c:v>
                </c:pt>
                <c:pt idx="11">
                  <c:v>38.313000000000052</c:v>
                </c:pt>
                <c:pt idx="12">
                  <c:v>38.87200000000005</c:v>
                </c:pt>
                <c:pt idx="13">
                  <c:v>39.54</c:v>
                </c:pt>
                <c:pt idx="14">
                  <c:v>40.396000000000129</c:v>
                </c:pt>
                <c:pt idx="15">
                  <c:v>41.108000000000047</c:v>
                </c:pt>
                <c:pt idx="16">
                  <c:v>41.709999999999958</c:v>
                </c:pt>
                <c:pt idx="17">
                  <c:v>42.263999999999989</c:v>
                </c:pt>
                <c:pt idx="18">
                  <c:v>42.793000000000035</c:v>
                </c:pt>
                <c:pt idx="19">
                  <c:v>43.302999999999962</c:v>
                </c:pt>
                <c:pt idx="20">
                  <c:v>43.807000000000059</c:v>
                </c:pt>
                <c:pt idx="21">
                  <c:v>44.294000000000054</c:v>
                </c:pt>
                <c:pt idx="22">
                  <c:v>44.771000000000036</c:v>
                </c:pt>
                <c:pt idx="23">
                  <c:v>45.23400000000013</c:v>
                </c:pt>
                <c:pt idx="24" formatCode="#,##0.00">
                  <c:v>45.682000000000023</c:v>
                </c:pt>
                <c:pt idx="25">
                  <c:v>46.117000000000026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5.4369999999999949</c:v>
                </c:pt>
                <c:pt idx="1">
                  <c:v>7.9299999999999891</c:v>
                </c:pt>
                <c:pt idx="2">
                  <c:v>7.0150000000000023</c:v>
                </c:pt>
                <c:pt idx="3">
                  <c:v>2.7730000000000095</c:v>
                </c:pt>
                <c:pt idx="4">
                  <c:v>1.6469999999999998</c:v>
                </c:pt>
                <c:pt idx="5">
                  <c:v>1.4410000000000001</c:v>
                </c:pt>
                <c:pt idx="6">
                  <c:v>2.8149999999999959</c:v>
                </c:pt>
                <c:pt idx="7">
                  <c:v>2.0510000000000042</c:v>
                </c:pt>
                <c:pt idx="8">
                  <c:v>2.02</c:v>
                </c:pt>
                <c:pt idx="9">
                  <c:v>3.0889999999999973</c:v>
                </c:pt>
                <c:pt idx="10">
                  <c:v>2.337000000000002</c:v>
                </c:pt>
                <c:pt idx="11">
                  <c:v>2.3090000000000019</c:v>
                </c:pt>
                <c:pt idx="12">
                  <c:v>2.3009999999999953</c:v>
                </c:pt>
                <c:pt idx="13">
                  <c:v>2.2919999999999998</c:v>
                </c:pt>
                <c:pt idx="14">
                  <c:v>2.2879999999999971</c:v>
                </c:pt>
                <c:pt idx="15">
                  <c:v>2.2960000000000025</c:v>
                </c:pt>
                <c:pt idx="16">
                  <c:v>2.3000000000000052</c:v>
                </c:pt>
                <c:pt idx="17">
                  <c:v>2.3049999999999993</c:v>
                </c:pt>
                <c:pt idx="18">
                  <c:v>2.3100000000000027</c:v>
                </c:pt>
                <c:pt idx="19">
                  <c:v>2.3139999999999961</c:v>
                </c:pt>
                <c:pt idx="20">
                  <c:v>2.3179999999999961</c:v>
                </c:pt>
                <c:pt idx="21">
                  <c:v>2.3219999999999978</c:v>
                </c:pt>
                <c:pt idx="22">
                  <c:v>2.3259999999999996</c:v>
                </c:pt>
                <c:pt idx="23">
                  <c:v>2.3299999999999983</c:v>
                </c:pt>
                <c:pt idx="24" formatCode="#,##0.00">
                  <c:v>2.3340000000000067</c:v>
                </c:pt>
                <c:pt idx="25">
                  <c:v>2.3380000000000041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5.9790000000000063</c:v>
                </c:pt>
                <c:pt idx="1">
                  <c:v>5.4389999999999947</c:v>
                </c:pt>
                <c:pt idx="2">
                  <c:v>6.7599999999999936</c:v>
                </c:pt>
                <c:pt idx="3">
                  <c:v>6.7740000000000018</c:v>
                </c:pt>
                <c:pt idx="4">
                  <c:v>7.8410000000000029</c:v>
                </c:pt>
                <c:pt idx="5">
                  <c:v>7.0980000000000141</c:v>
                </c:pt>
                <c:pt idx="6">
                  <c:v>7.7500000000000071</c:v>
                </c:pt>
                <c:pt idx="7">
                  <c:v>7.4869999999999974</c:v>
                </c:pt>
                <c:pt idx="8">
                  <c:v>9.6260000000000119</c:v>
                </c:pt>
                <c:pt idx="9">
                  <c:v>7.8300000000000063</c:v>
                </c:pt>
                <c:pt idx="10">
                  <c:v>7.6930000000000112</c:v>
                </c:pt>
                <c:pt idx="11">
                  <c:v>7.8820000000000263</c:v>
                </c:pt>
                <c:pt idx="12">
                  <c:v>7.9349999999999961</c:v>
                </c:pt>
                <c:pt idx="13">
                  <c:v>8.0670000000000108</c:v>
                </c:pt>
                <c:pt idx="14">
                  <c:v>8.1659999999999968</c:v>
                </c:pt>
                <c:pt idx="15">
                  <c:v>8.2430000000000039</c:v>
                </c:pt>
                <c:pt idx="16">
                  <c:v>8.3119999999999798</c:v>
                </c:pt>
                <c:pt idx="17">
                  <c:v>8.3690000000000122</c:v>
                </c:pt>
                <c:pt idx="18">
                  <c:v>8.4199999999999804</c:v>
                </c:pt>
                <c:pt idx="19">
                  <c:v>8.4709999999999557</c:v>
                </c:pt>
                <c:pt idx="20">
                  <c:v>8.5249999999999968</c:v>
                </c:pt>
                <c:pt idx="21">
                  <c:v>8.5779999999999959</c:v>
                </c:pt>
                <c:pt idx="22">
                  <c:v>8.6279999999999859</c:v>
                </c:pt>
                <c:pt idx="23">
                  <c:v>8.6750000000000114</c:v>
                </c:pt>
                <c:pt idx="24" formatCode="#,##0.00">
                  <c:v>8.718</c:v>
                </c:pt>
                <c:pt idx="25">
                  <c:v>8.7559999999999878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11.900999999999948</c:v>
                </c:pt>
                <c:pt idx="1">
                  <c:v>13.017000000000007</c:v>
                </c:pt>
                <c:pt idx="2">
                  <c:v>13.971000000000043</c:v>
                </c:pt>
                <c:pt idx="3">
                  <c:v>11.26</c:v>
                </c:pt>
                <c:pt idx="4">
                  <c:v>11.559999999999981</c:v>
                </c:pt>
                <c:pt idx="5">
                  <c:v>11.951000000000009</c:v>
                </c:pt>
                <c:pt idx="6">
                  <c:v>10.742999999999999</c:v>
                </c:pt>
                <c:pt idx="7">
                  <c:v>9.9240000000000173</c:v>
                </c:pt>
                <c:pt idx="8">
                  <c:v>10.297000000000038</c:v>
                </c:pt>
                <c:pt idx="9">
                  <c:v>10.059999999999972</c:v>
                </c:pt>
                <c:pt idx="10">
                  <c:v>10.070000000000016</c:v>
                </c:pt>
                <c:pt idx="11">
                  <c:v>10.307999999999987</c:v>
                </c:pt>
                <c:pt idx="12">
                  <c:v>10.284000000000018</c:v>
                </c:pt>
                <c:pt idx="13">
                  <c:v>10.256999999999991</c:v>
                </c:pt>
                <c:pt idx="14">
                  <c:v>10.203999999999997</c:v>
                </c:pt>
                <c:pt idx="15">
                  <c:v>10.166999999999982</c:v>
                </c:pt>
                <c:pt idx="16">
                  <c:v>10.141999999999978</c:v>
                </c:pt>
                <c:pt idx="17">
                  <c:v>10.116000000000003</c:v>
                </c:pt>
                <c:pt idx="18">
                  <c:v>10.088999999999997</c:v>
                </c:pt>
                <c:pt idx="19">
                  <c:v>10.062000000000003</c:v>
                </c:pt>
                <c:pt idx="20">
                  <c:v>10.053000000000006</c:v>
                </c:pt>
                <c:pt idx="21">
                  <c:v>10.03600000000001</c:v>
                </c:pt>
                <c:pt idx="22">
                  <c:v>10.018999999999995</c:v>
                </c:pt>
                <c:pt idx="23">
                  <c:v>10.002000000000004</c:v>
                </c:pt>
                <c:pt idx="24" formatCode="#,##0.00">
                  <c:v>9.9850000000000083</c:v>
                </c:pt>
                <c:pt idx="25">
                  <c:v>9.9679999999999787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5.1429999999999945</c:v>
                </c:pt>
                <c:pt idx="1">
                  <c:v>4.6829999999999998</c:v>
                </c:pt>
                <c:pt idx="2">
                  <c:v>5.5300000000000269</c:v>
                </c:pt>
                <c:pt idx="3">
                  <c:v>6.8350000000000044</c:v>
                </c:pt>
                <c:pt idx="4">
                  <c:v>6.7880000000000011</c:v>
                </c:pt>
                <c:pt idx="5">
                  <c:v>6.3620000000000099</c:v>
                </c:pt>
                <c:pt idx="6">
                  <c:v>6.774</c:v>
                </c:pt>
                <c:pt idx="7">
                  <c:v>6.9820000000000002</c:v>
                </c:pt>
                <c:pt idx="8">
                  <c:v>7.355000000000012</c:v>
                </c:pt>
                <c:pt idx="9">
                  <c:v>7.028000000000004</c:v>
                </c:pt>
                <c:pt idx="10">
                  <c:v>8.3350000000000186</c:v>
                </c:pt>
                <c:pt idx="11">
                  <c:v>7.9669999999999979</c:v>
                </c:pt>
                <c:pt idx="12">
                  <c:v>7.645999999999991</c:v>
                </c:pt>
                <c:pt idx="13">
                  <c:v>7.4340000000000117</c:v>
                </c:pt>
                <c:pt idx="14">
                  <c:v>7.2830000000000119</c:v>
                </c:pt>
                <c:pt idx="15">
                  <c:v>7.2929999999999859</c:v>
                </c:pt>
                <c:pt idx="16">
                  <c:v>7.3269999999999831</c:v>
                </c:pt>
                <c:pt idx="17">
                  <c:v>7.3740000000000006</c:v>
                </c:pt>
                <c:pt idx="18">
                  <c:v>7.4269999999999934</c:v>
                </c:pt>
                <c:pt idx="19">
                  <c:v>7.4850000000000092</c:v>
                </c:pt>
                <c:pt idx="20">
                  <c:v>7.5430000000000117</c:v>
                </c:pt>
                <c:pt idx="21">
                  <c:v>7.602999999999998</c:v>
                </c:pt>
                <c:pt idx="22">
                  <c:v>7.6639999999999926</c:v>
                </c:pt>
                <c:pt idx="23">
                  <c:v>7.7260000000000204</c:v>
                </c:pt>
                <c:pt idx="24" formatCode="#,##0.00">
                  <c:v>7.7879999999999896</c:v>
                </c:pt>
                <c:pt idx="25">
                  <c:v>7.8489999999999958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26.630000000000017</c:v>
                </c:pt>
                <c:pt idx="1">
                  <c:v>28.595000000000049</c:v>
                </c:pt>
                <c:pt idx="2">
                  <c:v>28.484999999999975</c:v>
                </c:pt>
                <c:pt idx="3">
                  <c:v>33.375000000000057</c:v>
                </c:pt>
                <c:pt idx="4">
                  <c:v>31.88</c:v>
                </c:pt>
                <c:pt idx="5">
                  <c:v>31.155999999999999</c:v>
                </c:pt>
                <c:pt idx="6">
                  <c:v>34.957000000000072</c:v>
                </c:pt>
                <c:pt idx="7">
                  <c:v>37.371999999999986</c:v>
                </c:pt>
                <c:pt idx="8">
                  <c:v>36.08400000000001</c:v>
                </c:pt>
                <c:pt idx="9">
                  <c:v>33.945000000000007</c:v>
                </c:pt>
                <c:pt idx="10">
                  <c:v>33.97499999999998</c:v>
                </c:pt>
                <c:pt idx="11">
                  <c:v>34.524000000000058</c:v>
                </c:pt>
                <c:pt idx="12">
                  <c:v>34.729999999999983</c:v>
                </c:pt>
                <c:pt idx="13">
                  <c:v>35.001999999999889</c:v>
                </c:pt>
                <c:pt idx="14">
                  <c:v>35.285000000000046</c:v>
                </c:pt>
                <c:pt idx="15">
                  <c:v>35.524999999999885</c:v>
                </c:pt>
                <c:pt idx="16">
                  <c:v>35.747999999999955</c:v>
                </c:pt>
                <c:pt idx="17">
                  <c:v>35.982999999999961</c:v>
                </c:pt>
                <c:pt idx="18">
                  <c:v>36.229999999999968</c:v>
                </c:pt>
                <c:pt idx="19">
                  <c:v>36.490000000000052</c:v>
                </c:pt>
                <c:pt idx="20">
                  <c:v>36.763000000000041</c:v>
                </c:pt>
                <c:pt idx="21">
                  <c:v>37.036000000000044</c:v>
                </c:pt>
                <c:pt idx="22">
                  <c:v>37.311999999999976</c:v>
                </c:pt>
                <c:pt idx="23">
                  <c:v>37.588000000000065</c:v>
                </c:pt>
                <c:pt idx="24" formatCode="#,##0.00">
                  <c:v>37.866000000000042</c:v>
                </c:pt>
                <c:pt idx="25">
                  <c:v>38.146000000000015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23.789999999999914</c:v>
                </c:pt>
                <c:pt idx="1">
                  <c:v>22.222000000000037</c:v>
                </c:pt>
                <c:pt idx="2">
                  <c:v>24.3610000000001</c:v>
                </c:pt>
                <c:pt idx="3">
                  <c:v>24.595000000000017</c:v>
                </c:pt>
                <c:pt idx="4">
                  <c:v>29.047999999999998</c:v>
                </c:pt>
                <c:pt idx="5">
                  <c:v>34.833000000000069</c:v>
                </c:pt>
                <c:pt idx="6">
                  <c:v>31.573000000000015</c:v>
                </c:pt>
                <c:pt idx="7">
                  <c:v>34.47199999999993</c:v>
                </c:pt>
                <c:pt idx="8">
                  <c:v>32.449000000000012</c:v>
                </c:pt>
                <c:pt idx="9">
                  <c:v>31.383999999999961</c:v>
                </c:pt>
                <c:pt idx="10">
                  <c:v>31.311999999999983</c:v>
                </c:pt>
                <c:pt idx="11">
                  <c:v>31.938000000000049</c:v>
                </c:pt>
                <c:pt idx="12">
                  <c:v>32.699000000000076</c:v>
                </c:pt>
                <c:pt idx="13">
                  <c:v>33.192000000000007</c:v>
                </c:pt>
                <c:pt idx="14">
                  <c:v>33.524999999999999</c:v>
                </c:pt>
                <c:pt idx="15">
                  <c:v>33.786000000000008</c:v>
                </c:pt>
                <c:pt idx="16">
                  <c:v>34.079000000000008</c:v>
                </c:pt>
                <c:pt idx="17">
                  <c:v>34.367999999999952</c:v>
                </c:pt>
                <c:pt idx="18">
                  <c:v>34.656000000000006</c:v>
                </c:pt>
                <c:pt idx="19">
                  <c:v>34.942999999999984</c:v>
                </c:pt>
                <c:pt idx="20">
                  <c:v>35.240000000000009</c:v>
                </c:pt>
                <c:pt idx="21">
                  <c:v>35.526000000000032</c:v>
                </c:pt>
                <c:pt idx="22">
                  <c:v>35.813000000000017</c:v>
                </c:pt>
                <c:pt idx="23">
                  <c:v>36.10000000000003</c:v>
                </c:pt>
                <c:pt idx="24" formatCode="#,##0.00">
                  <c:v>36.387999999999984</c:v>
                </c:pt>
                <c:pt idx="25">
                  <c:v>36.677999999999962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13.225999999999992</c:v>
                </c:pt>
                <c:pt idx="1">
                  <c:v>12.121999999999979</c:v>
                </c:pt>
                <c:pt idx="2">
                  <c:v>13.416999999999996</c:v>
                </c:pt>
                <c:pt idx="3">
                  <c:v>14.658999999999976</c:v>
                </c:pt>
                <c:pt idx="4">
                  <c:v>13.856999999999989</c:v>
                </c:pt>
                <c:pt idx="5">
                  <c:v>14.421999999999976</c:v>
                </c:pt>
                <c:pt idx="6">
                  <c:v>14.384000000000031</c:v>
                </c:pt>
                <c:pt idx="7">
                  <c:v>13.015000000000017</c:v>
                </c:pt>
                <c:pt idx="8">
                  <c:v>14.038999999999966</c:v>
                </c:pt>
                <c:pt idx="9">
                  <c:v>13.345000000000013</c:v>
                </c:pt>
                <c:pt idx="10">
                  <c:v>13.700999999999956</c:v>
                </c:pt>
                <c:pt idx="11">
                  <c:v>13.502999999999979</c:v>
                </c:pt>
                <c:pt idx="12">
                  <c:v>12.716999999999979</c:v>
                </c:pt>
                <c:pt idx="13">
                  <c:v>12.547000000000017</c:v>
                </c:pt>
                <c:pt idx="14">
                  <c:v>12.710999999999986</c:v>
                </c:pt>
                <c:pt idx="15">
                  <c:v>12.798999999999999</c:v>
                </c:pt>
                <c:pt idx="16">
                  <c:v>12.901000000000018</c:v>
                </c:pt>
                <c:pt idx="17">
                  <c:v>13.006000000000011</c:v>
                </c:pt>
                <c:pt idx="18">
                  <c:v>13.086000000000004</c:v>
                </c:pt>
                <c:pt idx="19">
                  <c:v>13.158000000000035</c:v>
                </c:pt>
                <c:pt idx="20">
                  <c:v>13.241</c:v>
                </c:pt>
                <c:pt idx="21">
                  <c:v>13.33299999999999</c:v>
                </c:pt>
                <c:pt idx="22">
                  <c:v>13.432000000000006</c:v>
                </c:pt>
                <c:pt idx="23">
                  <c:v>13.530000000000006</c:v>
                </c:pt>
                <c:pt idx="24" formatCode="#,##0.00">
                  <c:v>13.626999999999988</c:v>
                </c:pt>
                <c:pt idx="25">
                  <c:v>13.721000000000004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10.846000000000016</c:v>
                </c:pt>
                <c:pt idx="1">
                  <c:v>13.576000000000025</c:v>
                </c:pt>
                <c:pt idx="2">
                  <c:v>14.539999999999996</c:v>
                </c:pt>
                <c:pt idx="3">
                  <c:v>10.235000000000017</c:v>
                </c:pt>
                <c:pt idx="4">
                  <c:v>12.861999999999988</c:v>
                </c:pt>
                <c:pt idx="5">
                  <c:v>12.664000000000009</c:v>
                </c:pt>
                <c:pt idx="6">
                  <c:v>15.197999999999986</c:v>
                </c:pt>
                <c:pt idx="7">
                  <c:v>12.373999999999988</c:v>
                </c:pt>
                <c:pt idx="8">
                  <c:v>15.412000000000006</c:v>
                </c:pt>
                <c:pt idx="9">
                  <c:v>15.051000000000029</c:v>
                </c:pt>
                <c:pt idx="10">
                  <c:v>16.835000000000012</c:v>
                </c:pt>
                <c:pt idx="11">
                  <c:v>15.920999999999973</c:v>
                </c:pt>
                <c:pt idx="12">
                  <c:v>15.390000000000009</c:v>
                </c:pt>
                <c:pt idx="13">
                  <c:v>15.322000000000006</c:v>
                </c:pt>
                <c:pt idx="14">
                  <c:v>15.282999999999983</c:v>
                </c:pt>
                <c:pt idx="15">
                  <c:v>15.224000000000002</c:v>
                </c:pt>
                <c:pt idx="16">
                  <c:v>15.157999999999992</c:v>
                </c:pt>
                <c:pt idx="17">
                  <c:v>15.094999999999981</c:v>
                </c:pt>
                <c:pt idx="18">
                  <c:v>15.036000000000028</c:v>
                </c:pt>
                <c:pt idx="19">
                  <c:v>14.982000000000026</c:v>
                </c:pt>
                <c:pt idx="20">
                  <c:v>14.936000000000011</c:v>
                </c:pt>
                <c:pt idx="21">
                  <c:v>14.893000000000006</c:v>
                </c:pt>
                <c:pt idx="22">
                  <c:v>14.853000000000023</c:v>
                </c:pt>
                <c:pt idx="23">
                  <c:v>14.815000000000028</c:v>
                </c:pt>
                <c:pt idx="24" formatCode="#,##0.00">
                  <c:v>14.778999999999989</c:v>
                </c:pt>
                <c:pt idx="25">
                  <c:v>14.745999999999979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19.891999999999989</c:v>
                </c:pt>
                <c:pt idx="1">
                  <c:v>17.92499999999999</c:v>
                </c:pt>
                <c:pt idx="2">
                  <c:v>18.575000000000017</c:v>
                </c:pt>
                <c:pt idx="3">
                  <c:v>18.981000000000034</c:v>
                </c:pt>
                <c:pt idx="4">
                  <c:v>17.547000000000001</c:v>
                </c:pt>
                <c:pt idx="5">
                  <c:v>15.924000000000008</c:v>
                </c:pt>
                <c:pt idx="6">
                  <c:v>15.387000000000011</c:v>
                </c:pt>
                <c:pt idx="7">
                  <c:v>18.783000000000055</c:v>
                </c:pt>
                <c:pt idx="8">
                  <c:v>18.699999999999982</c:v>
                </c:pt>
                <c:pt idx="9">
                  <c:v>19.322000000000006</c:v>
                </c:pt>
                <c:pt idx="10">
                  <c:v>20.006999999999955</c:v>
                </c:pt>
                <c:pt idx="11">
                  <c:v>20.042999999999985</c:v>
                </c:pt>
                <c:pt idx="12">
                  <c:v>20.073000000000004</c:v>
                </c:pt>
                <c:pt idx="13">
                  <c:v>20.066999999999922</c:v>
                </c:pt>
                <c:pt idx="14">
                  <c:v>20.063999999999918</c:v>
                </c:pt>
                <c:pt idx="15">
                  <c:v>20.071999999999996</c:v>
                </c:pt>
                <c:pt idx="16">
                  <c:v>20.072000000000017</c:v>
                </c:pt>
                <c:pt idx="17">
                  <c:v>20.072000000000003</c:v>
                </c:pt>
                <c:pt idx="18">
                  <c:v>20.073000000000004</c:v>
                </c:pt>
                <c:pt idx="19">
                  <c:v>20.075000000000024</c:v>
                </c:pt>
                <c:pt idx="20">
                  <c:v>20.075000000000021</c:v>
                </c:pt>
                <c:pt idx="21">
                  <c:v>20.078999999999972</c:v>
                </c:pt>
                <c:pt idx="22">
                  <c:v>20.083000000000002</c:v>
                </c:pt>
                <c:pt idx="23">
                  <c:v>20.086999999999993</c:v>
                </c:pt>
                <c:pt idx="24" formatCode="#,##0.00">
                  <c:v>20.090000000000028</c:v>
                </c:pt>
                <c:pt idx="25">
                  <c:v>20.092000000000027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38.468999999999987</c:v>
                </c:pt>
                <c:pt idx="1">
                  <c:v>36.131</c:v>
                </c:pt>
                <c:pt idx="2">
                  <c:v>38.389000000000053</c:v>
                </c:pt>
                <c:pt idx="3">
                  <c:v>40.785999999999937</c:v>
                </c:pt>
                <c:pt idx="4">
                  <c:v>36.378999999999969</c:v>
                </c:pt>
                <c:pt idx="5">
                  <c:v>41.382000000000119</c:v>
                </c:pt>
                <c:pt idx="6">
                  <c:v>41.792000000000051</c:v>
                </c:pt>
                <c:pt idx="7">
                  <c:v>38.81299999999996</c:v>
                </c:pt>
                <c:pt idx="8">
                  <c:v>41.296999999999954</c:v>
                </c:pt>
                <c:pt idx="9">
                  <c:v>37.770000000000088</c:v>
                </c:pt>
                <c:pt idx="10">
                  <c:v>37.450000000000095</c:v>
                </c:pt>
                <c:pt idx="11">
                  <c:v>37.294000000000054</c:v>
                </c:pt>
                <c:pt idx="12">
                  <c:v>37.168999999999983</c:v>
                </c:pt>
                <c:pt idx="13">
                  <c:v>37.187000000000005</c:v>
                </c:pt>
                <c:pt idx="14">
                  <c:v>37.261999999999937</c:v>
                </c:pt>
                <c:pt idx="15">
                  <c:v>37.375000000000014</c:v>
                </c:pt>
                <c:pt idx="16">
                  <c:v>37.423999999999971</c:v>
                </c:pt>
                <c:pt idx="17">
                  <c:v>37.482999999999983</c:v>
                </c:pt>
                <c:pt idx="18">
                  <c:v>37.552000000000113</c:v>
                </c:pt>
                <c:pt idx="19">
                  <c:v>37.635000000000005</c:v>
                </c:pt>
                <c:pt idx="20">
                  <c:v>37.755000000000031</c:v>
                </c:pt>
                <c:pt idx="21">
                  <c:v>37.875999999999991</c:v>
                </c:pt>
                <c:pt idx="22">
                  <c:v>38</c:v>
                </c:pt>
                <c:pt idx="23">
                  <c:v>38.125000000000064</c:v>
                </c:pt>
                <c:pt idx="24" formatCode="#,##0.00">
                  <c:v>38.248999999999938</c:v>
                </c:pt>
                <c:pt idx="25">
                  <c:v>38.372999999999941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53.398999999999972</c:v>
                </c:pt>
                <c:pt idx="1">
                  <c:v>52.164000000000044</c:v>
                </c:pt>
                <c:pt idx="2">
                  <c:v>51.584999999999987</c:v>
                </c:pt>
                <c:pt idx="3">
                  <c:v>52.376999999999981</c:v>
                </c:pt>
                <c:pt idx="4">
                  <c:v>51.867999999999974</c:v>
                </c:pt>
                <c:pt idx="5">
                  <c:v>56.539000000000101</c:v>
                </c:pt>
                <c:pt idx="6">
                  <c:v>55.567999999999984</c:v>
                </c:pt>
                <c:pt idx="7">
                  <c:v>52.071999999999946</c:v>
                </c:pt>
                <c:pt idx="8">
                  <c:v>52.657000000000046</c:v>
                </c:pt>
                <c:pt idx="9">
                  <c:v>52.621000000000144</c:v>
                </c:pt>
                <c:pt idx="10">
                  <c:v>53.512000000000072</c:v>
                </c:pt>
                <c:pt idx="11">
                  <c:v>54.414999999999914</c:v>
                </c:pt>
                <c:pt idx="12">
                  <c:v>55.100999999999878</c:v>
                </c:pt>
                <c:pt idx="13">
                  <c:v>55.715000000000074</c:v>
                </c:pt>
                <c:pt idx="14">
                  <c:v>56.451000000000015</c:v>
                </c:pt>
                <c:pt idx="15">
                  <c:v>57.024999999999899</c:v>
                </c:pt>
                <c:pt idx="16">
                  <c:v>57.499000000000045</c:v>
                </c:pt>
                <c:pt idx="17">
                  <c:v>57.944999999999943</c:v>
                </c:pt>
                <c:pt idx="18">
                  <c:v>58.385000000000034</c:v>
                </c:pt>
                <c:pt idx="19">
                  <c:v>58.823000000000157</c:v>
                </c:pt>
                <c:pt idx="20">
                  <c:v>59.256999999999941</c:v>
                </c:pt>
                <c:pt idx="21">
                  <c:v>59.688000000000038</c:v>
                </c:pt>
                <c:pt idx="22">
                  <c:v>60.118000000000038</c:v>
                </c:pt>
                <c:pt idx="23">
                  <c:v>60.551000000000009</c:v>
                </c:pt>
                <c:pt idx="24" formatCode="#,##0.00">
                  <c:v>60.985000000000056</c:v>
                </c:pt>
                <c:pt idx="25">
                  <c:v>61.422000000000068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14.442999999999984</c:v>
                </c:pt>
                <c:pt idx="1">
                  <c:v>16.454000000000022</c:v>
                </c:pt>
                <c:pt idx="2">
                  <c:v>15.005000000000026</c:v>
                </c:pt>
                <c:pt idx="3">
                  <c:v>16.221000000000011</c:v>
                </c:pt>
                <c:pt idx="4">
                  <c:v>16.797000000000008</c:v>
                </c:pt>
                <c:pt idx="5">
                  <c:v>15.005000000000001</c:v>
                </c:pt>
                <c:pt idx="6">
                  <c:v>14.919</c:v>
                </c:pt>
                <c:pt idx="7">
                  <c:v>11.373000000000008</c:v>
                </c:pt>
                <c:pt idx="8">
                  <c:v>15.468</c:v>
                </c:pt>
                <c:pt idx="9">
                  <c:v>12.917</c:v>
                </c:pt>
                <c:pt idx="10">
                  <c:v>9.8580000000000076</c:v>
                </c:pt>
                <c:pt idx="11">
                  <c:v>9.8450000000000095</c:v>
                </c:pt>
                <c:pt idx="12">
                  <c:v>9.8609999999999953</c:v>
                </c:pt>
                <c:pt idx="13">
                  <c:v>9.9109999999999907</c:v>
                </c:pt>
                <c:pt idx="14">
                  <c:v>9.9829999999999952</c:v>
                </c:pt>
                <c:pt idx="15">
                  <c:v>9.9900000000000215</c:v>
                </c:pt>
                <c:pt idx="16">
                  <c:v>9.9990000000000148</c:v>
                </c:pt>
                <c:pt idx="17">
                  <c:v>10.004999999999995</c:v>
                </c:pt>
                <c:pt idx="18">
                  <c:v>10.004999999999988</c:v>
                </c:pt>
                <c:pt idx="19">
                  <c:v>10.00599999999999</c:v>
                </c:pt>
                <c:pt idx="20">
                  <c:v>10.012000000000004</c:v>
                </c:pt>
                <c:pt idx="21">
                  <c:v>10.016000000000002</c:v>
                </c:pt>
                <c:pt idx="22">
                  <c:v>10.021000000000004</c:v>
                </c:pt>
                <c:pt idx="23">
                  <c:v>10.027000000000005</c:v>
                </c:pt>
                <c:pt idx="24">
                  <c:v>10.030999999999993</c:v>
                </c:pt>
                <c:pt idx="25">
                  <c:v>10.03700000000001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33.674000000000056</c:v>
                </c:pt>
                <c:pt idx="1">
                  <c:v>31.668999999999969</c:v>
                </c:pt>
                <c:pt idx="2">
                  <c:v>36.321000000000012</c:v>
                </c:pt>
                <c:pt idx="3">
                  <c:v>35.554000000000009</c:v>
                </c:pt>
                <c:pt idx="4">
                  <c:v>36.207999999999956</c:v>
                </c:pt>
                <c:pt idx="5">
                  <c:v>41.659999999999904</c:v>
                </c:pt>
                <c:pt idx="6">
                  <c:v>36.674999999999997</c:v>
                </c:pt>
                <c:pt idx="7">
                  <c:v>39.688000000000038</c:v>
                </c:pt>
                <c:pt idx="8">
                  <c:v>41.385000000000055</c:v>
                </c:pt>
                <c:pt idx="9">
                  <c:v>39.737000000000037</c:v>
                </c:pt>
                <c:pt idx="10">
                  <c:v>40.726000000000077</c:v>
                </c:pt>
                <c:pt idx="11">
                  <c:v>40.492000000000033</c:v>
                </c:pt>
                <c:pt idx="12">
                  <c:v>39.974999999999945</c:v>
                </c:pt>
                <c:pt idx="13">
                  <c:v>39.576999999999984</c:v>
                </c:pt>
                <c:pt idx="14">
                  <c:v>39.157999999999944</c:v>
                </c:pt>
                <c:pt idx="15">
                  <c:v>38.646000000000001</c:v>
                </c:pt>
                <c:pt idx="16">
                  <c:v>38.148999999999994</c:v>
                </c:pt>
                <c:pt idx="17">
                  <c:v>37.645999999999951</c:v>
                </c:pt>
                <c:pt idx="18">
                  <c:v>37.150999999999961</c:v>
                </c:pt>
                <c:pt idx="19">
                  <c:v>36.670999999999964</c:v>
                </c:pt>
                <c:pt idx="20">
                  <c:v>36.218999999999994</c:v>
                </c:pt>
                <c:pt idx="21">
                  <c:v>35.771000000000015</c:v>
                </c:pt>
                <c:pt idx="22">
                  <c:v>35.333999999999946</c:v>
                </c:pt>
                <c:pt idx="23">
                  <c:v>34.907000000000025</c:v>
                </c:pt>
                <c:pt idx="24">
                  <c:v>34.48900000000004</c:v>
                </c:pt>
                <c:pt idx="25">
                  <c:v>34.083000000000098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31.587000000000014</c:v>
                </c:pt>
                <c:pt idx="1">
                  <c:v>29.165999999999954</c:v>
                </c:pt>
                <c:pt idx="2">
                  <c:v>28.115999999999961</c:v>
                </c:pt>
                <c:pt idx="3">
                  <c:v>25.407999999999969</c:v>
                </c:pt>
                <c:pt idx="4">
                  <c:v>27.754000000000072</c:v>
                </c:pt>
                <c:pt idx="5">
                  <c:v>29.794000000000018</c:v>
                </c:pt>
                <c:pt idx="6">
                  <c:v>30.090000000000042</c:v>
                </c:pt>
                <c:pt idx="7">
                  <c:v>29.604000000000074</c:v>
                </c:pt>
                <c:pt idx="8">
                  <c:v>28.601999999999961</c:v>
                </c:pt>
                <c:pt idx="9">
                  <c:v>31.57000000000011</c:v>
                </c:pt>
                <c:pt idx="10">
                  <c:v>33.33099999999996</c:v>
                </c:pt>
                <c:pt idx="11">
                  <c:v>32.77600000000001</c:v>
                </c:pt>
                <c:pt idx="12">
                  <c:v>32.778999999999989</c:v>
                </c:pt>
                <c:pt idx="13">
                  <c:v>32.800000000000054</c:v>
                </c:pt>
                <c:pt idx="14">
                  <c:v>32.872999999999962</c:v>
                </c:pt>
                <c:pt idx="15">
                  <c:v>32.961000000000013</c:v>
                </c:pt>
                <c:pt idx="16">
                  <c:v>33.02200000000002</c:v>
                </c:pt>
                <c:pt idx="17">
                  <c:v>33.021999999999935</c:v>
                </c:pt>
                <c:pt idx="18">
                  <c:v>33.049999999999947</c:v>
                </c:pt>
                <c:pt idx="19">
                  <c:v>33.061999999999941</c:v>
                </c:pt>
                <c:pt idx="20">
                  <c:v>33.104000000000028</c:v>
                </c:pt>
                <c:pt idx="21">
                  <c:v>33.149000000000015</c:v>
                </c:pt>
                <c:pt idx="22">
                  <c:v>33.199000000000041</c:v>
                </c:pt>
                <c:pt idx="23">
                  <c:v>33.252000000000024</c:v>
                </c:pt>
                <c:pt idx="24" formatCode="#,##0.00">
                  <c:v>33.306000000000061</c:v>
                </c:pt>
                <c:pt idx="25">
                  <c:v>33.361000000000054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125.00499999999994</c:v>
                </c:pt>
                <c:pt idx="1">
                  <c:v>128.78500000000008</c:v>
                </c:pt>
                <c:pt idx="2">
                  <c:v>123.39399999999993</c:v>
                </c:pt>
                <c:pt idx="3">
                  <c:v>127.12000000000012</c:v>
                </c:pt>
                <c:pt idx="4">
                  <c:v>131.58199999999982</c:v>
                </c:pt>
                <c:pt idx="5">
                  <c:v>132.2289999999999</c:v>
                </c:pt>
                <c:pt idx="6">
                  <c:v>134.92600000000022</c:v>
                </c:pt>
                <c:pt idx="7">
                  <c:v>135.25400000000016</c:v>
                </c:pt>
                <c:pt idx="8">
                  <c:v>134.64500000000015</c:v>
                </c:pt>
                <c:pt idx="9">
                  <c:v>126.23699999999991</c:v>
                </c:pt>
                <c:pt idx="10">
                  <c:v>123.59299999999979</c:v>
                </c:pt>
                <c:pt idx="11">
                  <c:v>122.82500000000002</c:v>
                </c:pt>
                <c:pt idx="12">
                  <c:v>123.4790000000001</c:v>
                </c:pt>
                <c:pt idx="13">
                  <c:v>124.28900000000013</c:v>
                </c:pt>
                <c:pt idx="14">
                  <c:v>125.35900000000017</c:v>
                </c:pt>
                <c:pt idx="15">
                  <c:v>126.24500000000009</c:v>
                </c:pt>
                <c:pt idx="16">
                  <c:v>126.93600000000001</c:v>
                </c:pt>
                <c:pt idx="17">
                  <c:v>127.56699999999992</c:v>
                </c:pt>
                <c:pt idx="18">
                  <c:v>128.16800000000006</c:v>
                </c:pt>
                <c:pt idx="19">
                  <c:v>128.75100000000015</c:v>
                </c:pt>
                <c:pt idx="20">
                  <c:v>129.34799999999996</c:v>
                </c:pt>
                <c:pt idx="21">
                  <c:v>129.92900000000009</c:v>
                </c:pt>
                <c:pt idx="22">
                  <c:v>130.49900000000005</c:v>
                </c:pt>
                <c:pt idx="23">
                  <c:v>131.08200000000022</c:v>
                </c:pt>
                <c:pt idx="24">
                  <c:v>131.64300000000017</c:v>
                </c:pt>
                <c:pt idx="25">
                  <c:v>132.18999999999986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102.9519999999999</c:v>
                </c:pt>
                <c:pt idx="1">
                  <c:v>107.58400000000009</c:v>
                </c:pt>
                <c:pt idx="2">
                  <c:v>114.07900000000014</c:v>
                </c:pt>
                <c:pt idx="3">
                  <c:v>110.50600000000007</c:v>
                </c:pt>
                <c:pt idx="4">
                  <c:v>115.48299999999995</c:v>
                </c:pt>
                <c:pt idx="5">
                  <c:v>119.92700000000008</c:v>
                </c:pt>
                <c:pt idx="6">
                  <c:v>124.1940000000001</c:v>
                </c:pt>
                <c:pt idx="7">
                  <c:v>123.67699999999994</c:v>
                </c:pt>
                <c:pt idx="8">
                  <c:v>127.28200000000004</c:v>
                </c:pt>
                <c:pt idx="9">
                  <c:v>121.732</c:v>
                </c:pt>
                <c:pt idx="10">
                  <c:v>124.25799999999997</c:v>
                </c:pt>
                <c:pt idx="11">
                  <c:v>124.35200000000007</c:v>
                </c:pt>
                <c:pt idx="12">
                  <c:v>123.70200000000006</c:v>
                </c:pt>
                <c:pt idx="13">
                  <c:v>124.11299999999993</c:v>
                </c:pt>
                <c:pt idx="14">
                  <c:v>124.74500000000002</c:v>
                </c:pt>
                <c:pt idx="15">
                  <c:v>125.33299999999987</c:v>
                </c:pt>
                <c:pt idx="16">
                  <c:v>125.9669999999999</c:v>
                </c:pt>
                <c:pt idx="17">
                  <c:v>126.61599999999993</c:v>
                </c:pt>
                <c:pt idx="18">
                  <c:v>127.25399999999998</c:v>
                </c:pt>
                <c:pt idx="19">
                  <c:v>127.90500000000006</c:v>
                </c:pt>
                <c:pt idx="20">
                  <c:v>128.61900000000009</c:v>
                </c:pt>
                <c:pt idx="21">
                  <c:v>129.32700000000008</c:v>
                </c:pt>
                <c:pt idx="22">
                  <c:v>130.047</c:v>
                </c:pt>
                <c:pt idx="23">
                  <c:v>130.76600000000016</c:v>
                </c:pt>
                <c:pt idx="24">
                  <c:v>131.48500000000001</c:v>
                </c:pt>
                <c:pt idx="25">
                  <c:v>132.20199999999994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111.75999999999995</c:v>
                </c:pt>
                <c:pt idx="1">
                  <c:v>106.22000000000003</c:v>
                </c:pt>
                <c:pt idx="2">
                  <c:v>108.54900000000006</c:v>
                </c:pt>
                <c:pt idx="3">
                  <c:v>112.14399999999995</c:v>
                </c:pt>
                <c:pt idx="4">
                  <c:v>105.79399999999995</c:v>
                </c:pt>
                <c:pt idx="5">
                  <c:v>113.84500000000023</c:v>
                </c:pt>
                <c:pt idx="6">
                  <c:v>112.74700000000004</c:v>
                </c:pt>
                <c:pt idx="7">
                  <c:v>109.66799999999996</c:v>
                </c:pt>
                <c:pt idx="8">
                  <c:v>112.65399999999998</c:v>
                </c:pt>
                <c:pt idx="9">
                  <c:v>109.71300000000025</c:v>
                </c:pt>
                <c:pt idx="10">
                  <c:v>110.96900000000012</c:v>
                </c:pt>
                <c:pt idx="11">
                  <c:v>111.75199999999995</c:v>
                </c:pt>
                <c:pt idx="12">
                  <c:v>112.34299999999988</c:v>
                </c:pt>
                <c:pt idx="13">
                  <c:v>112.96899999999999</c:v>
                </c:pt>
                <c:pt idx="14">
                  <c:v>113.77699999999987</c:v>
                </c:pt>
                <c:pt idx="15">
                  <c:v>114.47199999999991</c:v>
                </c:pt>
                <c:pt idx="16">
                  <c:v>114.99500000000003</c:v>
                </c:pt>
                <c:pt idx="17">
                  <c:v>115.49999999999993</c:v>
                </c:pt>
                <c:pt idx="18">
                  <c:v>116.01000000000015</c:v>
                </c:pt>
                <c:pt idx="19">
                  <c:v>116.53300000000019</c:v>
                </c:pt>
                <c:pt idx="20">
                  <c:v>117.08699999999999</c:v>
                </c:pt>
                <c:pt idx="21">
                  <c:v>117.643</c:v>
                </c:pt>
                <c:pt idx="22">
                  <c:v>118.20100000000004</c:v>
                </c:pt>
                <c:pt idx="23">
                  <c:v>118.76300000000006</c:v>
                </c:pt>
                <c:pt idx="24">
                  <c:v>119.32400000000003</c:v>
                </c:pt>
                <c:pt idx="25">
                  <c:v>119.88700000000003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25.161340228970559</c:v>
                </c:pt>
                <c:pt idx="1">
                  <c:v>25.064429060273106</c:v>
                </c:pt>
                <c:pt idx="2">
                  <c:v>25.963054400554409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26.505547451708445</c:v>
                </c:pt>
                <c:pt idx="1">
                  <c:v>28.065998848069384</c:v>
                </c:pt>
                <c:pt idx="2">
                  <c:v>28.630024255024246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29.224461830880045</c:v>
                </c:pt>
                <c:pt idx="1">
                  <c:v>27.915796130868308</c:v>
                </c:pt>
                <c:pt idx="2">
                  <c:v>28.627425502425474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6.5848914821199687</c:v>
                </c:pt>
                <c:pt idx="1">
                  <c:v>7.5284312286130461</c:v>
                </c:pt>
                <c:pt idx="2">
                  <c:v>7.2247487872487994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9.2074437519338481</c:v>
                </c:pt>
                <c:pt idx="1">
                  <c:v>9.198730617638109</c:v>
                </c:pt>
                <c:pt idx="2">
                  <c:v>7.3811070686070899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3.3163152543871268</c:v>
                </c:pt>
                <c:pt idx="1">
                  <c:v>2.226614114538044</c:v>
                </c:pt>
                <c:pt idx="2">
                  <c:v>2.173639986139988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-2.8760000000001043</c:v>
                </c:pt>
                <c:pt idx="1">
                  <c:v>4.3309999999998894</c:v>
                </c:pt>
                <c:pt idx="2">
                  <c:v>-8.6360000000001094</c:v>
                </c:pt>
                <c:pt idx="3">
                  <c:v>3.5369999999999422</c:v>
                </c:pt>
                <c:pt idx="4">
                  <c:v>-0.93399999999982697</c:v>
                </c:pt>
                <c:pt idx="5">
                  <c:v>-5.1469999999999931</c:v>
                </c:pt>
                <c:pt idx="7">
                  <c:v>-9.7250000000002501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8.9179999999999069</c:v>
                </c:pt>
                <c:pt idx="1">
                  <c:v>7.9439999999999742</c:v>
                </c:pt>
                <c:pt idx="2">
                  <c:v>8.5970000000000653</c:v>
                </c:pt>
                <c:pt idx="3">
                  <c:v>3.0000000000093507E-2</c:v>
                </c:pt>
                <c:pt idx="4">
                  <c:v>-6.6429999999999794</c:v>
                </c:pt>
                <c:pt idx="5">
                  <c:v>0.17900000000000205</c:v>
                </c:pt>
                <c:pt idx="7">
                  <c:v>19.025000000000063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0.28088627274531763</c:v>
                </c:pt>
                <c:pt idx="2">
                  <c:v>-1.5424072858831295</c:v>
                </c:pt>
                <c:pt idx="3">
                  <c:v>4.6942755720821516</c:v>
                </c:pt>
                <c:pt idx="4">
                  <c:v>-0.14717368669019404</c:v>
                </c:pt>
                <c:pt idx="6">
                  <c:v>-0.31600772517950126</c:v>
                </c:pt>
                <c:pt idx="7">
                  <c:v>-0.55422996224854248</c:v>
                </c:pt>
                <c:pt idx="8">
                  <c:v>-0.43384407868514163</c:v>
                </c:pt>
                <c:pt idx="10">
                  <c:v>1.6521652181028523</c:v>
                </c:pt>
                <c:pt idx="11">
                  <c:v>-0.40478701979900222</c:v>
                </c:pt>
                <c:pt idx="12">
                  <c:v>9.8344366225777691E-2</c:v>
                </c:pt>
                <c:pt idx="14">
                  <c:v>-1.491621459937742</c:v>
                </c:pt>
                <c:pt idx="15">
                  <c:v>-1.2323828093761646</c:v>
                </c:pt>
                <c:pt idx="16">
                  <c:v>0.77885106811768079</c:v>
                </c:pt>
                <c:pt idx="17">
                  <c:v>0.28683726294713718</c:v>
                </c:pt>
                <c:pt idx="19">
                  <c:v>-6.3375633419437971E-2</c:v>
                </c:pt>
                <c:pt idx="20">
                  <c:v>-1.4131938536354083</c:v>
                </c:pt>
                <c:pt idx="21">
                  <c:v>-0.6806622946866514</c:v>
                </c:pt>
                <c:pt idx="22">
                  <c:v>0.40401238868417177</c:v>
                </c:pt>
                <c:pt idx="23">
                  <c:v>-0.58561643623250559</c:v>
                </c:pt>
                <c:pt idx="25">
                  <c:v>-2.0327939261456263</c:v>
                </c:pt>
                <c:pt idx="26">
                  <c:v>0.31261905453017214</c:v>
                </c:pt>
                <c:pt idx="27">
                  <c:v>-5.2964951462386445E-2</c:v>
                </c:pt>
                <c:pt idx="29">
                  <c:v>0.42857910057227944</c:v>
                </c:pt>
                <c:pt idx="30">
                  <c:v>-0.52639600920943996</c:v>
                </c:pt>
                <c:pt idx="31">
                  <c:v>-0.53094826589722421</c:v>
                </c:pt>
                <c:pt idx="32">
                  <c:v>4.2194529290794369</c:v>
                </c:pt>
                <c:pt idx="33">
                  <c:v>0.11851647306426738</c:v>
                </c:pt>
                <c:pt idx="34">
                  <c:v>0.88234726298073163</c:v>
                </c:pt>
                <c:pt idx="36">
                  <c:v>0.97297067838120199</c:v>
                </c:pt>
                <c:pt idx="37">
                  <c:v>0.24206928605718936</c:v>
                </c:pt>
                <c:pt idx="38">
                  <c:v>0.38106234213890477</c:v>
                </c:pt>
                <c:pt idx="39">
                  <c:v>2.3152969740070084</c:v>
                </c:pt>
                <c:pt idx="40">
                  <c:v>1.0534478761018207</c:v>
                </c:pt>
                <c:pt idx="42">
                  <c:v>0.76639488932712663</c:v>
                </c:pt>
                <c:pt idx="43">
                  <c:v>-0.17037600549194565</c:v>
                </c:pt>
                <c:pt idx="44">
                  <c:v>0.17172011070609727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-0.43361644770489871</c:v>
                </c:pt>
                <c:pt idx="2">
                  <c:v>-3.8076387452926741</c:v>
                </c:pt>
                <c:pt idx="3">
                  <c:v>-6.0999889959044928</c:v>
                </c:pt>
                <c:pt idx="4">
                  <c:v>-4.1862450080201956</c:v>
                </c:pt>
                <c:pt idx="6">
                  <c:v>-3.3195198347124588</c:v>
                </c:pt>
                <c:pt idx="7">
                  <c:v>-3.1896446148242275</c:v>
                </c:pt>
                <c:pt idx="8">
                  <c:v>-3.2548642125853622</c:v>
                </c:pt>
                <c:pt idx="10">
                  <c:v>1.0789946873926537</c:v>
                </c:pt>
                <c:pt idx="11">
                  <c:v>-1.8784645247039378</c:v>
                </c:pt>
                <c:pt idx="12">
                  <c:v>-1.2750401847588466</c:v>
                </c:pt>
                <c:pt idx="14">
                  <c:v>1.3684036747189987</c:v>
                </c:pt>
                <c:pt idx="15">
                  <c:v>5.7254757237501508E-3</c:v>
                </c:pt>
                <c:pt idx="16">
                  <c:v>-1.9323386140717824</c:v>
                </c:pt>
                <c:pt idx="17">
                  <c:v>-1.4169681067735418</c:v>
                </c:pt>
                <c:pt idx="19">
                  <c:v>-4.1877264756743244</c:v>
                </c:pt>
                <c:pt idx="20">
                  <c:v>-4.3762636417751688</c:v>
                </c:pt>
                <c:pt idx="21">
                  <c:v>-2.8401540130676528</c:v>
                </c:pt>
                <c:pt idx="22">
                  <c:v>-6.2699313875203551</c:v>
                </c:pt>
                <c:pt idx="23">
                  <c:v>-4.1574128888655633</c:v>
                </c:pt>
                <c:pt idx="25">
                  <c:v>-3.0856752813840038</c:v>
                </c:pt>
                <c:pt idx="26">
                  <c:v>8.7044575816674907E-2</c:v>
                </c:pt>
                <c:pt idx="27">
                  <c:v>-0.52560993490089469</c:v>
                </c:pt>
                <c:pt idx="29">
                  <c:v>2.0301101002876853</c:v>
                </c:pt>
                <c:pt idx="30">
                  <c:v>3.7291221194506674</c:v>
                </c:pt>
                <c:pt idx="31">
                  <c:v>2.9343323174214175</c:v>
                </c:pt>
                <c:pt idx="32">
                  <c:v>1.5722715164497414</c:v>
                </c:pt>
                <c:pt idx="33">
                  <c:v>4.7124891534967794</c:v>
                </c:pt>
                <c:pt idx="34">
                  <c:v>2.6865145492434017</c:v>
                </c:pt>
                <c:pt idx="36">
                  <c:v>5.4308784671555088</c:v>
                </c:pt>
                <c:pt idx="37">
                  <c:v>0.77519414892877059</c:v>
                </c:pt>
                <c:pt idx="38">
                  <c:v>1.6780857968866414</c:v>
                </c:pt>
                <c:pt idx="39">
                  <c:v>3.7800207104006223</c:v>
                </c:pt>
                <c:pt idx="40">
                  <c:v>3.0955053559608592</c:v>
                </c:pt>
                <c:pt idx="42">
                  <c:v>0.60140533754657888</c:v>
                </c:pt>
                <c:pt idx="43">
                  <c:v>3.9159454352385215</c:v>
                </c:pt>
                <c:pt idx="44">
                  <c:v>2.6808838218694619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5.19280618133768</c:v>
                </c:pt>
                <c:pt idx="1">
                  <c:v>0.4728487820011118</c:v>
                </c:pt>
                <c:pt idx="2">
                  <c:v>3.5794457681421541</c:v>
                </c:pt>
                <c:pt idx="3">
                  <c:v>1.4768979149217216</c:v>
                </c:pt>
                <c:pt idx="4">
                  <c:v>0.74042531747809903</c:v>
                </c:pt>
                <c:pt idx="5">
                  <c:v>6.5666449821175306</c:v>
                </c:pt>
                <c:pt idx="6">
                  <c:v>1.8343727115495652</c:v>
                </c:pt>
                <c:pt idx="7">
                  <c:v>0.5806248829960845</c:v>
                </c:pt>
                <c:pt idx="8">
                  <c:v>0.66852146432453896</c:v>
                </c:pt>
                <c:pt idx="9">
                  <c:v>1.1846677750930308</c:v>
                </c:pt>
                <c:pt idx="10">
                  <c:v>2.360788943988414</c:v>
                </c:pt>
                <c:pt idx="11">
                  <c:v>0.19306167970125188</c:v>
                </c:pt>
                <c:pt idx="12">
                  <c:v>-1.6383873193805396</c:v>
                </c:pt>
                <c:pt idx="13">
                  <c:v>-2.4082304071996115</c:v>
                </c:pt>
                <c:pt idx="14">
                  <c:v>-2.1354020816188513</c:v>
                </c:pt>
                <c:pt idx="15">
                  <c:v>-3.3182274969306302</c:v>
                </c:pt>
                <c:pt idx="16">
                  <c:v>-2.1782391751676844</c:v>
                </c:pt>
                <c:pt idx="17">
                  <c:v>-3.1292453712882136</c:v>
                </c:pt>
                <c:pt idx="18">
                  <c:v>3.0898023814138753E-3</c:v>
                </c:pt>
                <c:pt idx="19">
                  <c:v>3.2589121505314733E-2</c:v>
                </c:pt>
                <c:pt idx="20">
                  <c:v>-2.9510001529624503</c:v>
                </c:pt>
                <c:pt idx="21">
                  <c:v>0.43417471180487599</c:v>
                </c:pt>
                <c:pt idx="22">
                  <c:v>-2.5991515324620416</c:v>
                </c:pt>
                <c:pt idx="23">
                  <c:v>-2.7288204274722379</c:v>
                </c:pt>
                <c:pt idx="24">
                  <c:v>-2.8826676057030172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-0.75046248462168563</c:v>
                </c:pt>
                <c:pt idx="1">
                  <c:v>1.9425476109255335</c:v>
                </c:pt>
                <c:pt idx="2">
                  <c:v>8.6596159983838881</c:v>
                </c:pt>
                <c:pt idx="3">
                  <c:v>1.086016857587083</c:v>
                </c:pt>
                <c:pt idx="4">
                  <c:v>0.72200567088924927</c:v>
                </c:pt>
                <c:pt idx="5">
                  <c:v>4.4177374541219194</c:v>
                </c:pt>
                <c:pt idx="6">
                  <c:v>0.15988904063782705</c:v>
                </c:pt>
                <c:pt idx="7">
                  <c:v>6.6452013393431963</c:v>
                </c:pt>
                <c:pt idx="8">
                  <c:v>-0.38109021849832558</c:v>
                </c:pt>
                <c:pt idx="9">
                  <c:v>-0.53902858503871531</c:v>
                </c:pt>
                <c:pt idx="10">
                  <c:v>1.6359681156504386</c:v>
                </c:pt>
                <c:pt idx="11">
                  <c:v>2.1318311864792179</c:v>
                </c:pt>
                <c:pt idx="12">
                  <c:v>-2.5603050271063452</c:v>
                </c:pt>
                <c:pt idx="13">
                  <c:v>0.39272825140605772</c:v>
                </c:pt>
                <c:pt idx="14">
                  <c:v>-1.3418886129730208</c:v>
                </c:pt>
                <c:pt idx="15">
                  <c:v>-2.5439342622551688</c:v>
                </c:pt>
                <c:pt idx="16">
                  <c:v>-8.6439877825487343E-2</c:v>
                </c:pt>
                <c:pt idx="17">
                  <c:v>3.7685471449644723</c:v>
                </c:pt>
                <c:pt idx="18">
                  <c:v>-1.8322543108778984</c:v>
                </c:pt>
                <c:pt idx="19">
                  <c:v>-0.10011362869951806</c:v>
                </c:pt>
                <c:pt idx="20">
                  <c:v>-1.7514060564874399</c:v>
                </c:pt>
                <c:pt idx="21">
                  <c:v>2.3155650606940625</c:v>
                </c:pt>
                <c:pt idx="22">
                  <c:v>-1.1815147386001321</c:v>
                </c:pt>
                <c:pt idx="23">
                  <c:v>-0.68811145035203403</c:v>
                </c:pt>
                <c:pt idx="24">
                  <c:v>7.7159700832519826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5.6656549633387883</c:v>
                </c:pt>
                <c:pt idx="1">
                  <c:v>12.363413982659509</c:v>
                </c:pt>
                <c:pt idx="2">
                  <c:v>6.6289757779516378</c:v>
                </c:pt>
                <c:pt idx="3">
                  <c:v>-1.4453256396792895</c:v>
                </c:pt>
                <c:pt idx="4">
                  <c:v>-10.040099160916775</c:v>
                </c:pt>
                <c:pt idx="5">
                  <c:v>-3.0935664474014857</c:v>
                </c:pt>
                <c:pt idx="6">
                  <c:v>-2.5168254411575717</c:v>
                </c:pt>
                <c:pt idx="7">
                  <c:v>-5.3279719599342812</c:v>
                </c:pt>
                <c:pt idx="8">
                  <c:v>-11.959256074860498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1.1920851263038443</c:v>
                </c:pt>
                <c:pt idx="1">
                  <c:v>14.885375980982147</c:v>
                </c:pt>
                <c:pt idx="2">
                  <c:v>7.5209396920944158</c:v>
                </c:pt>
                <c:pt idx="3">
                  <c:v>-0.42847384062712734</c:v>
                </c:pt>
                <c:pt idx="4">
                  <c:v>-3.5795345016476219</c:v>
                </c:pt>
                <c:pt idx="5">
                  <c:v>1.8361792053870545</c:v>
                </c:pt>
                <c:pt idx="6">
                  <c:v>0.56415900420662268</c:v>
                </c:pt>
                <c:pt idx="7">
                  <c:v>-1.8696261889521644</c:v>
                </c:pt>
                <c:pt idx="8">
                  <c:v>-1.0961044777474669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20.17819011729917</c:v>
                </c:pt>
                <c:pt idx="1">
                  <c:v>21.990264257998366</c:v>
                </c:pt>
                <c:pt idx="2">
                  <c:v>23.219336625059871</c:v>
                </c:pt>
                <c:pt idx="3">
                  <c:v>23.197741118967397</c:v>
                </c:pt>
                <c:pt idx="4">
                  <c:v>22.302999483490392</c:v>
                </c:pt>
                <c:pt idx="5">
                  <c:v>24.523954185559763</c:v>
                </c:pt>
                <c:pt idx="6">
                  <c:v>26.313120866939027</c:v>
                </c:pt>
                <c:pt idx="7">
                  <c:v>26.580341594225924</c:v>
                </c:pt>
                <c:pt idx="8">
                  <c:v>27.618836022110393</c:v>
                </c:pt>
                <c:pt idx="9">
                  <c:v>27.606173048612515</c:v>
                </c:pt>
                <c:pt idx="10">
                  <c:v>29.716760366897443</c:v>
                </c:pt>
                <c:pt idx="11">
                  <c:v>25.780922253185988</c:v>
                </c:pt>
                <c:pt idx="12">
                  <c:v>25.922057806687295</c:v>
                </c:pt>
                <c:pt idx="13">
                  <c:v>26.138524534123345</c:v>
                </c:pt>
                <c:pt idx="14">
                  <c:v>26.385536462451086</c:v>
                </c:pt>
                <c:pt idx="15">
                  <c:v>26.616383821477335</c:v>
                </c:pt>
                <c:pt idx="16">
                  <c:v>26.830468395842317</c:v>
                </c:pt>
                <c:pt idx="17">
                  <c:v>27.039888734561583</c:v>
                </c:pt>
                <c:pt idx="18">
                  <c:v>27.260816681059367</c:v>
                </c:pt>
                <c:pt idx="19">
                  <c:v>27.484550157007881</c:v>
                </c:pt>
                <c:pt idx="20">
                  <c:v>27.729662921545717</c:v>
                </c:pt>
                <c:pt idx="21">
                  <c:v>27.972653268097197</c:v>
                </c:pt>
                <c:pt idx="22">
                  <c:v>28.213476547070158</c:v>
                </c:pt>
                <c:pt idx="23">
                  <c:v>28.46139424096982</c:v>
                </c:pt>
                <c:pt idx="24">
                  <c:v>28.708432780869799</c:v>
                </c:pt>
                <c:pt idx="25">
                  <c:v>28.966297882275757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12.373402454281365</c:v>
                </c:pt>
                <c:pt idx="1">
                  <c:v>13.595897459936186</c:v>
                </c:pt>
                <c:pt idx="2">
                  <c:v>14.513635294646694</c:v>
                </c:pt>
                <c:pt idx="3">
                  <c:v>14.044188083004496</c:v>
                </c:pt>
                <c:pt idx="4">
                  <c:v>15.193194959563339</c:v>
                </c:pt>
                <c:pt idx="5">
                  <c:v>15.536789549843853</c:v>
                </c:pt>
                <c:pt idx="6">
                  <c:v>15.151657725940542</c:v>
                </c:pt>
                <c:pt idx="7">
                  <c:v>15.85706287735686</c:v>
                </c:pt>
                <c:pt idx="8">
                  <c:v>15.642749360128475</c:v>
                </c:pt>
                <c:pt idx="9">
                  <c:v>16.057660287979488</c:v>
                </c:pt>
                <c:pt idx="10">
                  <c:v>16.009638331844965</c:v>
                </c:pt>
                <c:pt idx="11">
                  <c:v>15.334274643927007</c:v>
                </c:pt>
                <c:pt idx="12">
                  <c:v>15.40468469183773</c:v>
                </c:pt>
                <c:pt idx="13">
                  <c:v>15.553518792715938</c:v>
                </c:pt>
                <c:pt idx="14">
                  <c:v>15.741299544036014</c:v>
                </c:pt>
                <c:pt idx="15">
                  <c:v>15.918571862282615</c:v>
                </c:pt>
                <c:pt idx="16">
                  <c:v>16.088651583228611</c:v>
                </c:pt>
                <c:pt idx="17">
                  <c:v>16.269837782797207</c:v>
                </c:pt>
                <c:pt idx="18">
                  <c:v>16.463899148147313</c:v>
                </c:pt>
                <c:pt idx="19">
                  <c:v>16.660246406444237</c:v>
                </c:pt>
                <c:pt idx="20">
                  <c:v>16.865985260576913</c:v>
                </c:pt>
                <c:pt idx="21">
                  <c:v>17.073581899603429</c:v>
                </c:pt>
                <c:pt idx="22">
                  <c:v>17.275659016128333</c:v>
                </c:pt>
                <c:pt idx="23">
                  <c:v>17.476476213994566</c:v>
                </c:pt>
                <c:pt idx="24">
                  <c:v>17.698339010495566</c:v>
                </c:pt>
                <c:pt idx="25">
                  <c:v>17.952185942770498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16.124890242633057</c:v>
                </c:pt>
                <c:pt idx="1">
                  <c:v>15.328629825066958</c:v>
                </c:pt>
                <c:pt idx="2">
                  <c:v>17.017143108012515</c:v>
                </c:pt>
                <c:pt idx="3">
                  <c:v>16.0392613604077</c:v>
                </c:pt>
                <c:pt idx="4">
                  <c:v>17.084740802470453</c:v>
                </c:pt>
                <c:pt idx="5">
                  <c:v>17.560076443707032</c:v>
                </c:pt>
                <c:pt idx="6">
                  <c:v>18.748376387056783</c:v>
                </c:pt>
                <c:pt idx="7">
                  <c:v>18.248230185794601</c:v>
                </c:pt>
                <c:pt idx="8">
                  <c:v>20.249704154814218</c:v>
                </c:pt>
                <c:pt idx="9">
                  <c:v>19.632410373523694</c:v>
                </c:pt>
                <c:pt idx="10">
                  <c:v>21.139522211849187</c:v>
                </c:pt>
                <c:pt idx="11">
                  <c:v>24.489463677002878</c:v>
                </c:pt>
                <c:pt idx="12">
                  <c:v>24.768970940304239</c:v>
                </c:pt>
                <c:pt idx="13">
                  <c:v>25.13659251320124</c:v>
                </c:pt>
                <c:pt idx="14">
                  <c:v>25.552391860935405</c:v>
                </c:pt>
                <c:pt idx="15">
                  <c:v>25.936524798141718</c:v>
                </c:pt>
                <c:pt idx="16">
                  <c:v>26.2937806599918</c:v>
                </c:pt>
                <c:pt idx="17">
                  <c:v>26.658944168198143</c:v>
                </c:pt>
                <c:pt idx="18">
                  <c:v>27.034108734677304</c:v>
                </c:pt>
                <c:pt idx="19">
                  <c:v>27.41071410669813</c:v>
                </c:pt>
                <c:pt idx="20">
                  <c:v>27.802693117461811</c:v>
                </c:pt>
                <c:pt idx="21">
                  <c:v>28.1902368469291</c:v>
                </c:pt>
                <c:pt idx="22">
                  <c:v>28.58332089718121</c:v>
                </c:pt>
                <c:pt idx="23">
                  <c:v>28.981990526144806</c:v>
                </c:pt>
                <c:pt idx="24">
                  <c:v>29.384354660893784</c:v>
                </c:pt>
                <c:pt idx="25">
                  <c:v>29.799138210233075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14.752181637156463</c:v>
                </c:pt>
                <c:pt idx="1">
                  <c:v>15.480110091646095</c:v>
                </c:pt>
                <c:pt idx="2">
                  <c:v>15.535936484724909</c:v>
                </c:pt>
                <c:pt idx="3">
                  <c:v>16.318896970785172</c:v>
                </c:pt>
                <c:pt idx="4">
                  <c:v>15.659694376686403</c:v>
                </c:pt>
                <c:pt idx="5">
                  <c:v>17.021244909325901</c:v>
                </c:pt>
                <c:pt idx="6">
                  <c:v>17.380399841382481</c:v>
                </c:pt>
                <c:pt idx="7">
                  <c:v>17.022937479267615</c:v>
                </c:pt>
                <c:pt idx="8">
                  <c:v>17.43027399995982</c:v>
                </c:pt>
                <c:pt idx="9">
                  <c:v>18.042260210584899</c:v>
                </c:pt>
                <c:pt idx="10">
                  <c:v>18.498142824247623</c:v>
                </c:pt>
                <c:pt idx="11">
                  <c:v>17.579509810777118</c:v>
                </c:pt>
                <c:pt idx="12">
                  <c:v>17.664337405696848</c:v>
                </c:pt>
                <c:pt idx="13">
                  <c:v>17.809264573162817</c:v>
                </c:pt>
                <c:pt idx="14">
                  <c:v>17.973563508213594</c:v>
                </c:pt>
                <c:pt idx="15">
                  <c:v>18.117001556368034</c:v>
                </c:pt>
                <c:pt idx="16">
                  <c:v>18.255806981608441</c:v>
                </c:pt>
                <c:pt idx="17">
                  <c:v>18.39280117110313</c:v>
                </c:pt>
                <c:pt idx="18">
                  <c:v>18.547545306485709</c:v>
                </c:pt>
                <c:pt idx="19">
                  <c:v>18.689251430005186</c:v>
                </c:pt>
                <c:pt idx="20">
                  <c:v>18.846994415205074</c:v>
                </c:pt>
                <c:pt idx="21">
                  <c:v>18.998734267471789</c:v>
                </c:pt>
                <c:pt idx="22">
                  <c:v>19.15011123402083</c:v>
                </c:pt>
                <c:pt idx="23">
                  <c:v>19.303071739585768</c:v>
                </c:pt>
                <c:pt idx="24">
                  <c:v>19.44818459508814</c:v>
                </c:pt>
                <c:pt idx="25">
                  <c:v>19.584159681834706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18.224770735729059</c:v>
                </c:pt>
                <c:pt idx="1">
                  <c:v>17.562242353724962</c:v>
                </c:pt>
                <c:pt idx="2">
                  <c:v>18.379951991827379</c:v>
                </c:pt>
                <c:pt idx="3">
                  <c:v>19.162793379402473</c:v>
                </c:pt>
                <c:pt idx="4">
                  <c:v>17.330446277411731</c:v>
                </c:pt>
                <c:pt idx="5">
                  <c:v>18.809081408455146</c:v>
                </c:pt>
                <c:pt idx="6">
                  <c:v>19.864772330759674</c:v>
                </c:pt>
                <c:pt idx="7">
                  <c:v>18.176869044379504</c:v>
                </c:pt>
                <c:pt idx="8">
                  <c:v>19.547871422091006</c:v>
                </c:pt>
                <c:pt idx="9">
                  <c:v>18.710153819508228</c:v>
                </c:pt>
                <c:pt idx="10">
                  <c:v>19.549506725933245</c:v>
                </c:pt>
                <c:pt idx="11">
                  <c:v>18.521481665611422</c:v>
                </c:pt>
                <c:pt idx="12">
                  <c:v>18.547136587809881</c:v>
                </c:pt>
                <c:pt idx="13">
                  <c:v>18.667840348525722</c:v>
                </c:pt>
                <c:pt idx="14">
                  <c:v>18.815191700131596</c:v>
                </c:pt>
                <c:pt idx="15">
                  <c:v>18.948473739671815</c:v>
                </c:pt>
                <c:pt idx="16">
                  <c:v>19.059546954162983</c:v>
                </c:pt>
                <c:pt idx="17">
                  <c:v>19.175123024860959</c:v>
                </c:pt>
                <c:pt idx="18">
                  <c:v>19.302905520261763</c:v>
                </c:pt>
                <c:pt idx="19">
                  <c:v>19.442809894116959</c:v>
                </c:pt>
                <c:pt idx="20">
                  <c:v>19.582622288098563</c:v>
                </c:pt>
                <c:pt idx="21">
                  <c:v>19.719619605605672</c:v>
                </c:pt>
                <c:pt idx="22">
                  <c:v>19.857642100978399</c:v>
                </c:pt>
                <c:pt idx="23">
                  <c:v>19.998717994015799</c:v>
                </c:pt>
                <c:pt idx="24">
                  <c:v>20.137188065949111</c:v>
                </c:pt>
                <c:pt idx="25">
                  <c:v>20.271512396822494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22.467317876433992</c:v>
                </c:pt>
                <c:pt idx="1">
                  <c:v>21.27932571538603</c:v>
                </c:pt>
                <c:pt idx="2">
                  <c:v>21.580054083451593</c:v>
                </c:pt>
                <c:pt idx="3">
                  <c:v>22.804919275614225</c:v>
                </c:pt>
                <c:pt idx="4">
                  <c:v>21.840171586771262</c:v>
                </c:pt>
                <c:pt idx="5">
                  <c:v>21.694711128872321</c:v>
                </c:pt>
                <c:pt idx="6">
                  <c:v>24.183122086104333</c:v>
                </c:pt>
                <c:pt idx="7">
                  <c:v>24.154202591635457</c:v>
                </c:pt>
                <c:pt idx="8">
                  <c:v>26.265234616938322</c:v>
                </c:pt>
                <c:pt idx="9">
                  <c:v>25.124748456991849</c:v>
                </c:pt>
                <c:pt idx="10">
                  <c:v>28.261356110989851</c:v>
                </c:pt>
                <c:pt idx="11">
                  <c:v>28.037435326595283</c:v>
                </c:pt>
                <c:pt idx="12">
                  <c:v>28.198725567220375</c:v>
                </c:pt>
                <c:pt idx="13">
                  <c:v>28.49691406748876</c:v>
                </c:pt>
                <c:pt idx="14">
                  <c:v>28.842953976147022</c:v>
                </c:pt>
                <c:pt idx="15">
                  <c:v>29.173785284045223</c:v>
                </c:pt>
                <c:pt idx="16">
                  <c:v>29.494951180614521</c:v>
                </c:pt>
                <c:pt idx="17">
                  <c:v>29.82077950246703</c:v>
                </c:pt>
                <c:pt idx="18">
                  <c:v>30.165341796153687</c:v>
                </c:pt>
                <c:pt idx="19">
                  <c:v>30.512547471636132</c:v>
                </c:pt>
                <c:pt idx="20">
                  <c:v>30.882903354990674</c:v>
                </c:pt>
                <c:pt idx="21">
                  <c:v>31.242560542202067</c:v>
                </c:pt>
                <c:pt idx="22">
                  <c:v>31.594277347257677</c:v>
                </c:pt>
                <c:pt idx="23">
                  <c:v>31.949948526428461</c:v>
                </c:pt>
                <c:pt idx="24">
                  <c:v>32.308338242705545</c:v>
                </c:pt>
                <c:pt idx="25">
                  <c:v>32.679093565111771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7.1504026824603244</c:v>
                </c:pt>
                <c:pt idx="1">
                  <c:v>6.9455275649301251</c:v>
                </c:pt>
                <c:pt idx="2">
                  <c:v>7.6087573967725728</c:v>
                </c:pt>
                <c:pt idx="3">
                  <c:v>7.544470389289585</c:v>
                </c:pt>
                <c:pt idx="4">
                  <c:v>6.9940190064111274</c:v>
                </c:pt>
                <c:pt idx="5">
                  <c:v>7.0851618352805152</c:v>
                </c:pt>
                <c:pt idx="6">
                  <c:v>7.4859072463385647</c:v>
                </c:pt>
                <c:pt idx="7">
                  <c:v>8.3153960836240071</c:v>
                </c:pt>
                <c:pt idx="8">
                  <c:v>8.7313418293253164</c:v>
                </c:pt>
                <c:pt idx="9">
                  <c:v>8.0932109375811994</c:v>
                </c:pt>
                <c:pt idx="10">
                  <c:v>8.9195345468300804</c:v>
                </c:pt>
                <c:pt idx="11">
                  <c:v>8.0612526416325387</c:v>
                </c:pt>
                <c:pt idx="12">
                  <c:v>8.1185550781724878</c:v>
                </c:pt>
                <c:pt idx="13">
                  <c:v>8.1882104304477981</c:v>
                </c:pt>
                <c:pt idx="14">
                  <c:v>8.2647555477989378</c:v>
                </c:pt>
                <c:pt idx="15">
                  <c:v>8.3356767709466819</c:v>
                </c:pt>
                <c:pt idx="16">
                  <c:v>8.4069082273476514</c:v>
                </c:pt>
                <c:pt idx="17">
                  <c:v>8.471584154603466</c:v>
                </c:pt>
                <c:pt idx="18">
                  <c:v>8.538742962057821</c:v>
                </c:pt>
                <c:pt idx="19">
                  <c:v>8.6118156093966007</c:v>
                </c:pt>
                <c:pt idx="20">
                  <c:v>8.6921225825864479</c:v>
                </c:pt>
                <c:pt idx="21">
                  <c:v>8.7677405805815454</c:v>
                </c:pt>
                <c:pt idx="22">
                  <c:v>8.8478766663428807</c:v>
                </c:pt>
                <c:pt idx="23">
                  <c:v>8.9257128639377878</c:v>
                </c:pt>
                <c:pt idx="24">
                  <c:v>9.0033047656365106</c:v>
                </c:pt>
                <c:pt idx="25">
                  <c:v>9.0794235874679075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5.7151138613287058</c:v>
                </c:pt>
                <c:pt idx="1">
                  <c:v>6.9460403889535351</c:v>
                </c:pt>
                <c:pt idx="2">
                  <c:v>6.7951817584562901</c:v>
                </c:pt>
                <c:pt idx="3">
                  <c:v>6.7642367899042624</c:v>
                </c:pt>
                <c:pt idx="4">
                  <c:v>6.6507977016700233</c:v>
                </c:pt>
                <c:pt idx="5">
                  <c:v>7.1571822010121533</c:v>
                </c:pt>
                <c:pt idx="6">
                  <c:v>7.2735639362610396</c:v>
                </c:pt>
                <c:pt idx="7">
                  <c:v>6.8233168894099387</c:v>
                </c:pt>
                <c:pt idx="8">
                  <c:v>7.6585031413944451</c:v>
                </c:pt>
                <c:pt idx="9">
                  <c:v>7.4376113299898146</c:v>
                </c:pt>
                <c:pt idx="10">
                  <c:v>7.7378070840082378</c:v>
                </c:pt>
                <c:pt idx="11">
                  <c:v>11.28795112611988</c:v>
                </c:pt>
                <c:pt idx="12">
                  <c:v>11.456551445550241</c:v>
                </c:pt>
                <c:pt idx="13">
                  <c:v>11.666111250260077</c:v>
                </c:pt>
                <c:pt idx="14">
                  <c:v>11.888648597647149</c:v>
                </c:pt>
                <c:pt idx="15">
                  <c:v>12.097622896097651</c:v>
                </c:pt>
                <c:pt idx="16">
                  <c:v>12.303524799309505</c:v>
                </c:pt>
                <c:pt idx="17">
                  <c:v>12.520211860875753</c:v>
                </c:pt>
                <c:pt idx="18">
                  <c:v>12.741212052549669</c:v>
                </c:pt>
                <c:pt idx="19">
                  <c:v>12.968675568697398</c:v>
                </c:pt>
                <c:pt idx="20">
                  <c:v>13.204900200107591</c:v>
                </c:pt>
                <c:pt idx="21">
                  <c:v>13.443131352597812</c:v>
                </c:pt>
                <c:pt idx="22">
                  <c:v>13.675209527745483</c:v>
                </c:pt>
                <c:pt idx="23">
                  <c:v>13.90731757510949</c:v>
                </c:pt>
                <c:pt idx="24">
                  <c:v>14.141671854591817</c:v>
                </c:pt>
                <c:pt idx="25">
                  <c:v>14.383008423351434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4.0184558018029879</c:v>
                </c:pt>
                <c:pt idx="1">
                  <c:v>4.5092119793767722</c:v>
                </c:pt>
                <c:pt idx="2">
                  <c:v>4.7205585447852592</c:v>
                </c:pt>
                <c:pt idx="3">
                  <c:v>4.3961576857538258</c:v>
                </c:pt>
                <c:pt idx="4">
                  <c:v>4.2978488852944254</c:v>
                </c:pt>
                <c:pt idx="5">
                  <c:v>4.2968714514617661</c:v>
                </c:pt>
                <c:pt idx="6">
                  <c:v>4.5345875809450726</c:v>
                </c:pt>
                <c:pt idx="7">
                  <c:v>4.728910423594491</c:v>
                </c:pt>
                <c:pt idx="8">
                  <c:v>4.7736663067993197</c:v>
                </c:pt>
                <c:pt idx="9">
                  <c:v>4.6492499415281028</c:v>
                </c:pt>
                <c:pt idx="10">
                  <c:v>4.965392915786305</c:v>
                </c:pt>
                <c:pt idx="11">
                  <c:v>4.1689587847200986</c:v>
                </c:pt>
                <c:pt idx="12">
                  <c:v>4.1857847256924883</c:v>
                </c:pt>
                <c:pt idx="13">
                  <c:v>4.2146354799368764</c:v>
                </c:pt>
                <c:pt idx="14">
                  <c:v>4.2489577261524278</c:v>
                </c:pt>
                <c:pt idx="15">
                  <c:v>4.2779379448384978</c:v>
                </c:pt>
                <c:pt idx="16">
                  <c:v>4.3089637975612112</c:v>
                </c:pt>
                <c:pt idx="17">
                  <c:v>4.3366971763809907</c:v>
                </c:pt>
                <c:pt idx="18">
                  <c:v>4.3679688190883983</c:v>
                </c:pt>
                <c:pt idx="19">
                  <c:v>4.3919222781963603</c:v>
                </c:pt>
                <c:pt idx="20">
                  <c:v>4.4196699139995035</c:v>
                </c:pt>
                <c:pt idx="21">
                  <c:v>4.4494521711842552</c:v>
                </c:pt>
                <c:pt idx="22">
                  <c:v>4.4869601439098421</c:v>
                </c:pt>
                <c:pt idx="23">
                  <c:v>4.516304478920488</c:v>
                </c:pt>
                <c:pt idx="24">
                  <c:v>4.5551012912153368</c:v>
                </c:pt>
                <c:pt idx="25">
                  <c:v>4.5843026972879795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5.1276023357052463</c:v>
                </c:pt>
                <c:pt idx="1">
                  <c:v>5.2244877124924187</c:v>
                </c:pt>
                <c:pt idx="2">
                  <c:v>5.7869490575701628</c:v>
                </c:pt>
                <c:pt idx="3">
                  <c:v>5.5505897714267558</c:v>
                </c:pt>
                <c:pt idx="4">
                  <c:v>5.6214122594617484</c:v>
                </c:pt>
                <c:pt idx="5">
                  <c:v>5.8970737793840557</c:v>
                </c:pt>
                <c:pt idx="6">
                  <c:v>6.580032993404064</c:v>
                </c:pt>
                <c:pt idx="7">
                  <c:v>6.5892258708181695</c:v>
                </c:pt>
                <c:pt idx="8">
                  <c:v>7.2033172746261744</c:v>
                </c:pt>
                <c:pt idx="9">
                  <c:v>6.3575879693476862</c:v>
                </c:pt>
                <c:pt idx="10">
                  <c:v>7.0817415544770865</c:v>
                </c:pt>
                <c:pt idx="11">
                  <c:v>6.0560696139233121</c:v>
                </c:pt>
                <c:pt idx="12">
                  <c:v>5.9166296506847988</c:v>
                </c:pt>
                <c:pt idx="13">
                  <c:v>5.925593160014885</c:v>
                </c:pt>
                <c:pt idx="14">
                  <c:v>5.9910396875795522</c:v>
                </c:pt>
                <c:pt idx="15">
                  <c:v>6.0491001394044428</c:v>
                </c:pt>
                <c:pt idx="16">
                  <c:v>6.0967747165779302</c:v>
                </c:pt>
                <c:pt idx="17">
                  <c:v>6.147256464889268</c:v>
                </c:pt>
                <c:pt idx="18">
                  <c:v>6.1996330690283941</c:v>
                </c:pt>
                <c:pt idx="19">
                  <c:v>6.2536892162166025</c:v>
                </c:pt>
                <c:pt idx="20">
                  <c:v>6.3138154663927972</c:v>
                </c:pt>
                <c:pt idx="21">
                  <c:v>6.3677243523640428</c:v>
                </c:pt>
                <c:pt idx="22">
                  <c:v>6.4129849011506836</c:v>
                </c:pt>
                <c:pt idx="23">
                  <c:v>6.4532766696444215</c:v>
                </c:pt>
                <c:pt idx="24">
                  <c:v>6.4901346790785919</c:v>
                </c:pt>
                <c:pt idx="25">
                  <c:v>6.5427129694383712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21.656415118052934</c:v>
                </c:pt>
                <c:pt idx="1">
                  <c:v>20.106920499020998</c:v>
                </c:pt>
                <c:pt idx="2">
                  <c:v>21.41903041458481</c:v>
                </c:pt>
                <c:pt idx="3">
                  <c:v>21.322906830836391</c:v>
                </c:pt>
                <c:pt idx="4">
                  <c:v>21.734302604658907</c:v>
                </c:pt>
                <c:pt idx="5">
                  <c:v>22.332402702294491</c:v>
                </c:pt>
                <c:pt idx="6">
                  <c:v>22.80944978049272</c:v>
                </c:pt>
                <c:pt idx="7">
                  <c:v>22.941423284421084</c:v>
                </c:pt>
                <c:pt idx="8">
                  <c:v>23.506637471481792</c:v>
                </c:pt>
                <c:pt idx="9">
                  <c:v>22.968862936019843</c:v>
                </c:pt>
                <c:pt idx="10">
                  <c:v>24.693191646282905</c:v>
                </c:pt>
                <c:pt idx="11">
                  <c:v>24.079222650696266</c:v>
                </c:pt>
                <c:pt idx="12">
                  <c:v>24.159983499317782</c:v>
                </c:pt>
                <c:pt idx="13">
                  <c:v>24.324108612339206</c:v>
                </c:pt>
                <c:pt idx="14">
                  <c:v>24.510967939469513</c:v>
                </c:pt>
                <c:pt idx="15">
                  <c:v>24.67600509446078</c:v>
                </c:pt>
                <c:pt idx="16">
                  <c:v>24.826259762599619</c:v>
                </c:pt>
                <c:pt idx="17">
                  <c:v>24.969089851821163</c:v>
                </c:pt>
                <c:pt idx="18">
                  <c:v>25.130848490100067</c:v>
                </c:pt>
                <c:pt idx="19">
                  <c:v>25.292838513902296</c:v>
                </c:pt>
                <c:pt idx="20">
                  <c:v>25.471757629238354</c:v>
                </c:pt>
                <c:pt idx="21">
                  <c:v>25.637043587698678</c:v>
                </c:pt>
                <c:pt idx="22">
                  <c:v>25.797446448755512</c:v>
                </c:pt>
                <c:pt idx="23">
                  <c:v>25.969118551974411</c:v>
                </c:pt>
                <c:pt idx="24">
                  <c:v>26.149976558985653</c:v>
                </c:pt>
                <c:pt idx="25">
                  <c:v>26.329159761933344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39.656273270350169</c:v>
                </c:pt>
                <c:pt idx="1">
                  <c:v>41.012134357970943</c:v>
                </c:pt>
                <c:pt idx="2">
                  <c:v>42.332052763645294</c:v>
                </c:pt>
                <c:pt idx="3">
                  <c:v>41.69783241875033</c:v>
                </c:pt>
                <c:pt idx="4">
                  <c:v>42.423171414905674</c:v>
                </c:pt>
                <c:pt idx="5">
                  <c:v>44.282109684996307</c:v>
                </c:pt>
                <c:pt idx="6">
                  <c:v>42.970133164953509</c:v>
                </c:pt>
                <c:pt idx="7">
                  <c:v>44.082443305171175</c:v>
                </c:pt>
                <c:pt idx="8">
                  <c:v>43.815302447718302</c:v>
                </c:pt>
                <c:pt idx="9">
                  <c:v>41.495717846728191</c:v>
                </c:pt>
                <c:pt idx="10">
                  <c:v>44.475171364697559</c:v>
                </c:pt>
                <c:pt idx="11">
                  <c:v>45.725485929495868</c:v>
                </c:pt>
                <c:pt idx="12">
                  <c:v>45.811081500985225</c:v>
                </c:pt>
                <c:pt idx="13">
                  <c:v>45.96156357394554</c:v>
                </c:pt>
                <c:pt idx="14">
                  <c:v>46.159005484107858</c:v>
                </c:pt>
                <c:pt idx="15">
                  <c:v>46.301609606172534</c:v>
                </c:pt>
                <c:pt idx="16">
                  <c:v>46.389503875059745</c:v>
                </c:pt>
                <c:pt idx="17">
                  <c:v>46.467198783325379</c:v>
                </c:pt>
                <c:pt idx="18">
                  <c:v>46.525837268786198</c:v>
                </c:pt>
                <c:pt idx="19">
                  <c:v>46.588596324380333</c:v>
                </c:pt>
                <c:pt idx="20">
                  <c:v>46.632198878500056</c:v>
                </c:pt>
                <c:pt idx="21">
                  <c:v>46.660964114253552</c:v>
                </c:pt>
                <c:pt idx="22">
                  <c:v>46.696099413232282</c:v>
                </c:pt>
                <c:pt idx="23">
                  <c:v>46.698039329612833</c:v>
                </c:pt>
                <c:pt idx="24">
                  <c:v>46.656872300579295</c:v>
                </c:pt>
                <c:pt idx="25">
                  <c:v>46.607002551176777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12.132086160219878</c:v>
                </c:pt>
                <c:pt idx="1">
                  <c:v>11.052808758977999</c:v>
                </c:pt>
                <c:pt idx="2">
                  <c:v>10.915785557837161</c:v>
                </c:pt>
                <c:pt idx="3">
                  <c:v>11.862086139812829</c:v>
                </c:pt>
                <c:pt idx="4">
                  <c:v>11.739055264269389</c:v>
                </c:pt>
                <c:pt idx="5">
                  <c:v>11.295198180003267</c:v>
                </c:pt>
                <c:pt idx="6">
                  <c:v>10.876986582165127</c:v>
                </c:pt>
                <c:pt idx="7">
                  <c:v>10.771411628549551</c:v>
                </c:pt>
                <c:pt idx="8">
                  <c:v>11.260572428842218</c:v>
                </c:pt>
                <c:pt idx="9">
                  <c:v>9.6975237592607417</c:v>
                </c:pt>
                <c:pt idx="10">
                  <c:v>9.656810860622727</c:v>
                </c:pt>
                <c:pt idx="11">
                  <c:v>9.6245069514219974</c:v>
                </c:pt>
                <c:pt idx="12">
                  <c:v>9.5227546982047357</c:v>
                </c:pt>
                <c:pt idx="13">
                  <c:v>9.4408982198818503</c:v>
                </c:pt>
                <c:pt idx="14">
                  <c:v>9.3841101148934349</c:v>
                </c:pt>
                <c:pt idx="15">
                  <c:v>9.2728133855926203</c:v>
                </c:pt>
                <c:pt idx="16">
                  <c:v>9.1278415989915196</c:v>
                </c:pt>
                <c:pt idx="17">
                  <c:v>8.9283198286852574</c:v>
                </c:pt>
                <c:pt idx="18">
                  <c:v>8.6646536745789788</c:v>
                </c:pt>
                <c:pt idx="19">
                  <c:v>8.3840005965160831</c:v>
                </c:pt>
                <c:pt idx="20">
                  <c:v>8.1025502349982474</c:v>
                </c:pt>
                <c:pt idx="21">
                  <c:v>7.8997912408078328</c:v>
                </c:pt>
                <c:pt idx="22">
                  <c:v>7.7101472650991312</c:v>
                </c:pt>
                <c:pt idx="23">
                  <c:v>7.5482598247552737</c:v>
                </c:pt>
                <c:pt idx="24">
                  <c:v>7.3832600276423008</c:v>
                </c:pt>
                <c:pt idx="25">
                  <c:v>7.0965058335163818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7.399860152256954</c:v>
                </c:pt>
                <c:pt idx="1">
                  <c:v>9.2369627652451491</c:v>
                </c:pt>
                <c:pt idx="2">
                  <c:v>9.0541706455429551</c:v>
                </c:pt>
                <c:pt idx="3">
                  <c:v>8.5683366931855716</c:v>
                </c:pt>
                <c:pt idx="4">
                  <c:v>8.7559292091792589</c:v>
                </c:pt>
                <c:pt idx="5">
                  <c:v>8.7073931390147816</c:v>
                </c:pt>
                <c:pt idx="6">
                  <c:v>7.4197379415671696</c:v>
                </c:pt>
                <c:pt idx="7">
                  <c:v>5.8852590614727767</c:v>
                </c:pt>
                <c:pt idx="8">
                  <c:v>8.2395270925620583</c:v>
                </c:pt>
                <c:pt idx="9">
                  <c:v>8.0416196513801737</c:v>
                </c:pt>
                <c:pt idx="10">
                  <c:v>6.2991627318151702</c:v>
                </c:pt>
                <c:pt idx="11">
                  <c:v>6.0237558753781633</c:v>
                </c:pt>
                <c:pt idx="12">
                  <c:v>6.0425015184372395</c:v>
                </c:pt>
                <c:pt idx="13">
                  <c:v>6.1006900707917167</c:v>
                </c:pt>
                <c:pt idx="14">
                  <c:v>6.1725395218915624</c:v>
                </c:pt>
                <c:pt idx="15">
                  <c:v>6.2189246232224775</c:v>
                </c:pt>
                <c:pt idx="16">
                  <c:v>6.2621191273496049</c:v>
                </c:pt>
                <c:pt idx="17">
                  <c:v>6.3068568379539318</c:v>
                </c:pt>
                <c:pt idx="18">
                  <c:v>6.3527716727357459</c:v>
                </c:pt>
                <c:pt idx="19">
                  <c:v>6.4020300937544485</c:v>
                </c:pt>
                <c:pt idx="20">
                  <c:v>6.4529409211060491</c:v>
                </c:pt>
                <c:pt idx="21">
                  <c:v>6.5018041625088916</c:v>
                </c:pt>
                <c:pt idx="22">
                  <c:v>6.5520505129712694</c:v>
                </c:pt>
                <c:pt idx="23">
                  <c:v>6.6005319957955813</c:v>
                </c:pt>
                <c:pt idx="24">
                  <c:v>6.6486322589835956</c:v>
                </c:pt>
                <c:pt idx="25">
                  <c:v>6.6918909832212279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13.936173283352201</c:v>
                </c:pt>
                <c:pt idx="1">
                  <c:v>14.469877226186622</c:v>
                </c:pt>
                <c:pt idx="2">
                  <c:v>14.022683923391751</c:v>
                </c:pt>
                <c:pt idx="3">
                  <c:v>14.564374396899636</c:v>
                </c:pt>
                <c:pt idx="4">
                  <c:v>15.70910646637296</c:v>
                </c:pt>
                <c:pt idx="5">
                  <c:v>15.915989995387212</c:v>
                </c:pt>
                <c:pt idx="6">
                  <c:v>15.398137161091881</c:v>
                </c:pt>
                <c:pt idx="7">
                  <c:v>14.977323640203435</c:v>
                </c:pt>
                <c:pt idx="8">
                  <c:v>14.715380737802176</c:v>
                </c:pt>
                <c:pt idx="9">
                  <c:v>15.012865714086816</c:v>
                </c:pt>
                <c:pt idx="10">
                  <c:v>13.780587913768361</c:v>
                </c:pt>
                <c:pt idx="11">
                  <c:v>13.83539555660316</c:v>
                </c:pt>
                <c:pt idx="12">
                  <c:v>13.722798664977068</c:v>
                </c:pt>
                <c:pt idx="13">
                  <c:v>13.608611643843808</c:v>
                </c:pt>
                <c:pt idx="14">
                  <c:v>13.523176890914504</c:v>
                </c:pt>
                <c:pt idx="15">
                  <c:v>13.439112285418272</c:v>
                </c:pt>
                <c:pt idx="16">
                  <c:v>13.340078361528315</c:v>
                </c:pt>
                <c:pt idx="17">
                  <c:v>13.231053235557324</c:v>
                </c:pt>
                <c:pt idx="18">
                  <c:v>13.123232586925131</c:v>
                </c:pt>
                <c:pt idx="19">
                  <c:v>13.021745103090895</c:v>
                </c:pt>
                <c:pt idx="20">
                  <c:v>12.927975174144617</c:v>
                </c:pt>
                <c:pt idx="21">
                  <c:v>12.830957978259583</c:v>
                </c:pt>
                <c:pt idx="22">
                  <c:v>12.733135134771643</c:v>
                </c:pt>
                <c:pt idx="23">
                  <c:v>12.637866395515482</c:v>
                </c:pt>
                <c:pt idx="24">
                  <c:v>12.538775433566469</c:v>
                </c:pt>
                <c:pt idx="25">
                  <c:v>12.43869930079534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17.102033233338062</c:v>
                </c:pt>
                <c:pt idx="1">
                  <c:v>15.345068382663767</c:v>
                </c:pt>
                <c:pt idx="2">
                  <c:v>14.513917180558012</c:v>
                </c:pt>
                <c:pt idx="3">
                  <c:v>13.758903657283836</c:v>
                </c:pt>
                <c:pt idx="4">
                  <c:v>14.89640984210326</c:v>
                </c:pt>
                <c:pt idx="5">
                  <c:v>16.551294550227684</c:v>
                </c:pt>
                <c:pt idx="6">
                  <c:v>14.514437572591634</c:v>
                </c:pt>
                <c:pt idx="7">
                  <c:v>15.049899388010765</c:v>
                </c:pt>
                <c:pt idx="8">
                  <c:v>14.149140987448002</c:v>
                </c:pt>
                <c:pt idx="9">
                  <c:v>15.226281135698471</c:v>
                </c:pt>
                <c:pt idx="10">
                  <c:v>13.233067053297054</c:v>
                </c:pt>
                <c:pt idx="11">
                  <c:v>13.362047246750393</c:v>
                </c:pt>
                <c:pt idx="12">
                  <c:v>13.148882991387406</c:v>
                </c:pt>
                <c:pt idx="13">
                  <c:v>12.883898875498723</c:v>
                </c:pt>
                <c:pt idx="14">
                  <c:v>12.673402970879206</c:v>
                </c:pt>
                <c:pt idx="15">
                  <c:v>12.504463407826414</c:v>
                </c:pt>
                <c:pt idx="16">
                  <c:v>12.328563278991407</c:v>
                </c:pt>
                <c:pt idx="17">
                  <c:v>12.153165383780076</c:v>
                </c:pt>
                <c:pt idx="18">
                  <c:v>11.9779397611353</c:v>
                </c:pt>
                <c:pt idx="19">
                  <c:v>11.798246640387294</c:v>
                </c:pt>
                <c:pt idx="20">
                  <c:v>11.614271111412169</c:v>
                </c:pt>
                <c:pt idx="21">
                  <c:v>11.430533253922651</c:v>
                </c:pt>
                <c:pt idx="22">
                  <c:v>11.247154072104658</c:v>
                </c:pt>
                <c:pt idx="23">
                  <c:v>11.061753042467053</c:v>
                </c:pt>
                <c:pt idx="24">
                  <c:v>10.873457245325232</c:v>
                </c:pt>
                <c:pt idx="25">
                  <c:v>10.689132791041885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10.113690766909023</c:v>
                </c:pt>
                <c:pt idx="1">
                  <c:v>9.8089889655101583</c:v>
                </c:pt>
                <c:pt idx="2">
                  <c:v>10.823258466451712</c:v>
                </c:pt>
                <c:pt idx="3">
                  <c:v>10.097493835368422</c:v>
                </c:pt>
                <c:pt idx="4">
                  <c:v>10.706492448738022</c:v>
                </c:pt>
                <c:pt idx="5">
                  <c:v>11.311507400557062</c:v>
                </c:pt>
                <c:pt idx="6">
                  <c:v>10.610366359475787</c:v>
                </c:pt>
                <c:pt idx="7">
                  <c:v>10.944713433437114</c:v>
                </c:pt>
                <c:pt idx="8">
                  <c:v>10.590708621228959</c:v>
                </c:pt>
                <c:pt idx="9">
                  <c:v>9.2744352699736119</c:v>
                </c:pt>
                <c:pt idx="10">
                  <c:v>9.1332682253893775</c:v>
                </c:pt>
                <c:pt idx="11">
                  <c:v>9.4276515463289865</c:v>
                </c:pt>
                <c:pt idx="12">
                  <c:v>9.3534012151876187</c:v>
                </c:pt>
                <c:pt idx="13">
                  <c:v>9.3146695524243359</c:v>
                </c:pt>
                <c:pt idx="14">
                  <c:v>9.2944447289616328</c:v>
                </c:pt>
                <c:pt idx="15">
                  <c:v>9.2637571965465728</c:v>
                </c:pt>
                <c:pt idx="16">
                  <c:v>9.2597595819349348</c:v>
                </c:pt>
                <c:pt idx="17">
                  <c:v>9.2327807014837973</c:v>
                </c:pt>
                <c:pt idx="18">
                  <c:v>9.2030806924010804</c:v>
                </c:pt>
                <c:pt idx="19">
                  <c:v>9.1708562150309803</c:v>
                </c:pt>
                <c:pt idx="20">
                  <c:v>9.1407503113383548</c:v>
                </c:pt>
                <c:pt idx="21">
                  <c:v>9.1134482143723812</c:v>
                </c:pt>
                <c:pt idx="22">
                  <c:v>9.0887487159085527</c:v>
                </c:pt>
                <c:pt idx="23">
                  <c:v>9.0600400133008652</c:v>
                </c:pt>
                <c:pt idx="24">
                  <c:v>9.0457735302037676</c:v>
                </c:pt>
                <c:pt idx="25">
                  <c:v>9.0468283475638902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31.704382054502549</c:v>
                </c:pt>
                <c:pt idx="1">
                  <c:v>29.422181882864674</c:v>
                </c:pt>
                <c:pt idx="2">
                  <c:v>29.582427882598026</c:v>
                </c:pt>
                <c:pt idx="3">
                  <c:v>30.727981370452664</c:v>
                </c:pt>
                <c:pt idx="4">
                  <c:v>30.961211290830736</c:v>
                </c:pt>
                <c:pt idx="5">
                  <c:v>33.6642857850102</c:v>
                </c:pt>
                <c:pt idx="6">
                  <c:v>34.319027802271187</c:v>
                </c:pt>
                <c:pt idx="7">
                  <c:v>31.854044163159124</c:v>
                </c:pt>
                <c:pt idx="8">
                  <c:v>31.760646294345236</c:v>
                </c:pt>
                <c:pt idx="9">
                  <c:v>31.256331283154672</c:v>
                </c:pt>
                <c:pt idx="10">
                  <c:v>30.535040413721987</c:v>
                </c:pt>
                <c:pt idx="11">
                  <c:v>30.626213304840437</c:v>
                </c:pt>
                <c:pt idx="12">
                  <c:v>30.778603431056439</c:v>
                </c:pt>
                <c:pt idx="13">
                  <c:v>31.035095820367086</c:v>
                </c:pt>
                <c:pt idx="14">
                  <c:v>31.322778136605532</c:v>
                </c:pt>
                <c:pt idx="15">
                  <c:v>31.561910659060263</c:v>
                </c:pt>
                <c:pt idx="16">
                  <c:v>31.790595657533498</c:v>
                </c:pt>
                <c:pt idx="17">
                  <c:v>32.022308315031729</c:v>
                </c:pt>
                <c:pt idx="18">
                  <c:v>32.27644324698344</c:v>
                </c:pt>
                <c:pt idx="19">
                  <c:v>32.53521851537301</c:v>
                </c:pt>
                <c:pt idx="20">
                  <c:v>32.822674012250438</c:v>
                </c:pt>
                <c:pt idx="21">
                  <c:v>33.092636026947424</c:v>
                </c:pt>
                <c:pt idx="22">
                  <c:v>33.377553053769454</c:v>
                </c:pt>
                <c:pt idx="23">
                  <c:v>33.6841402788328</c:v>
                </c:pt>
                <c:pt idx="24">
                  <c:v>33.985475524890433</c:v>
                </c:pt>
                <c:pt idx="25">
                  <c:v>34.303587558686459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9.4089499148201536</c:v>
                </c:pt>
                <c:pt idx="1">
                  <c:v>10.536985696309703</c:v>
                </c:pt>
                <c:pt idx="2">
                  <c:v>11.080504849332241</c:v>
                </c:pt>
                <c:pt idx="3">
                  <c:v>9.2914759640207905</c:v>
                </c:pt>
                <c:pt idx="4">
                  <c:v>9.6125001049050951</c:v>
                </c:pt>
                <c:pt idx="5">
                  <c:v>10.791936736667726</c:v>
                </c:pt>
                <c:pt idx="6">
                  <c:v>10.819500995565381</c:v>
                </c:pt>
                <c:pt idx="7">
                  <c:v>9.9367639654021751</c:v>
                </c:pt>
                <c:pt idx="8">
                  <c:v>10.823175295586674</c:v>
                </c:pt>
                <c:pt idx="9">
                  <c:v>11.479712192358566</c:v>
                </c:pt>
                <c:pt idx="10">
                  <c:v>10.79502653904914</c:v>
                </c:pt>
                <c:pt idx="11">
                  <c:v>9.6980270469828653</c:v>
                </c:pt>
                <c:pt idx="12">
                  <c:v>9.5092854356320533</c:v>
                </c:pt>
                <c:pt idx="13">
                  <c:v>9.4458332141140229</c:v>
                </c:pt>
                <c:pt idx="14">
                  <c:v>9.414282855200101</c:v>
                </c:pt>
                <c:pt idx="15">
                  <c:v>9.373615120699931</c:v>
                </c:pt>
                <c:pt idx="16">
                  <c:v>9.3262123463036595</c:v>
                </c:pt>
                <c:pt idx="17">
                  <c:v>9.2800889493676362</c:v>
                </c:pt>
                <c:pt idx="18">
                  <c:v>9.2293585643051372</c:v>
                </c:pt>
                <c:pt idx="19">
                  <c:v>9.1795021869113462</c:v>
                </c:pt>
                <c:pt idx="20">
                  <c:v>9.1343990678555134</c:v>
                </c:pt>
                <c:pt idx="21">
                  <c:v>9.0827664587462138</c:v>
                </c:pt>
                <c:pt idx="22">
                  <c:v>9.0409052933263361</c:v>
                </c:pt>
                <c:pt idx="23">
                  <c:v>9.0069878104848264</c:v>
                </c:pt>
                <c:pt idx="24">
                  <c:v>8.9824101443618218</c:v>
                </c:pt>
                <c:pt idx="25">
                  <c:v>8.9627722281712412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0.68655185694503906</c:v>
                </c:pt>
                <c:pt idx="1">
                  <c:v>0.46848995456541853</c:v>
                </c:pt>
                <c:pt idx="2">
                  <c:v>0.46027799401647668</c:v>
                </c:pt>
                <c:pt idx="3">
                  <c:v>0.42038606194063372</c:v>
                </c:pt>
                <c:pt idx="4">
                  <c:v>0.48101930564282974</c:v>
                </c:pt>
                <c:pt idx="5">
                  <c:v>0.46345010188848684</c:v>
                </c:pt>
                <c:pt idx="6">
                  <c:v>0.37510047697635185</c:v>
                </c:pt>
                <c:pt idx="7">
                  <c:v>0.42362023513286806</c:v>
                </c:pt>
                <c:pt idx="8">
                  <c:v>0.44998183629758054</c:v>
                </c:pt>
                <c:pt idx="9">
                  <c:v>0.3854471575477722</c:v>
                </c:pt>
                <c:pt idx="10">
                  <c:v>0.49603922339380158</c:v>
                </c:pt>
                <c:pt idx="11">
                  <c:v>0.3418781905330876</c:v>
                </c:pt>
                <c:pt idx="12">
                  <c:v>0.34498042568455783</c:v>
                </c:pt>
                <c:pt idx="13">
                  <c:v>0.34863778400707879</c:v>
                </c:pt>
                <c:pt idx="14">
                  <c:v>0.3526252488731566</c:v>
                </c:pt>
                <c:pt idx="15">
                  <c:v>0.35613472657017825</c:v>
                </c:pt>
                <c:pt idx="16">
                  <c:v>0.35985474795799166</c:v>
                </c:pt>
                <c:pt idx="17">
                  <c:v>0.36346176339580044</c:v>
                </c:pt>
                <c:pt idx="18">
                  <c:v>0.36770042875931663</c:v>
                </c:pt>
                <c:pt idx="19">
                  <c:v>0.3712499192210284</c:v>
                </c:pt>
                <c:pt idx="20">
                  <c:v>0.37519388268211185</c:v>
                </c:pt>
                <c:pt idx="21">
                  <c:v>0.37913037135921029</c:v>
                </c:pt>
                <c:pt idx="22">
                  <c:v>0.38351848518363302</c:v>
                </c:pt>
                <c:pt idx="23">
                  <c:v>0.38730995758875181</c:v>
                </c:pt>
                <c:pt idx="24">
                  <c:v>0.39190926301219481</c:v>
                </c:pt>
                <c:pt idx="25">
                  <c:v>0.39592559469428351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31.433047766627023</c:v>
                </c:pt>
                <c:pt idx="1">
                  <c:v>34.562931905910574</c:v>
                </c:pt>
                <c:pt idx="2">
                  <c:v>33.417457843005394</c:v>
                </c:pt>
                <c:pt idx="3">
                  <c:v>32.576332525082329</c:v>
                </c:pt>
                <c:pt idx="4">
                  <c:v>33.887000113713299</c:v>
                </c:pt>
                <c:pt idx="5">
                  <c:v>32.622060975062311</c:v>
                </c:pt>
                <c:pt idx="6">
                  <c:v>35.538986905493338</c:v>
                </c:pt>
                <c:pt idx="7">
                  <c:v>33.59748357490173</c:v>
                </c:pt>
                <c:pt idx="8">
                  <c:v>31.012984974241597</c:v>
                </c:pt>
                <c:pt idx="9">
                  <c:v>30.78124082036372</c:v>
                </c:pt>
                <c:pt idx="10">
                  <c:v>29.671060822099861</c:v>
                </c:pt>
                <c:pt idx="11">
                  <c:v>28.898868895505654</c:v>
                </c:pt>
                <c:pt idx="12">
                  <c:v>28.768638139222439</c:v>
                </c:pt>
                <c:pt idx="13">
                  <c:v>28.756916529611029</c:v>
                </c:pt>
                <c:pt idx="14">
                  <c:v>28.772686908307591</c:v>
                </c:pt>
                <c:pt idx="15">
                  <c:v>28.73345790828834</c:v>
                </c:pt>
                <c:pt idx="16">
                  <c:v>28.674140932601976</c:v>
                </c:pt>
                <c:pt idx="17">
                  <c:v>28.598336451169285</c:v>
                </c:pt>
                <c:pt idx="18">
                  <c:v>28.512226305483601</c:v>
                </c:pt>
                <c:pt idx="19">
                  <c:v>28.420212902182623</c:v>
                </c:pt>
                <c:pt idx="20">
                  <c:v>28.327651177124249</c:v>
                </c:pt>
                <c:pt idx="21">
                  <c:v>28.26304016010782</c:v>
                </c:pt>
                <c:pt idx="22">
                  <c:v>28.164691082292144</c:v>
                </c:pt>
                <c:pt idx="23">
                  <c:v>28.066428766170507</c:v>
                </c:pt>
                <c:pt idx="24">
                  <c:v>27.980465709590913</c:v>
                </c:pt>
                <c:pt idx="25">
                  <c:v>27.919654765612421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6.8754895298726364</c:v>
                </c:pt>
                <c:pt idx="1">
                  <c:v>6.8656195918839682</c:v>
                </c:pt>
                <c:pt idx="2">
                  <c:v>7.0247820354394763</c:v>
                </c:pt>
                <c:pt idx="3">
                  <c:v>7.0994103675772573</c:v>
                </c:pt>
                <c:pt idx="4">
                  <c:v>6.8032557439307757</c:v>
                </c:pt>
                <c:pt idx="5">
                  <c:v>7.8759575350962132</c:v>
                </c:pt>
                <c:pt idx="6">
                  <c:v>7.5401488379019694</c:v>
                </c:pt>
                <c:pt idx="7">
                  <c:v>8.1312530054966441</c:v>
                </c:pt>
                <c:pt idx="8">
                  <c:v>8.3451259620247455</c:v>
                </c:pt>
                <c:pt idx="9">
                  <c:v>7.8169273901729053</c:v>
                </c:pt>
                <c:pt idx="10">
                  <c:v>8.3101322469010892</c:v>
                </c:pt>
                <c:pt idx="11">
                  <c:v>8.8152625057714324</c:v>
                </c:pt>
                <c:pt idx="12">
                  <c:v>8.9307386355528813</c:v>
                </c:pt>
                <c:pt idx="13">
                  <c:v>9.0657209680931192</c:v>
                </c:pt>
                <c:pt idx="14">
                  <c:v>9.209070757383623</c:v>
                </c:pt>
                <c:pt idx="15">
                  <c:v>9.3389901810173921</c:v>
                </c:pt>
                <c:pt idx="16">
                  <c:v>9.4602957209561698</c:v>
                </c:pt>
                <c:pt idx="17">
                  <c:v>9.5825676847691117</c:v>
                </c:pt>
                <c:pt idx="18">
                  <c:v>9.705565336254244</c:v>
                </c:pt>
                <c:pt idx="19">
                  <c:v>9.8294843120151469</c:v>
                </c:pt>
                <c:pt idx="20">
                  <c:v>9.9605926851003765</c:v>
                </c:pt>
                <c:pt idx="21">
                  <c:v>10.089707274571078</c:v>
                </c:pt>
                <c:pt idx="22">
                  <c:v>10.222860316664214</c:v>
                </c:pt>
                <c:pt idx="23">
                  <c:v>10.359334627692673</c:v>
                </c:pt>
                <c:pt idx="24">
                  <c:v>10.491347044845231</c:v>
                </c:pt>
                <c:pt idx="25">
                  <c:v>10.625697307595152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15.26318394994412</c:v>
                </c:pt>
                <c:pt idx="1">
                  <c:v>14.363881936355376</c:v>
                </c:pt>
                <c:pt idx="2">
                  <c:v>14.969057596678045</c:v>
                </c:pt>
                <c:pt idx="3">
                  <c:v>15.732182597479239</c:v>
                </c:pt>
                <c:pt idx="4">
                  <c:v>15.972594897976034</c:v>
                </c:pt>
                <c:pt idx="5">
                  <c:v>17.3707836694444</c:v>
                </c:pt>
                <c:pt idx="6">
                  <c:v>16.879953476980617</c:v>
                </c:pt>
                <c:pt idx="7">
                  <c:v>17.35482637664812</c:v>
                </c:pt>
                <c:pt idx="8">
                  <c:v>17.493279112747246</c:v>
                </c:pt>
                <c:pt idx="9">
                  <c:v>16.028441019379688</c:v>
                </c:pt>
                <c:pt idx="10">
                  <c:v>14.771632136982358</c:v>
                </c:pt>
                <c:pt idx="11">
                  <c:v>15.615038030478658</c:v>
                </c:pt>
                <c:pt idx="12">
                  <c:v>15.514697859922896</c:v>
                </c:pt>
                <c:pt idx="13">
                  <c:v>15.414335710054251</c:v>
                </c:pt>
                <c:pt idx="14">
                  <c:v>15.296218135812236</c:v>
                </c:pt>
                <c:pt idx="15">
                  <c:v>15.158075441281309</c:v>
                </c:pt>
                <c:pt idx="16">
                  <c:v>15.009979844230779</c:v>
                </c:pt>
                <c:pt idx="17">
                  <c:v>14.856159913093178</c:v>
                </c:pt>
                <c:pt idx="18">
                  <c:v>14.676391437163222</c:v>
                </c:pt>
                <c:pt idx="19">
                  <c:v>14.516586455808923</c:v>
                </c:pt>
                <c:pt idx="20">
                  <c:v>14.367696392349854</c:v>
                </c:pt>
                <c:pt idx="21">
                  <c:v>14.232767448677052</c:v>
                </c:pt>
                <c:pt idx="22">
                  <c:v>14.096777763793735</c:v>
                </c:pt>
                <c:pt idx="23">
                  <c:v>13.946596572362514</c:v>
                </c:pt>
                <c:pt idx="24">
                  <c:v>13.771411076988175</c:v>
                </c:pt>
                <c:pt idx="25">
                  <c:v>13.590117398382226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18.558402552944788</c:v>
                </c:pt>
                <c:pt idx="1">
                  <c:v>18.50079717650269</c:v>
                </c:pt>
                <c:pt idx="2">
                  <c:v>16.690164635924635</c:v>
                </c:pt>
                <c:pt idx="3">
                  <c:v>17.472404336425392</c:v>
                </c:pt>
                <c:pt idx="4">
                  <c:v>18.128503791401059</c:v>
                </c:pt>
                <c:pt idx="5">
                  <c:v>17.56941363062878</c:v>
                </c:pt>
                <c:pt idx="6">
                  <c:v>17.5343441635112</c:v>
                </c:pt>
                <c:pt idx="7">
                  <c:v>17.210407804274354</c:v>
                </c:pt>
                <c:pt idx="8">
                  <c:v>19.085044605471762</c:v>
                </c:pt>
                <c:pt idx="9">
                  <c:v>15.737763829059833</c:v>
                </c:pt>
                <c:pt idx="10">
                  <c:v>14.840593203156542</c:v>
                </c:pt>
                <c:pt idx="11">
                  <c:v>15.019176451668375</c:v>
                </c:pt>
                <c:pt idx="12">
                  <c:v>14.9486726054214</c:v>
                </c:pt>
                <c:pt idx="13">
                  <c:v>14.923904157310229</c:v>
                </c:pt>
                <c:pt idx="14">
                  <c:v>14.901521582492173</c:v>
                </c:pt>
                <c:pt idx="15">
                  <c:v>14.856482799379702</c:v>
                </c:pt>
                <c:pt idx="16">
                  <c:v>14.797567584592896</c:v>
                </c:pt>
                <c:pt idx="17">
                  <c:v>14.724723374831843</c:v>
                </c:pt>
                <c:pt idx="18">
                  <c:v>14.64973251678602</c:v>
                </c:pt>
                <c:pt idx="19">
                  <c:v>14.579868718409164</c:v>
                </c:pt>
                <c:pt idx="20">
                  <c:v>14.518321044221183</c:v>
                </c:pt>
                <c:pt idx="21">
                  <c:v>14.44174775672035</c:v>
                </c:pt>
                <c:pt idx="22">
                  <c:v>14.366253319033792</c:v>
                </c:pt>
                <c:pt idx="23">
                  <c:v>14.294575387786256</c:v>
                </c:pt>
                <c:pt idx="24">
                  <c:v>14.223461892823888</c:v>
                </c:pt>
                <c:pt idx="25">
                  <c:v>14.152481752804508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9.362802993951334</c:v>
                </c:pt>
                <c:pt idx="1">
                  <c:v>9.3819576070240327</c:v>
                </c:pt>
                <c:pt idx="2">
                  <c:v>9.2289779591438279</c:v>
                </c:pt>
                <c:pt idx="3">
                  <c:v>9.307367201109237</c:v>
                </c:pt>
                <c:pt idx="4">
                  <c:v>9.9576747573224402</c:v>
                </c:pt>
                <c:pt idx="5">
                  <c:v>10.676902677693151</c:v>
                </c:pt>
                <c:pt idx="6">
                  <c:v>10.646505185365216</c:v>
                </c:pt>
                <c:pt idx="7">
                  <c:v>9.6575175516764347</c:v>
                </c:pt>
                <c:pt idx="8">
                  <c:v>9.8978130231001291</c:v>
                </c:pt>
                <c:pt idx="9">
                  <c:v>8.6913062808566171</c:v>
                </c:pt>
                <c:pt idx="10">
                  <c:v>7.7942350719901343</c:v>
                </c:pt>
                <c:pt idx="11">
                  <c:v>13.237882175928432</c:v>
                </c:pt>
                <c:pt idx="12">
                  <c:v>13.351124169601235</c:v>
                </c:pt>
                <c:pt idx="13">
                  <c:v>13.505574979359714</c:v>
                </c:pt>
                <c:pt idx="14">
                  <c:v>13.690381869278356</c:v>
                </c:pt>
                <c:pt idx="15">
                  <c:v>13.880140393571009</c:v>
                </c:pt>
                <c:pt idx="16">
                  <c:v>14.071928519857916</c:v>
                </c:pt>
                <c:pt idx="17">
                  <c:v>14.247470568710016</c:v>
                </c:pt>
                <c:pt idx="18">
                  <c:v>14.405559256779979</c:v>
                </c:pt>
                <c:pt idx="19">
                  <c:v>14.556919079387038</c:v>
                </c:pt>
                <c:pt idx="20">
                  <c:v>14.707623824751375</c:v>
                </c:pt>
                <c:pt idx="21">
                  <c:v>14.85481827629358</c:v>
                </c:pt>
                <c:pt idx="22">
                  <c:v>15.013819780437062</c:v>
                </c:pt>
                <c:pt idx="23">
                  <c:v>15.175744163181026</c:v>
                </c:pt>
                <c:pt idx="24">
                  <c:v>15.341865122133271</c:v>
                </c:pt>
                <c:pt idx="25">
                  <c:v>15.510205155242117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47.999329651082626</c:v>
                </c:pt>
                <c:pt idx="1">
                  <c:v>45.880655943496606</c:v>
                </c:pt>
                <c:pt idx="2">
                  <c:v>44.771945906542854</c:v>
                </c:pt>
                <c:pt idx="3">
                  <c:v>46.630270779219657</c:v>
                </c:pt>
                <c:pt idx="4">
                  <c:v>48.874447404819009</c:v>
                </c:pt>
                <c:pt idx="5">
                  <c:v>51.447166343125417</c:v>
                </c:pt>
                <c:pt idx="6">
                  <c:v>47.7826425984655</c:v>
                </c:pt>
                <c:pt idx="7">
                  <c:v>49.949116541936426</c:v>
                </c:pt>
                <c:pt idx="8">
                  <c:v>49.769180980914307</c:v>
                </c:pt>
                <c:pt idx="9">
                  <c:v>46.300457338311318</c:v>
                </c:pt>
                <c:pt idx="10">
                  <c:v>42.370577873967932</c:v>
                </c:pt>
                <c:pt idx="11">
                  <c:v>38.394268098120605</c:v>
                </c:pt>
                <c:pt idx="12">
                  <c:v>38.047421309752586</c:v>
                </c:pt>
                <c:pt idx="13">
                  <c:v>37.73133513848088</c:v>
                </c:pt>
                <c:pt idx="14">
                  <c:v>37.513448243836777</c:v>
                </c:pt>
                <c:pt idx="15">
                  <c:v>37.240428357618121</c:v>
                </c:pt>
                <c:pt idx="16">
                  <c:v>36.903921763264883</c:v>
                </c:pt>
                <c:pt idx="17">
                  <c:v>36.559294316286696</c:v>
                </c:pt>
                <c:pt idx="18">
                  <c:v>36.21448467131308</c:v>
                </c:pt>
                <c:pt idx="19">
                  <c:v>35.854422285214049</c:v>
                </c:pt>
                <c:pt idx="20">
                  <c:v>35.491034131962095</c:v>
                </c:pt>
                <c:pt idx="21">
                  <c:v>35.098408788116849</c:v>
                </c:pt>
                <c:pt idx="22">
                  <c:v>34.712320960871146</c:v>
                </c:pt>
                <c:pt idx="23">
                  <c:v>34.32606245372817</c:v>
                </c:pt>
                <c:pt idx="24">
                  <c:v>33.937856919543776</c:v>
                </c:pt>
                <c:pt idx="25">
                  <c:v>33.558503312968483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32.551592571580535</c:v>
                </c:pt>
                <c:pt idx="1">
                  <c:v>35.586161717934552</c:v>
                </c:pt>
                <c:pt idx="2">
                  <c:v>37.732971919706564</c:v>
                </c:pt>
                <c:pt idx="3">
                  <c:v>37.241929201971892</c:v>
                </c:pt>
                <c:pt idx="4">
                  <c:v>37.496194443053732</c:v>
                </c:pt>
                <c:pt idx="5">
                  <c:v>40.060743735403619</c:v>
                </c:pt>
                <c:pt idx="6">
                  <c:v>41.464778592879568</c:v>
                </c:pt>
                <c:pt idx="7">
                  <c:v>42.437404471582781</c:v>
                </c:pt>
                <c:pt idx="8">
                  <c:v>43.26158538223887</c:v>
                </c:pt>
                <c:pt idx="9">
                  <c:v>43.663833336592006</c:v>
                </c:pt>
                <c:pt idx="10">
                  <c:v>45.726398698742408</c:v>
                </c:pt>
                <c:pt idx="11">
                  <c:v>41.115196897112995</c:v>
                </c:pt>
                <c:pt idx="12">
                  <c:v>41.326742498525022</c:v>
                </c:pt>
                <c:pt idx="13">
                  <c:v>41.692043326839283</c:v>
                </c:pt>
                <c:pt idx="14">
                  <c:v>42.126836006487096</c:v>
                </c:pt>
                <c:pt idx="15">
                  <c:v>42.534955683759947</c:v>
                </c:pt>
                <c:pt idx="16">
                  <c:v>42.919119979070928</c:v>
                </c:pt>
                <c:pt idx="17">
                  <c:v>43.30972651735879</c:v>
                </c:pt>
                <c:pt idx="18">
                  <c:v>43.72471582920668</c:v>
                </c:pt>
                <c:pt idx="19">
                  <c:v>44.144796563452118</c:v>
                </c:pt>
                <c:pt idx="20">
                  <c:v>44.59564818212263</c:v>
                </c:pt>
                <c:pt idx="21">
                  <c:v>45.04623516770063</c:v>
                </c:pt>
                <c:pt idx="22">
                  <c:v>45.489135563198488</c:v>
                </c:pt>
                <c:pt idx="23">
                  <c:v>45.937870454964383</c:v>
                </c:pt>
                <c:pt idx="24">
                  <c:v>46.406771791365365</c:v>
                </c:pt>
                <c:pt idx="25">
                  <c:v>46.918483825046252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71.569160491952573</c:v>
                </c:pt>
                <c:pt idx="1">
                  <c:v>69.650307985824043</c:v>
                </c:pt>
                <c:pt idx="2">
                  <c:v>72.513085668016402</c:v>
                </c:pt>
                <c:pt idx="3">
                  <c:v>74.325870986209566</c:v>
                </c:pt>
                <c:pt idx="4">
                  <c:v>71.915053043339839</c:v>
                </c:pt>
                <c:pt idx="5">
                  <c:v>75.08511389036039</c:v>
                </c:pt>
                <c:pt idx="6">
                  <c:v>80.176670645303275</c:v>
                </c:pt>
                <c:pt idx="7">
                  <c:v>77.602239301077176</c:v>
                </c:pt>
                <c:pt idx="8">
                  <c:v>83.493084193803355</c:v>
                </c:pt>
                <c:pt idx="9">
                  <c:v>81.509572860608671</c:v>
                </c:pt>
                <c:pt idx="10">
                  <c:v>87.448527873019898</c:v>
                </c:pt>
                <c:pt idx="11">
                  <c:v>88.627890479986704</c:v>
                </c:pt>
                <c:pt idx="12">
                  <c:v>89.179170501031336</c:v>
                </c:pt>
                <c:pt idx="13">
                  <c:v>90.110611502378532</c:v>
                </c:pt>
                <c:pt idx="14">
                  <c:v>91.18410104542761</c:v>
                </c:pt>
                <c:pt idx="15">
                  <c:v>92.175785378226792</c:v>
                </c:pt>
                <c:pt idx="16">
                  <c:v>93.104085776377744</c:v>
                </c:pt>
                <c:pt idx="17">
                  <c:v>94.047647866629276</c:v>
                </c:pt>
                <c:pt idx="18">
                  <c:v>95.049901357578463</c:v>
                </c:pt>
                <c:pt idx="19">
                  <c:v>96.055322902456396</c:v>
                </c:pt>
                <c:pt idx="20">
                  <c:v>97.115213175756125</c:v>
                </c:pt>
                <c:pt idx="21">
                  <c:v>98.151151262208629</c:v>
                </c:pt>
                <c:pt idx="22">
                  <c:v>99.185351579438105</c:v>
                </c:pt>
                <c:pt idx="23">
                  <c:v>100.23372878617484</c:v>
                </c:pt>
                <c:pt idx="24">
                  <c:v>101.27806556463658</c:v>
                </c:pt>
                <c:pt idx="25">
                  <c:v>102.33390385400205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43.667989799350202</c:v>
                </c:pt>
                <c:pt idx="1">
                  <c:v>43.732188144773843</c:v>
                </c:pt>
                <c:pt idx="2">
                  <c:v>46.330477172169097</c:v>
                </c:pt>
                <c:pt idx="3">
                  <c:v>45.578361467210826</c:v>
                </c:pt>
                <c:pt idx="4">
                  <c:v>45.298380457496236</c:v>
                </c:pt>
                <c:pt idx="5">
                  <c:v>46.768691969432979</c:v>
                </c:pt>
                <c:pt idx="6">
                  <c:v>48.683541537441457</c:v>
                </c:pt>
                <c:pt idx="7">
                  <c:v>49.398272551867692</c:v>
                </c:pt>
                <c:pt idx="8">
                  <c:v>51.873466023627046</c:v>
                </c:pt>
                <c:pt idx="9">
                  <c:v>49.506523114466646</c:v>
                </c:pt>
                <c:pt idx="10">
                  <c:v>53.397667747384617</c:v>
                </c:pt>
                <c:pt idx="11">
                  <c:v>53.653454817092097</c:v>
                </c:pt>
                <c:pt idx="12">
                  <c:v>53.837504399417803</c:v>
                </c:pt>
                <c:pt idx="13">
                  <c:v>54.318658932998844</c:v>
                </c:pt>
                <c:pt idx="14">
                  <c:v>54.904369498647583</c:v>
                </c:pt>
                <c:pt idx="15">
                  <c:v>55.436342845748058</c:v>
                </c:pt>
                <c:pt idx="16">
                  <c:v>55.942431303395921</c:v>
                </c:pt>
                <c:pt idx="17">
                  <c:v>56.444839508570638</c:v>
                </c:pt>
                <c:pt idx="18">
                  <c:v>56.978405392824342</c:v>
                </c:pt>
                <c:pt idx="19">
                  <c:v>57.518941186409258</c:v>
                </c:pt>
                <c:pt idx="20">
                  <c:v>58.102265792324694</c:v>
                </c:pt>
                <c:pt idx="21">
                  <c:v>58.665092044426331</c:v>
                </c:pt>
                <c:pt idx="22">
                  <c:v>59.220477687904406</c:v>
                </c:pt>
                <c:pt idx="23">
                  <c:v>59.771730139586602</c:v>
                </c:pt>
                <c:pt idx="24">
                  <c:v>60.340189149507907</c:v>
                </c:pt>
                <c:pt idx="25">
                  <c:v>60.918607439479032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51.788359430570047</c:v>
                </c:pt>
                <c:pt idx="1">
                  <c:v>52.064943116948939</c:v>
                </c:pt>
                <c:pt idx="2">
                  <c:v>53.247838321482455</c:v>
                </c:pt>
                <c:pt idx="3">
                  <c:v>53.559918558563162</c:v>
                </c:pt>
                <c:pt idx="4">
                  <c:v>54.162226679175063</c:v>
                </c:pt>
                <c:pt idx="5">
                  <c:v>55.577307864999575</c:v>
                </c:pt>
                <c:pt idx="6">
                  <c:v>53.84711974711864</c:v>
                </c:pt>
                <c:pt idx="7">
                  <c:v>54.853854933720726</c:v>
                </c:pt>
                <c:pt idx="8">
                  <c:v>55.075874876560519</c:v>
                </c:pt>
                <c:pt idx="9">
                  <c:v>51.193241605988931</c:v>
                </c:pt>
                <c:pt idx="10">
                  <c:v>54.131982225320286</c:v>
                </c:pt>
                <c:pt idx="11">
                  <c:v>55.349992880917867</c:v>
                </c:pt>
                <c:pt idx="12">
                  <c:v>55.33383619918996</c:v>
                </c:pt>
                <c:pt idx="13">
                  <c:v>55.402461793827392</c:v>
                </c:pt>
                <c:pt idx="14">
                  <c:v>55.543115599001297</c:v>
                </c:pt>
                <c:pt idx="15">
                  <c:v>55.574422991765154</c:v>
                </c:pt>
                <c:pt idx="16">
                  <c:v>55.517345474051268</c:v>
                </c:pt>
                <c:pt idx="17">
                  <c:v>55.395518612010633</c:v>
                </c:pt>
                <c:pt idx="18">
                  <c:v>55.190490943365177</c:v>
                </c:pt>
                <c:pt idx="19">
                  <c:v>54.972596920896414</c:v>
                </c:pt>
                <c:pt idx="20">
                  <c:v>54.734749113498303</c:v>
                </c:pt>
                <c:pt idx="21">
                  <c:v>54.560755355061389</c:v>
                </c:pt>
                <c:pt idx="22">
                  <c:v>54.406246678331414</c:v>
                </c:pt>
                <c:pt idx="23">
                  <c:v>54.246299154368103</c:v>
                </c:pt>
                <c:pt idx="24">
                  <c:v>54.040132328221596</c:v>
                </c:pt>
                <c:pt idx="25">
                  <c:v>53.703508384693158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48.551757435856238</c:v>
                </c:pt>
                <c:pt idx="1">
                  <c:v>48.8608973396057</c:v>
                </c:pt>
                <c:pt idx="2">
                  <c:v>48.414030215944429</c:v>
                </c:pt>
                <c:pt idx="3">
                  <c:v>46.989108582737472</c:v>
                </c:pt>
                <c:pt idx="4">
                  <c:v>50.067937966393501</c:v>
                </c:pt>
                <c:pt idx="5">
                  <c:v>52.48618508518674</c:v>
                </c:pt>
                <c:pt idx="6">
                  <c:v>47.942679034726467</c:v>
                </c:pt>
                <c:pt idx="7">
                  <c:v>46.857195523124091</c:v>
                </c:pt>
                <c:pt idx="8">
                  <c:v>47.694757439041197</c:v>
                </c:pt>
                <c:pt idx="9">
                  <c:v>47.555201771139068</c:v>
                </c:pt>
                <c:pt idx="10">
                  <c:v>42.446085924269966</c:v>
                </c:pt>
                <c:pt idx="11">
                  <c:v>42.648850225060706</c:v>
                </c:pt>
                <c:pt idx="12">
                  <c:v>42.267584389989331</c:v>
                </c:pt>
                <c:pt idx="13">
                  <c:v>41.907870142558579</c:v>
                </c:pt>
                <c:pt idx="14">
                  <c:v>41.66356411264691</c:v>
                </c:pt>
                <c:pt idx="15">
                  <c:v>41.426257513013731</c:v>
                </c:pt>
                <c:pt idx="16">
                  <c:v>41.19052034980426</c:v>
                </c:pt>
                <c:pt idx="17">
                  <c:v>40.923856158775131</c:v>
                </c:pt>
                <c:pt idx="18">
                  <c:v>40.657024713197259</c:v>
                </c:pt>
                <c:pt idx="19">
                  <c:v>40.392878052263619</c:v>
                </c:pt>
                <c:pt idx="20">
                  <c:v>40.135937518001185</c:v>
                </c:pt>
                <c:pt idx="21">
                  <c:v>39.876743609063503</c:v>
                </c:pt>
                <c:pt idx="22">
                  <c:v>39.621088435756121</c:v>
                </c:pt>
                <c:pt idx="23">
                  <c:v>39.360191447078982</c:v>
                </c:pt>
                <c:pt idx="24">
                  <c:v>39.106638468079062</c:v>
                </c:pt>
                <c:pt idx="25">
                  <c:v>38.866551422622344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41.799883826267738</c:v>
                </c:pt>
                <c:pt idx="1">
                  <c:v>40.427657533739797</c:v>
                </c:pt>
                <c:pt idx="2">
                  <c:v>41.123210725946748</c:v>
                </c:pt>
                <c:pt idx="3">
                  <c:v>40.439843396414091</c:v>
                </c:pt>
                <c:pt idx="4">
                  <c:v>41.054730701378659</c:v>
                </c:pt>
                <c:pt idx="5">
                  <c:v>44.919672623566413</c:v>
                </c:pt>
                <c:pt idx="6">
                  <c:v>45.513629274812921</c:v>
                </c:pt>
                <c:pt idx="7">
                  <c:v>42.214428363694161</c:v>
                </c:pt>
                <c:pt idx="8">
                  <c:v>43.03380342622949</c:v>
                </c:pt>
                <c:pt idx="9">
                  <c:v>43.121490633061015</c:v>
                </c:pt>
                <c:pt idx="10">
                  <c:v>41.826106176164927</c:v>
                </c:pt>
                <c:pt idx="11">
                  <c:v>40.666118542356394</c:v>
                </c:pt>
                <c:pt idx="12">
                  <c:v>40.632869292373051</c:v>
                </c:pt>
                <c:pt idx="13">
                  <c:v>40.829566818488189</c:v>
                </c:pt>
                <c:pt idx="14">
                  <c:v>41.089686240678795</c:v>
                </c:pt>
                <c:pt idx="15">
                  <c:v>41.291660506330373</c:v>
                </c:pt>
                <c:pt idx="16">
                  <c:v>41.476662751795146</c:v>
                </c:pt>
                <c:pt idx="17">
                  <c:v>41.665859027795165</c:v>
                </c:pt>
                <c:pt idx="18">
                  <c:v>41.873502240047891</c:v>
                </c:pt>
                <c:pt idx="19">
                  <c:v>42.085970621505382</c:v>
                </c:pt>
                <c:pt idx="20">
                  <c:v>42.332266962788061</c:v>
                </c:pt>
                <c:pt idx="21">
                  <c:v>42.554532857052848</c:v>
                </c:pt>
                <c:pt idx="22">
                  <c:v>42.801976832279429</c:v>
                </c:pt>
                <c:pt idx="23">
                  <c:v>43.078438046906385</c:v>
                </c:pt>
                <c:pt idx="24">
                  <c:v>43.35979493226445</c:v>
                </c:pt>
                <c:pt idx="25">
                  <c:v>43.662285381551982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38.308537296499658</c:v>
                </c:pt>
                <c:pt idx="1">
                  <c:v>41.428551497794544</c:v>
                </c:pt>
                <c:pt idx="2">
                  <c:v>40.442239878444873</c:v>
                </c:pt>
                <c:pt idx="3">
                  <c:v>39.675742892659585</c:v>
                </c:pt>
                <c:pt idx="4">
                  <c:v>40.690255857644075</c:v>
                </c:pt>
                <c:pt idx="5">
                  <c:v>40.498018510158523</c:v>
                </c:pt>
                <c:pt idx="6">
                  <c:v>43.079135743395305</c:v>
                </c:pt>
                <c:pt idx="7">
                  <c:v>41.728736580398376</c:v>
                </c:pt>
                <c:pt idx="8">
                  <c:v>39.358110936266343</c:v>
                </c:pt>
                <c:pt idx="9">
                  <c:v>38.598168210536627</c:v>
                </c:pt>
                <c:pt idx="10">
                  <c:v>37.981193069000952</c:v>
                </c:pt>
                <c:pt idx="11">
                  <c:v>37.714131401277086</c:v>
                </c:pt>
                <c:pt idx="12">
                  <c:v>37.699376774775317</c:v>
                </c:pt>
                <c:pt idx="13">
                  <c:v>37.82263749770415</c:v>
                </c:pt>
                <c:pt idx="14">
                  <c:v>37.981757665691212</c:v>
                </c:pt>
                <c:pt idx="15">
                  <c:v>38.07244808930573</c:v>
                </c:pt>
                <c:pt idx="16">
                  <c:v>38.134436653558147</c:v>
                </c:pt>
                <c:pt idx="17">
                  <c:v>38.180904135938398</c:v>
                </c:pt>
                <c:pt idx="18">
                  <c:v>38.217791641737847</c:v>
                </c:pt>
                <c:pt idx="19">
                  <c:v>38.249697214197766</c:v>
                </c:pt>
                <c:pt idx="20">
                  <c:v>38.288243862224626</c:v>
                </c:pt>
                <c:pt idx="21">
                  <c:v>38.352747434678896</c:v>
                </c:pt>
                <c:pt idx="22">
                  <c:v>38.387551398956361</c:v>
                </c:pt>
                <c:pt idx="23">
                  <c:v>38.425763393863178</c:v>
                </c:pt>
                <c:pt idx="24">
                  <c:v>38.471812754436144</c:v>
                </c:pt>
                <c:pt idx="25">
                  <c:v>38.545352073207575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33.821586502888906</c:v>
                </c:pt>
                <c:pt idx="1">
                  <c:v>32.86467911285807</c:v>
                </c:pt>
                <c:pt idx="2">
                  <c:v>31.65922223260268</c:v>
                </c:pt>
                <c:pt idx="3">
                  <c:v>33.204586933904629</c:v>
                </c:pt>
                <c:pt idx="4">
                  <c:v>34.101098689377096</c:v>
                </c:pt>
                <c:pt idx="5">
                  <c:v>34.94019730007318</c:v>
                </c:pt>
                <c:pt idx="6">
                  <c:v>34.414297640491817</c:v>
                </c:pt>
                <c:pt idx="7">
                  <c:v>34.565234180922474</c:v>
                </c:pt>
                <c:pt idx="8">
                  <c:v>36.578323718219011</c:v>
                </c:pt>
                <c:pt idx="9">
                  <c:v>31.766204848439521</c:v>
                </c:pt>
                <c:pt idx="10">
                  <c:v>29.612225340138899</c:v>
                </c:pt>
                <c:pt idx="11">
                  <c:v>30.634214482147033</c:v>
                </c:pt>
                <c:pt idx="12">
                  <c:v>30.463370465344298</c:v>
                </c:pt>
                <c:pt idx="13">
                  <c:v>30.338239867364479</c:v>
                </c:pt>
                <c:pt idx="14">
                  <c:v>30.197739718304408</c:v>
                </c:pt>
                <c:pt idx="15">
                  <c:v>30.01455824066101</c:v>
                </c:pt>
                <c:pt idx="16">
                  <c:v>29.807547428823675</c:v>
                </c:pt>
                <c:pt idx="17">
                  <c:v>29.580883287925019</c:v>
                </c:pt>
                <c:pt idx="18">
                  <c:v>29.326123953949242</c:v>
                </c:pt>
                <c:pt idx="19">
                  <c:v>29.096455174218086</c:v>
                </c:pt>
                <c:pt idx="20">
                  <c:v>28.886017436571038</c:v>
                </c:pt>
                <c:pt idx="21">
                  <c:v>28.674515205397402</c:v>
                </c:pt>
                <c:pt idx="22">
                  <c:v>28.463031082827527</c:v>
                </c:pt>
                <c:pt idx="23">
                  <c:v>28.241171960148769</c:v>
                </c:pt>
                <c:pt idx="24">
                  <c:v>27.994872969812064</c:v>
                </c:pt>
                <c:pt idx="25">
                  <c:v>27.742599151186734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57.362132645033959</c:v>
                </c:pt>
                <c:pt idx="1">
                  <c:v>55.262613550520641</c:v>
                </c:pt>
                <c:pt idx="2">
                  <c:v>54.00092386568668</c:v>
                </c:pt>
                <c:pt idx="3">
                  <c:v>55.937637980328894</c:v>
                </c:pt>
                <c:pt idx="4">
                  <c:v>58.832122162141445</c:v>
                </c:pt>
                <c:pt idx="5">
                  <c:v>62.124069020818567</c:v>
                </c:pt>
                <c:pt idx="6">
                  <c:v>58.429147783830715</c:v>
                </c:pt>
                <c:pt idx="7">
                  <c:v>59.606634093612861</c:v>
                </c:pt>
                <c:pt idx="8">
                  <c:v>59.666994004014434</c:v>
                </c:pt>
                <c:pt idx="9">
                  <c:v>54.991763619167934</c:v>
                </c:pt>
                <c:pt idx="10">
                  <c:v>50.164812945958069</c:v>
                </c:pt>
                <c:pt idx="11">
                  <c:v>51.632150274049039</c:v>
                </c:pt>
                <c:pt idx="12">
                  <c:v>51.398545479353821</c:v>
                </c:pt>
                <c:pt idx="13">
                  <c:v>51.236910117840594</c:v>
                </c:pt>
                <c:pt idx="14">
                  <c:v>51.203830113115131</c:v>
                </c:pt>
                <c:pt idx="15">
                  <c:v>51.120568751189133</c:v>
                </c:pt>
                <c:pt idx="16">
                  <c:v>50.975850283122796</c:v>
                </c:pt>
                <c:pt idx="17">
                  <c:v>50.80676488499671</c:v>
                </c:pt>
                <c:pt idx="18">
                  <c:v>50.620043928093061</c:v>
                </c:pt>
                <c:pt idx="19">
                  <c:v>50.411341364601086</c:v>
                </c:pt>
                <c:pt idx="20">
                  <c:v>50.198657956713468</c:v>
                </c:pt>
                <c:pt idx="21">
                  <c:v>49.953227064410427</c:v>
                </c:pt>
                <c:pt idx="22">
                  <c:v>49.726140741308207</c:v>
                </c:pt>
                <c:pt idx="23">
                  <c:v>49.501806616909192</c:v>
                </c:pt>
                <c:pt idx="24">
                  <c:v>49.279722041677047</c:v>
                </c:pt>
                <c:pt idx="25">
                  <c:v>49.068708468210602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32.551592571580535</c:v>
                </c:pt>
                <c:pt idx="1">
                  <c:v>35.586161717934552</c:v>
                </c:pt>
                <c:pt idx="2">
                  <c:v>37.732971919706564</c:v>
                </c:pt>
                <c:pt idx="3">
                  <c:v>37.241929201971892</c:v>
                </c:pt>
                <c:pt idx="4">
                  <c:v>37.496194443053732</c:v>
                </c:pt>
                <c:pt idx="5">
                  <c:v>40.060743735403619</c:v>
                </c:pt>
                <c:pt idx="6">
                  <c:v>41.464778592879568</c:v>
                </c:pt>
                <c:pt idx="7">
                  <c:v>42.437404471582781</c:v>
                </c:pt>
                <c:pt idx="8">
                  <c:v>43.26158538223887</c:v>
                </c:pt>
                <c:pt idx="9">
                  <c:v>43.663833336592006</c:v>
                </c:pt>
                <c:pt idx="10">
                  <c:v>45.726398698742408</c:v>
                </c:pt>
                <c:pt idx="11">
                  <c:v>41.115196897112995</c:v>
                </c:pt>
                <c:pt idx="12">
                  <c:v>41.326742498525022</c:v>
                </c:pt>
                <c:pt idx="13">
                  <c:v>41.692043326839283</c:v>
                </c:pt>
                <c:pt idx="14">
                  <c:v>42.126836006487096</c:v>
                </c:pt>
                <c:pt idx="15">
                  <c:v>42.534955683759947</c:v>
                </c:pt>
                <c:pt idx="16">
                  <c:v>42.919119979070928</c:v>
                </c:pt>
                <c:pt idx="17">
                  <c:v>43.30972651735879</c:v>
                </c:pt>
                <c:pt idx="18">
                  <c:v>43.72471582920668</c:v>
                </c:pt>
                <c:pt idx="19">
                  <c:v>44.144796563452118</c:v>
                </c:pt>
                <c:pt idx="20">
                  <c:v>44.59564818212263</c:v>
                </c:pt>
                <c:pt idx="21">
                  <c:v>45.04623516770063</c:v>
                </c:pt>
                <c:pt idx="22">
                  <c:v>45.489135563198488</c:v>
                </c:pt>
                <c:pt idx="23">
                  <c:v>45.937870454964383</c:v>
                </c:pt>
                <c:pt idx="24">
                  <c:v>46.406771791365365</c:v>
                </c:pt>
                <c:pt idx="25">
                  <c:v>46.918483825046252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71.569160491952573</c:v>
                </c:pt>
                <c:pt idx="1">
                  <c:v>69.650307985824043</c:v>
                </c:pt>
                <c:pt idx="2">
                  <c:v>72.513085668016402</c:v>
                </c:pt>
                <c:pt idx="3">
                  <c:v>74.325870986209566</c:v>
                </c:pt>
                <c:pt idx="4">
                  <c:v>71.915053043339839</c:v>
                </c:pt>
                <c:pt idx="5">
                  <c:v>75.08511389036039</c:v>
                </c:pt>
                <c:pt idx="6">
                  <c:v>80.176670645303275</c:v>
                </c:pt>
                <c:pt idx="7">
                  <c:v>77.602239301077176</c:v>
                </c:pt>
                <c:pt idx="8">
                  <c:v>83.493084193803355</c:v>
                </c:pt>
                <c:pt idx="9">
                  <c:v>81.509572860608671</c:v>
                </c:pt>
                <c:pt idx="10">
                  <c:v>87.448527873019898</c:v>
                </c:pt>
                <c:pt idx="11">
                  <c:v>88.627890479986704</c:v>
                </c:pt>
                <c:pt idx="12">
                  <c:v>89.179170501031336</c:v>
                </c:pt>
                <c:pt idx="13">
                  <c:v>90.110611502378532</c:v>
                </c:pt>
                <c:pt idx="14">
                  <c:v>91.18410104542761</c:v>
                </c:pt>
                <c:pt idx="15">
                  <c:v>92.175785378226792</c:v>
                </c:pt>
                <c:pt idx="16">
                  <c:v>93.104085776377744</c:v>
                </c:pt>
                <c:pt idx="17">
                  <c:v>94.047647866629276</c:v>
                </c:pt>
                <c:pt idx="18">
                  <c:v>95.049901357578463</c:v>
                </c:pt>
                <c:pt idx="19">
                  <c:v>96.055322902456396</c:v>
                </c:pt>
                <c:pt idx="20">
                  <c:v>97.115213175756125</c:v>
                </c:pt>
                <c:pt idx="21">
                  <c:v>98.151151262208629</c:v>
                </c:pt>
                <c:pt idx="22">
                  <c:v>99.185351579438105</c:v>
                </c:pt>
                <c:pt idx="23">
                  <c:v>100.23372878617484</c:v>
                </c:pt>
                <c:pt idx="24">
                  <c:v>101.27806556463658</c:v>
                </c:pt>
                <c:pt idx="25">
                  <c:v>102.33390385400205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43.667989799350202</c:v>
                </c:pt>
                <c:pt idx="1">
                  <c:v>43.732188144773843</c:v>
                </c:pt>
                <c:pt idx="2">
                  <c:v>46.330477172169097</c:v>
                </c:pt>
                <c:pt idx="3">
                  <c:v>45.578361467210826</c:v>
                </c:pt>
                <c:pt idx="4">
                  <c:v>45.298380457496236</c:v>
                </c:pt>
                <c:pt idx="5">
                  <c:v>46.768691969432979</c:v>
                </c:pt>
                <c:pt idx="6">
                  <c:v>48.683541537441457</c:v>
                </c:pt>
                <c:pt idx="7">
                  <c:v>49.398272551867692</c:v>
                </c:pt>
                <c:pt idx="8">
                  <c:v>51.873466023627046</c:v>
                </c:pt>
                <c:pt idx="9">
                  <c:v>49.506523114466646</c:v>
                </c:pt>
                <c:pt idx="10">
                  <c:v>53.397667747384617</c:v>
                </c:pt>
                <c:pt idx="11">
                  <c:v>53.653454817092097</c:v>
                </c:pt>
                <c:pt idx="12">
                  <c:v>53.837504399417803</c:v>
                </c:pt>
                <c:pt idx="13">
                  <c:v>54.318658932998844</c:v>
                </c:pt>
                <c:pt idx="14">
                  <c:v>54.904369498647583</c:v>
                </c:pt>
                <c:pt idx="15">
                  <c:v>55.436342845748058</c:v>
                </c:pt>
                <c:pt idx="16">
                  <c:v>55.942431303395921</c:v>
                </c:pt>
                <c:pt idx="17">
                  <c:v>56.444839508570638</c:v>
                </c:pt>
                <c:pt idx="18">
                  <c:v>56.978405392824342</c:v>
                </c:pt>
                <c:pt idx="19">
                  <c:v>57.518941186409258</c:v>
                </c:pt>
                <c:pt idx="20">
                  <c:v>58.102265792324694</c:v>
                </c:pt>
                <c:pt idx="21">
                  <c:v>58.665092044426331</c:v>
                </c:pt>
                <c:pt idx="22">
                  <c:v>59.220477687904406</c:v>
                </c:pt>
                <c:pt idx="23">
                  <c:v>59.771730139586602</c:v>
                </c:pt>
                <c:pt idx="24">
                  <c:v>60.340189149507907</c:v>
                </c:pt>
                <c:pt idx="25">
                  <c:v>60.918607439479032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51.788359430570047</c:v>
                </c:pt>
                <c:pt idx="1">
                  <c:v>52.064943116948939</c:v>
                </c:pt>
                <c:pt idx="2">
                  <c:v>53.247838321482455</c:v>
                </c:pt>
                <c:pt idx="3">
                  <c:v>53.559918558563162</c:v>
                </c:pt>
                <c:pt idx="4">
                  <c:v>54.162226679175063</c:v>
                </c:pt>
                <c:pt idx="5">
                  <c:v>55.577307864999575</c:v>
                </c:pt>
                <c:pt idx="6">
                  <c:v>53.84711974711864</c:v>
                </c:pt>
                <c:pt idx="7">
                  <c:v>54.853854933720726</c:v>
                </c:pt>
                <c:pt idx="8">
                  <c:v>55.075874876560519</c:v>
                </c:pt>
                <c:pt idx="9">
                  <c:v>51.193241605988931</c:v>
                </c:pt>
                <c:pt idx="10">
                  <c:v>54.131982225320286</c:v>
                </c:pt>
                <c:pt idx="11">
                  <c:v>55.349992880917867</c:v>
                </c:pt>
                <c:pt idx="12">
                  <c:v>55.33383619918996</c:v>
                </c:pt>
                <c:pt idx="13">
                  <c:v>55.402461793827392</c:v>
                </c:pt>
                <c:pt idx="14">
                  <c:v>55.543115599001297</c:v>
                </c:pt>
                <c:pt idx="15">
                  <c:v>55.574422991765154</c:v>
                </c:pt>
                <c:pt idx="16">
                  <c:v>55.517345474051268</c:v>
                </c:pt>
                <c:pt idx="17">
                  <c:v>55.395518612010633</c:v>
                </c:pt>
                <c:pt idx="18">
                  <c:v>55.190490943365177</c:v>
                </c:pt>
                <c:pt idx="19">
                  <c:v>54.972596920896414</c:v>
                </c:pt>
                <c:pt idx="20">
                  <c:v>54.734749113498303</c:v>
                </c:pt>
                <c:pt idx="21">
                  <c:v>54.560755355061389</c:v>
                </c:pt>
                <c:pt idx="22">
                  <c:v>54.406246678331414</c:v>
                </c:pt>
                <c:pt idx="23">
                  <c:v>54.246299154368103</c:v>
                </c:pt>
                <c:pt idx="24">
                  <c:v>54.040132328221596</c:v>
                </c:pt>
                <c:pt idx="25">
                  <c:v>53.703508384693158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48.551757435856238</c:v>
                </c:pt>
                <c:pt idx="1">
                  <c:v>48.8608973396057</c:v>
                </c:pt>
                <c:pt idx="2">
                  <c:v>48.414030215944429</c:v>
                </c:pt>
                <c:pt idx="3">
                  <c:v>46.989108582737472</c:v>
                </c:pt>
                <c:pt idx="4">
                  <c:v>50.067937966393501</c:v>
                </c:pt>
                <c:pt idx="5">
                  <c:v>52.48618508518674</c:v>
                </c:pt>
                <c:pt idx="6">
                  <c:v>47.942679034726467</c:v>
                </c:pt>
                <c:pt idx="7">
                  <c:v>46.857195523124091</c:v>
                </c:pt>
                <c:pt idx="8">
                  <c:v>47.694757439041197</c:v>
                </c:pt>
                <c:pt idx="9">
                  <c:v>47.555201771139068</c:v>
                </c:pt>
                <c:pt idx="10">
                  <c:v>42.446085924269966</c:v>
                </c:pt>
                <c:pt idx="11">
                  <c:v>42.648850225060706</c:v>
                </c:pt>
                <c:pt idx="12">
                  <c:v>42.267584389989331</c:v>
                </c:pt>
                <c:pt idx="13">
                  <c:v>41.907870142558579</c:v>
                </c:pt>
                <c:pt idx="14">
                  <c:v>41.66356411264691</c:v>
                </c:pt>
                <c:pt idx="15">
                  <c:v>41.426257513013731</c:v>
                </c:pt>
                <c:pt idx="16">
                  <c:v>41.19052034980426</c:v>
                </c:pt>
                <c:pt idx="17">
                  <c:v>40.923856158775131</c:v>
                </c:pt>
                <c:pt idx="18">
                  <c:v>40.657024713197259</c:v>
                </c:pt>
                <c:pt idx="19">
                  <c:v>40.392878052263619</c:v>
                </c:pt>
                <c:pt idx="20">
                  <c:v>40.135937518001185</c:v>
                </c:pt>
                <c:pt idx="21">
                  <c:v>39.876743609063503</c:v>
                </c:pt>
                <c:pt idx="22">
                  <c:v>39.621088435756121</c:v>
                </c:pt>
                <c:pt idx="23">
                  <c:v>39.360191447078982</c:v>
                </c:pt>
                <c:pt idx="24">
                  <c:v>39.106638468079062</c:v>
                </c:pt>
                <c:pt idx="25">
                  <c:v>38.866551422622344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41.799883826267738</c:v>
                </c:pt>
                <c:pt idx="1">
                  <c:v>40.427657533739797</c:v>
                </c:pt>
                <c:pt idx="2">
                  <c:v>41.123210725946748</c:v>
                </c:pt>
                <c:pt idx="3">
                  <c:v>40.439843396414091</c:v>
                </c:pt>
                <c:pt idx="4">
                  <c:v>41.054730701378659</c:v>
                </c:pt>
                <c:pt idx="5">
                  <c:v>44.919672623566413</c:v>
                </c:pt>
                <c:pt idx="6">
                  <c:v>45.513629274812921</c:v>
                </c:pt>
                <c:pt idx="7">
                  <c:v>42.214428363694161</c:v>
                </c:pt>
                <c:pt idx="8">
                  <c:v>43.03380342622949</c:v>
                </c:pt>
                <c:pt idx="9">
                  <c:v>43.121490633061015</c:v>
                </c:pt>
                <c:pt idx="10">
                  <c:v>41.826106176164927</c:v>
                </c:pt>
                <c:pt idx="11">
                  <c:v>40.666118542356394</c:v>
                </c:pt>
                <c:pt idx="12">
                  <c:v>40.632869292373051</c:v>
                </c:pt>
                <c:pt idx="13">
                  <c:v>40.829566818488189</c:v>
                </c:pt>
                <c:pt idx="14">
                  <c:v>41.089686240678795</c:v>
                </c:pt>
                <c:pt idx="15">
                  <c:v>41.291660506330373</c:v>
                </c:pt>
                <c:pt idx="16">
                  <c:v>41.476662751795146</c:v>
                </c:pt>
                <c:pt idx="17">
                  <c:v>41.665859027795165</c:v>
                </c:pt>
                <c:pt idx="18">
                  <c:v>41.873502240047891</c:v>
                </c:pt>
                <c:pt idx="19">
                  <c:v>42.085970621505382</c:v>
                </c:pt>
                <c:pt idx="20">
                  <c:v>42.332266962788061</c:v>
                </c:pt>
                <c:pt idx="21">
                  <c:v>42.554532857052848</c:v>
                </c:pt>
                <c:pt idx="22">
                  <c:v>42.801976832279429</c:v>
                </c:pt>
                <c:pt idx="23">
                  <c:v>43.078438046906385</c:v>
                </c:pt>
                <c:pt idx="24">
                  <c:v>43.35979493226445</c:v>
                </c:pt>
                <c:pt idx="25">
                  <c:v>43.662285381551982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38.308537296499658</c:v>
                </c:pt>
                <c:pt idx="1">
                  <c:v>41.428551497794544</c:v>
                </c:pt>
                <c:pt idx="2">
                  <c:v>40.442239878444873</c:v>
                </c:pt>
                <c:pt idx="3">
                  <c:v>39.675742892659585</c:v>
                </c:pt>
                <c:pt idx="4">
                  <c:v>40.690255857644075</c:v>
                </c:pt>
                <c:pt idx="5">
                  <c:v>40.498018510158523</c:v>
                </c:pt>
                <c:pt idx="6">
                  <c:v>43.079135743395305</c:v>
                </c:pt>
                <c:pt idx="7">
                  <c:v>41.728736580398376</c:v>
                </c:pt>
                <c:pt idx="8">
                  <c:v>39.358110936266343</c:v>
                </c:pt>
                <c:pt idx="9">
                  <c:v>38.598168210536627</c:v>
                </c:pt>
                <c:pt idx="10">
                  <c:v>37.981193069000952</c:v>
                </c:pt>
                <c:pt idx="11">
                  <c:v>37.714131401277086</c:v>
                </c:pt>
                <c:pt idx="12">
                  <c:v>37.699376774775317</c:v>
                </c:pt>
                <c:pt idx="13">
                  <c:v>37.82263749770415</c:v>
                </c:pt>
                <c:pt idx="14">
                  <c:v>37.981757665691212</c:v>
                </c:pt>
                <c:pt idx="15">
                  <c:v>38.07244808930573</c:v>
                </c:pt>
                <c:pt idx="16">
                  <c:v>38.134436653558147</c:v>
                </c:pt>
                <c:pt idx="17">
                  <c:v>38.180904135938398</c:v>
                </c:pt>
                <c:pt idx="18">
                  <c:v>38.217791641737847</c:v>
                </c:pt>
                <c:pt idx="19">
                  <c:v>38.249697214197766</c:v>
                </c:pt>
                <c:pt idx="20">
                  <c:v>38.288243862224626</c:v>
                </c:pt>
                <c:pt idx="21">
                  <c:v>38.352747434678896</c:v>
                </c:pt>
                <c:pt idx="22">
                  <c:v>38.387551398956361</c:v>
                </c:pt>
                <c:pt idx="23">
                  <c:v>38.425763393863178</c:v>
                </c:pt>
                <c:pt idx="24">
                  <c:v>38.471812754436144</c:v>
                </c:pt>
                <c:pt idx="25">
                  <c:v>38.545352073207575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33.821586502888906</c:v>
                </c:pt>
                <c:pt idx="1">
                  <c:v>32.86467911285807</c:v>
                </c:pt>
                <c:pt idx="2">
                  <c:v>31.65922223260268</c:v>
                </c:pt>
                <c:pt idx="3">
                  <c:v>33.204586933904629</c:v>
                </c:pt>
                <c:pt idx="4">
                  <c:v>34.101098689377096</c:v>
                </c:pt>
                <c:pt idx="5">
                  <c:v>34.94019730007318</c:v>
                </c:pt>
                <c:pt idx="6">
                  <c:v>34.414297640491817</c:v>
                </c:pt>
                <c:pt idx="7">
                  <c:v>34.565234180922474</c:v>
                </c:pt>
                <c:pt idx="8">
                  <c:v>36.578323718219011</c:v>
                </c:pt>
                <c:pt idx="9">
                  <c:v>31.766204848439521</c:v>
                </c:pt>
                <c:pt idx="10">
                  <c:v>29.612225340138899</c:v>
                </c:pt>
                <c:pt idx="11">
                  <c:v>30.634214482147033</c:v>
                </c:pt>
                <c:pt idx="12">
                  <c:v>30.463370465344298</c:v>
                </c:pt>
                <c:pt idx="13">
                  <c:v>30.338239867364479</c:v>
                </c:pt>
                <c:pt idx="14">
                  <c:v>30.197739718304408</c:v>
                </c:pt>
                <c:pt idx="15">
                  <c:v>30.01455824066101</c:v>
                </c:pt>
                <c:pt idx="16">
                  <c:v>29.807547428823675</c:v>
                </c:pt>
                <c:pt idx="17">
                  <c:v>29.580883287925019</c:v>
                </c:pt>
                <c:pt idx="18">
                  <c:v>29.326123953949242</c:v>
                </c:pt>
                <c:pt idx="19">
                  <c:v>29.096455174218086</c:v>
                </c:pt>
                <c:pt idx="20">
                  <c:v>28.886017436571038</c:v>
                </c:pt>
                <c:pt idx="21">
                  <c:v>28.674515205397402</c:v>
                </c:pt>
                <c:pt idx="22">
                  <c:v>28.463031082827527</c:v>
                </c:pt>
                <c:pt idx="23">
                  <c:v>28.241171960148769</c:v>
                </c:pt>
                <c:pt idx="24">
                  <c:v>27.994872969812064</c:v>
                </c:pt>
                <c:pt idx="25">
                  <c:v>27.742599151186734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57.362132645033959</c:v>
                </c:pt>
                <c:pt idx="1">
                  <c:v>55.262613550520641</c:v>
                </c:pt>
                <c:pt idx="2">
                  <c:v>54.00092386568668</c:v>
                </c:pt>
                <c:pt idx="3">
                  <c:v>55.937637980328894</c:v>
                </c:pt>
                <c:pt idx="4">
                  <c:v>58.832122162141445</c:v>
                </c:pt>
                <c:pt idx="5">
                  <c:v>62.124069020818567</c:v>
                </c:pt>
                <c:pt idx="6">
                  <c:v>58.429147783830715</c:v>
                </c:pt>
                <c:pt idx="7">
                  <c:v>59.606634093612861</c:v>
                </c:pt>
                <c:pt idx="8">
                  <c:v>59.666994004014434</c:v>
                </c:pt>
                <c:pt idx="9">
                  <c:v>54.991763619167934</c:v>
                </c:pt>
                <c:pt idx="10">
                  <c:v>50.164812945958069</c:v>
                </c:pt>
                <c:pt idx="11">
                  <c:v>51.632150274049039</c:v>
                </c:pt>
                <c:pt idx="12">
                  <c:v>51.398545479353821</c:v>
                </c:pt>
                <c:pt idx="13">
                  <c:v>51.236910117840594</c:v>
                </c:pt>
                <c:pt idx="14">
                  <c:v>51.203830113115131</c:v>
                </c:pt>
                <c:pt idx="15">
                  <c:v>51.120568751189133</c:v>
                </c:pt>
                <c:pt idx="16">
                  <c:v>50.975850283122796</c:v>
                </c:pt>
                <c:pt idx="17">
                  <c:v>50.80676488499671</c:v>
                </c:pt>
                <c:pt idx="18">
                  <c:v>50.620043928093061</c:v>
                </c:pt>
                <c:pt idx="19">
                  <c:v>50.411341364601086</c:v>
                </c:pt>
                <c:pt idx="20">
                  <c:v>50.198657956713468</c:v>
                </c:pt>
                <c:pt idx="21">
                  <c:v>49.953227064410427</c:v>
                </c:pt>
                <c:pt idx="22">
                  <c:v>49.726140741308207</c:v>
                </c:pt>
                <c:pt idx="23">
                  <c:v>49.501806616909192</c:v>
                </c:pt>
                <c:pt idx="24">
                  <c:v>49.279722041677047</c:v>
                </c:pt>
                <c:pt idx="25">
                  <c:v>49.068708468210602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46.918483825046252</c:v>
                </c:pt>
                <c:pt idx="1">
                  <c:v>102.33390385400205</c:v>
                </c:pt>
                <c:pt idx="2">
                  <c:v>60.918607439479032</c:v>
                </c:pt>
                <c:pt idx="3">
                  <c:v>53.703508384693158</c:v>
                </c:pt>
                <c:pt idx="4">
                  <c:v>38.866551422622344</c:v>
                </c:pt>
                <c:pt idx="5">
                  <c:v>43.662285381551982</c:v>
                </c:pt>
                <c:pt idx="6">
                  <c:v>38.545352073207575</c:v>
                </c:pt>
                <c:pt idx="7">
                  <c:v>27.742599151186734</c:v>
                </c:pt>
                <c:pt idx="8">
                  <c:v>49.068708468210602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45.726398698742408</c:v>
                </c:pt>
                <c:pt idx="1">
                  <c:v>87.448527873019898</c:v>
                </c:pt>
                <c:pt idx="2">
                  <c:v>53.397667747384617</c:v>
                </c:pt>
                <c:pt idx="3">
                  <c:v>54.131982225320286</c:v>
                </c:pt>
                <c:pt idx="4">
                  <c:v>42.446085924269966</c:v>
                </c:pt>
                <c:pt idx="5">
                  <c:v>41.826106176164927</c:v>
                </c:pt>
                <c:pt idx="6">
                  <c:v>37.981193069000952</c:v>
                </c:pt>
                <c:pt idx="7">
                  <c:v>29.612225340138899</c:v>
                </c:pt>
                <c:pt idx="8">
                  <c:v>50.164812945958069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10.160794314155899</c:v>
                </c:pt>
                <c:pt idx="1">
                  <c:v>22.161708215090545</c:v>
                </c:pt>
                <c:pt idx="2">
                  <c:v>13.192699116311301</c:v>
                </c:pt>
                <c:pt idx="3">
                  <c:v>11.630177664737783</c:v>
                </c:pt>
                <c:pt idx="4">
                  <c:v>8.4170459595076164</c:v>
                </c:pt>
                <c:pt idx="5">
                  <c:v>9.4556231335654903</c:v>
                </c:pt>
                <c:pt idx="6">
                  <c:v>8.3474861558401745</c:v>
                </c:pt>
                <c:pt idx="7">
                  <c:v>6.0080126366915172</c:v>
                </c:pt>
                <c:pt idx="8">
                  <c:v>10.626452804099667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10.328164409577379</c:v>
                </c:pt>
                <c:pt idx="1">
                  <c:v>19.751889476327804</c:v>
                </c:pt>
                <c:pt idx="2">
                  <c:v>12.060864342639416</c:v>
                </c:pt>
                <c:pt idx="3">
                  <c:v>12.226723034167229</c:v>
                </c:pt>
                <c:pt idx="4">
                  <c:v>9.5872442712389958</c:v>
                </c:pt>
                <c:pt idx="5">
                  <c:v>9.4472102219532967</c:v>
                </c:pt>
                <c:pt idx="6">
                  <c:v>8.5787645135353987</c:v>
                </c:pt>
                <c:pt idx="7">
                  <c:v>6.6884762533205873</c:v>
                </c:pt>
                <c:pt idx="8">
                  <c:v>11.330663477239899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8.853985708218099</c:v>
                </c:pt>
                <c:pt idx="1">
                  <c:v>16.594862284038452</c:v>
                </c:pt>
                <c:pt idx="2">
                  <c:v>10.336536261643674</c:v>
                </c:pt>
                <c:pt idx="3">
                  <c:v>12.283363803430044</c:v>
                </c:pt>
                <c:pt idx="4">
                  <c:v>11.6001823553876</c:v>
                </c:pt>
                <c:pt idx="5">
                  <c:v>9.9278770772148714</c:v>
                </c:pt>
                <c:pt idx="6">
                  <c:v>8.9506295606591788</c:v>
                </c:pt>
                <c:pt idx="7">
                  <c:v>7.7222731954367632</c:v>
                </c:pt>
                <c:pt idx="8">
                  <c:v>13.730289753971302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7.7610783846256012E-2</c:v>
                </c:pt>
                <c:pt idx="1">
                  <c:v>8.4753575366974546E-2</c:v>
                </c:pt>
                <c:pt idx="2">
                  <c:v>8.8686638398798881E-2</c:v>
                </c:pt>
                <c:pt idx="3">
                  <c:v>8.7227233915611047E-2</c:v>
                </c:pt>
                <c:pt idx="4">
                  <c:v>8.6472873457867902E-2</c:v>
                </c:pt>
                <c:pt idx="5">
                  <c:v>8.8539857082180998E-2</c:v>
                </c:pt>
                <c:pt idx="6">
                  <c:v>9.1422527109144405E-2</c:v>
                </c:pt>
                <c:pt idx="7">
                  <c:v>9.4459837582318532E-2</c:v>
                </c:pt>
                <c:pt idx="8">
                  <c:v>9.4039565125857191E-2</c:v>
                </c:pt>
                <c:pt idx="9">
                  <c:v>9.8807966709191453E-2</c:v>
                </c:pt>
                <c:pt idx="10">
                  <c:v>0.10328164409577378</c:v>
                </c:pt>
                <c:pt idx="11">
                  <c:v>9.3011969218112764E-2</c:v>
                </c:pt>
                <c:pt idx="12">
                  <c:v>9.3470022998480173E-2</c:v>
                </c:pt>
                <c:pt idx="13">
                  <c:v>9.3973171572850511E-2</c:v>
                </c:pt>
                <c:pt idx="14">
                  <c:v>9.4477031602702627E-2</c:v>
                </c:pt>
                <c:pt idx="15">
                  <c:v>9.5018967364374068E-2</c:v>
                </c:pt>
                <c:pt idx="16">
                  <c:v>9.5573766064540197E-2</c:v>
                </c:pt>
                <c:pt idx="17">
                  <c:v>9.6167757323892239E-2</c:v>
                </c:pt>
                <c:pt idx="18">
                  <c:v>9.6813633549893224E-2</c:v>
                </c:pt>
                <c:pt idx="19">
                  <c:v>9.746537322367374E-2</c:v>
                </c:pt>
                <c:pt idx="20">
                  <c:v>9.814420723680066E-2</c:v>
                </c:pt>
                <c:pt idx="21">
                  <c:v>9.8821361167309704E-2</c:v>
                </c:pt>
                <c:pt idx="22">
                  <c:v>9.9473072578451574E-2</c:v>
                </c:pt>
                <c:pt idx="23">
                  <c:v>0.10012678909183001</c:v>
                </c:pt>
                <c:pt idx="24">
                  <c:v>0.10082335412808205</c:v>
                </c:pt>
                <c:pt idx="25">
                  <c:v>0.10160794314155898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0.17063799974715763</c:v>
                </c:pt>
                <c:pt idx="1">
                  <c:v>0.16588225147739108</c:v>
                </c:pt>
                <c:pt idx="2">
                  <c:v>0.17043295241904466</c:v>
                </c:pt>
                <c:pt idx="3">
                  <c:v>0.17408443314887012</c:v>
                </c:pt>
                <c:pt idx="4">
                  <c:v>0.16584886476885163</c:v>
                </c:pt>
                <c:pt idx="5">
                  <c:v>0.16594862284038453</c:v>
                </c:pt>
                <c:pt idx="6">
                  <c:v>0.17677542469381227</c:v>
                </c:pt>
                <c:pt idx="7">
                  <c:v>0.17273193334226006</c:v>
                </c:pt>
                <c:pt idx="8">
                  <c:v>0.18149250100818912</c:v>
                </c:pt>
                <c:pt idx="9">
                  <c:v>0.18445002525561677</c:v>
                </c:pt>
                <c:pt idx="10">
                  <c:v>0.19751889476327802</c:v>
                </c:pt>
                <c:pt idx="11">
                  <c:v>0.20049653761404282</c:v>
                </c:pt>
                <c:pt idx="12">
                  <c:v>0.20169939883392179</c:v>
                </c:pt>
                <c:pt idx="13">
                  <c:v>0.2031078181720162</c:v>
                </c:pt>
                <c:pt idx="14">
                  <c:v>0.20449680091821526</c:v>
                </c:pt>
                <c:pt idx="15">
                  <c:v>0.20591176837603473</c:v>
                </c:pt>
                <c:pt idx="16">
                  <c:v>0.20732736640414764</c:v>
                </c:pt>
                <c:pt idx="17">
                  <c:v>0.208829565647242</c:v>
                </c:pt>
                <c:pt idx="18">
                  <c:v>0.21045594338292717</c:v>
                </c:pt>
                <c:pt idx="19">
                  <c:v>0.21207636291520143</c:v>
                </c:pt>
                <c:pt idx="20">
                  <c:v>0.21372703383170827</c:v>
                </c:pt>
                <c:pt idx="21">
                  <c:v>0.21532166521265064</c:v>
                </c:pt>
                <c:pt idx="22">
                  <c:v>0.21689292518371509</c:v>
                </c:pt>
                <c:pt idx="23">
                  <c:v>0.21847075893298068</c:v>
                </c:pt>
                <c:pt idx="24">
                  <c:v>0.22003672903036112</c:v>
                </c:pt>
                <c:pt idx="25">
                  <c:v>0.22161708215090545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0.10411493415768455</c:v>
                </c:pt>
                <c:pt idx="1">
                  <c:v>0.10415451189339243</c:v>
                </c:pt>
                <c:pt idx="2">
                  <c:v>0.10889400083713099</c:v>
                </c:pt>
                <c:pt idx="3">
                  <c:v>0.10675264365682129</c:v>
                </c:pt>
                <c:pt idx="4">
                  <c:v>0.10446609794218939</c:v>
                </c:pt>
                <c:pt idx="5">
                  <c:v>0.10336536261643675</c:v>
                </c:pt>
                <c:pt idx="6">
                  <c:v>0.10733862683015016</c:v>
                </c:pt>
                <c:pt idx="7">
                  <c:v>0.10995377451090597</c:v>
                </c:pt>
                <c:pt idx="8">
                  <c:v>0.11275957973642717</c:v>
                </c:pt>
                <c:pt idx="9">
                  <c:v>0.1120295336892158</c:v>
                </c:pt>
                <c:pt idx="10">
                  <c:v>0.12060864342639416</c:v>
                </c:pt>
                <c:pt idx="11">
                  <c:v>0.12137637332446262</c:v>
                </c:pt>
                <c:pt idx="12">
                  <c:v>0.12176601566344025</c:v>
                </c:pt>
                <c:pt idx="13">
                  <c:v>0.12243335294223456</c:v>
                </c:pt>
                <c:pt idx="14">
                  <c:v>0.1231329561862043</c:v>
                </c:pt>
                <c:pt idx="15">
                  <c:v>0.12383941553444583</c:v>
                </c:pt>
                <c:pt idx="16">
                  <c:v>0.12457452168356671</c:v>
                </c:pt>
                <c:pt idx="17">
                  <c:v>0.1253338237051814</c:v>
                </c:pt>
                <c:pt idx="18">
                  <c:v>0.12615945822278979</c:v>
                </c:pt>
                <c:pt idx="19">
                  <c:v>0.12699356451005289</c:v>
                </c:pt>
                <c:pt idx="20">
                  <c:v>0.1278689972519684</c:v>
                </c:pt>
                <c:pt idx="21">
                  <c:v>0.12869808602767738</c:v>
                </c:pt>
                <c:pt idx="22">
                  <c:v>0.12949999603741169</c:v>
                </c:pt>
                <c:pt idx="23">
                  <c:v>0.13027925234817694</c:v>
                </c:pt>
                <c:pt idx="24">
                  <c:v>0.13109509720105653</c:v>
                </c:pt>
                <c:pt idx="25">
                  <c:v>0.13192699116311302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0.123475837954156</c:v>
                </c:pt>
                <c:pt idx="1">
                  <c:v>0.12400016937526834</c:v>
                </c:pt>
                <c:pt idx="2">
                  <c:v>0.12515239437762646</c:v>
                </c:pt>
                <c:pt idx="3">
                  <c:v>0.12544687250953418</c:v>
                </c:pt>
                <c:pt idx="4">
                  <c:v>0.12490769912497893</c:v>
                </c:pt>
                <c:pt idx="5">
                  <c:v>0.12283363803430043</c:v>
                </c:pt>
                <c:pt idx="6">
                  <c:v>0.11872340651242885</c:v>
                </c:pt>
                <c:pt idx="7">
                  <c:v>0.12209715208367616</c:v>
                </c:pt>
                <c:pt idx="8">
                  <c:v>0.11972079332174107</c:v>
                </c:pt>
                <c:pt idx="9">
                  <c:v>0.11584645061616923</c:v>
                </c:pt>
                <c:pt idx="10">
                  <c:v>0.12226723034167229</c:v>
                </c:pt>
                <c:pt idx="11">
                  <c:v>0.12521433004311328</c:v>
                </c:pt>
                <c:pt idx="12">
                  <c:v>0.125150317432278</c:v>
                </c:pt>
                <c:pt idx="13">
                  <c:v>0.12487622654747767</c:v>
                </c:pt>
                <c:pt idx="14">
                  <c:v>0.12456545957905175</c:v>
                </c:pt>
                <c:pt idx="15">
                  <c:v>0.12414787319420251</c:v>
                </c:pt>
                <c:pt idx="16">
                  <c:v>0.12362792600241229</c:v>
                </c:pt>
                <c:pt idx="17">
                  <c:v>0.12300384276441451</c:v>
                </c:pt>
                <c:pt idx="18">
                  <c:v>0.12220072479145946</c:v>
                </c:pt>
                <c:pt idx="19">
                  <c:v>0.12137160193429507</c:v>
                </c:pt>
                <c:pt idx="20">
                  <c:v>0.12045790966220195</c:v>
                </c:pt>
                <c:pt idx="21">
                  <c:v>0.11969408964880138</c:v>
                </c:pt>
                <c:pt idx="22">
                  <c:v>0.11897250755701695</c:v>
                </c:pt>
                <c:pt idx="23">
                  <c:v>0.11823595000483449</c:v>
                </c:pt>
                <c:pt idx="24">
                  <c:v>0.11740759351570482</c:v>
                </c:pt>
                <c:pt idx="25">
                  <c:v>0.11630177664737783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0.11575900452255908</c:v>
                </c:pt>
                <c:pt idx="1">
                  <c:v>0.11636927235912736</c:v>
                </c:pt>
                <c:pt idx="2">
                  <c:v>0.11379113207214814</c:v>
                </c:pt>
                <c:pt idx="3">
                  <c:v>0.1100568647667014</c:v>
                </c:pt>
                <c:pt idx="4">
                  <c:v>0.11546554332706102</c:v>
                </c:pt>
                <c:pt idx="5">
                  <c:v>0.116001823553876</c:v>
                </c:pt>
                <c:pt idx="6">
                  <c:v>0.10570515561585456</c:v>
                </c:pt>
                <c:pt idx="7">
                  <c:v>0.10429768582197563</c:v>
                </c:pt>
                <c:pt idx="8">
                  <c:v>0.10367614151727508</c:v>
                </c:pt>
                <c:pt idx="9">
                  <c:v>0.10761384043470561</c:v>
                </c:pt>
                <c:pt idx="10">
                  <c:v>9.5872442712389955E-2</c:v>
                </c:pt>
                <c:pt idx="11">
                  <c:v>9.6481443448949905E-2</c:v>
                </c:pt>
                <c:pt idx="12">
                  <c:v>9.5597955371476695E-2</c:v>
                </c:pt>
                <c:pt idx="13">
                  <c:v>9.445964162241402E-2</c:v>
                </c:pt>
                <c:pt idx="14">
                  <c:v>9.3438060782576396E-2</c:v>
                </c:pt>
                <c:pt idx="15">
                  <c:v>9.2542243135805086E-2</c:v>
                </c:pt>
                <c:pt idx="16">
                  <c:v>9.1724461217018965E-2</c:v>
                </c:pt>
                <c:pt idx="17">
                  <c:v>9.0870014297078652E-2</c:v>
                </c:pt>
                <c:pt idx="18">
                  <c:v>9.0021266397418406E-2</c:v>
                </c:pt>
                <c:pt idx="19">
                  <c:v>8.9181675790111464E-2</c:v>
                </c:pt>
                <c:pt idx="20">
                  <c:v>8.8329465541642005E-2</c:v>
                </c:pt>
                <c:pt idx="21">
                  <c:v>8.7480653326452537E-2</c:v>
                </c:pt>
                <c:pt idx="22">
                  <c:v>8.6641158527438422E-2</c:v>
                </c:pt>
                <c:pt idx="23">
                  <c:v>8.5789993062463224E-2</c:v>
                </c:pt>
                <c:pt idx="24">
                  <c:v>8.4963084197113597E-2</c:v>
                </c:pt>
                <c:pt idx="25">
                  <c:v>8.4170459595076158E-2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9.966092262015433E-2</c:v>
                </c:pt>
                <c:pt idx="1">
                  <c:v>9.628429575671929E-2</c:v>
                </c:pt>
                <c:pt idx="2">
                  <c:v>9.6654971339400639E-2</c:v>
                </c:pt>
                <c:pt idx="3">
                  <c:v>9.471731875970911E-2</c:v>
                </c:pt>
                <c:pt idx="4">
                  <c:v>9.4679489092654584E-2</c:v>
                </c:pt>
                <c:pt idx="5">
                  <c:v>9.9278770772148722E-2</c:v>
                </c:pt>
                <c:pt idx="6">
                  <c:v>0.10034952910436291</c:v>
                </c:pt>
                <c:pt idx="7">
                  <c:v>9.3963523370878002E-2</c:v>
                </c:pt>
                <c:pt idx="8">
                  <c:v>9.35444257106606E-2</c:v>
                </c:pt>
                <c:pt idx="9">
                  <c:v>9.7580686012547851E-2</c:v>
                </c:pt>
                <c:pt idx="10">
                  <c:v>9.4472102219532963E-2</c:v>
                </c:pt>
                <c:pt idx="11">
                  <c:v>9.1996051376014951E-2</c:v>
                </c:pt>
                <c:pt idx="12">
                  <c:v>9.1900667646086537E-2</c:v>
                </c:pt>
                <c:pt idx="13">
                  <c:v>9.2029163881467951E-2</c:v>
                </c:pt>
                <c:pt idx="14">
                  <c:v>9.2151036097464167E-2</c:v>
                </c:pt>
                <c:pt idx="15">
                  <c:v>9.2241566471640349E-2</c:v>
                </c:pt>
                <c:pt idx="16">
                  <c:v>9.2361652916251341E-2</c:v>
                </c:pt>
                <c:pt idx="17">
                  <c:v>9.2517606133359354E-2</c:v>
                </c:pt>
                <c:pt idx="18">
                  <c:v>9.2714745526390363E-2</c:v>
                </c:pt>
                <c:pt idx="19">
                  <c:v>9.2919781116436534E-2</c:v>
                </c:pt>
                <c:pt idx="20">
                  <c:v>9.3163054041334722E-2</c:v>
                </c:pt>
                <c:pt idx="21">
                  <c:v>9.335512379929764E-2</c:v>
                </c:pt>
                <c:pt idx="22">
                  <c:v>9.3596945627233322E-2</c:v>
                </c:pt>
                <c:pt idx="23">
                  <c:v>9.3894332454018528E-2</c:v>
                </c:pt>
                <c:pt idx="24">
                  <c:v>9.4203492090137786E-2</c:v>
                </c:pt>
                <c:pt idx="25">
                  <c:v>9.4556231335654897E-2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9.1336717275719792E-2</c:v>
                </c:pt>
                <c:pt idx="1">
                  <c:v>9.8668069052902346E-2</c:v>
                </c:pt>
                <c:pt idx="2">
                  <c:v>9.5054434402076032E-2</c:v>
                </c:pt>
                <c:pt idx="3">
                  <c:v>9.2927659233357246E-2</c:v>
                </c:pt>
                <c:pt idx="4">
                  <c:v>9.383894547192255E-2</c:v>
                </c:pt>
                <c:pt idx="5">
                  <c:v>8.950629560659179E-2</c:v>
                </c:pt>
                <c:pt idx="6">
                  <c:v>9.4981900036369207E-2</c:v>
                </c:pt>
                <c:pt idx="7">
                  <c:v>9.288244012517885E-2</c:v>
                </c:pt>
                <c:pt idx="8">
                  <c:v>8.5554415168087525E-2</c:v>
                </c:pt>
                <c:pt idx="9">
                  <c:v>8.7344748001920283E-2</c:v>
                </c:pt>
                <c:pt idx="10">
                  <c:v>8.5787645135353988E-2</c:v>
                </c:pt>
                <c:pt idx="11">
                  <c:v>8.5317982004599321E-2</c:v>
                </c:pt>
                <c:pt idx="12">
                  <c:v>8.5265893247995134E-2</c:v>
                </c:pt>
                <c:pt idx="13">
                  <c:v>8.5251595251542633E-2</c:v>
                </c:pt>
                <c:pt idx="14">
                  <c:v>8.5180945437134767E-2</c:v>
                </c:pt>
                <c:pt idx="15">
                  <c:v>8.5050158024751063E-2</c:v>
                </c:pt>
                <c:pt idx="16">
                  <c:v>8.4919069391624788E-2</c:v>
                </c:pt>
                <c:pt idx="17">
                  <c:v>8.4779383722962315E-2</c:v>
                </c:pt>
                <c:pt idx="18">
                  <c:v>8.462040758691218E-2</c:v>
                </c:pt>
                <c:pt idx="19">
                  <c:v>8.4449840182540606E-2</c:v>
                </c:pt>
                <c:pt idx="20">
                  <c:v>8.4263139869637266E-2</c:v>
                </c:pt>
                <c:pt idx="21">
                  <c:v>8.4137346703695173E-2</c:v>
                </c:pt>
                <c:pt idx="22">
                  <c:v>8.3943729401327258E-2</c:v>
                </c:pt>
                <c:pt idx="23">
                  <c:v>8.3753301337766248E-2</c:v>
                </c:pt>
                <c:pt idx="24">
                  <c:v>8.3583861827930359E-2</c:v>
                </c:pt>
                <c:pt idx="25">
                  <c:v>8.3474861558401753E-2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8.0638753192827525E-2</c:v>
                </c:pt>
                <c:pt idx="1">
                  <c:v>7.8271972127279973E-2</c:v>
                </c:pt>
                <c:pt idx="2">
                  <c:v>7.4411048249916997E-2</c:v>
                </c:pt>
                <c:pt idx="3">
                  <c:v>7.7771058954743552E-2</c:v>
                </c:pt>
                <c:pt idx="4">
                  <c:v>7.8643180609147059E-2</c:v>
                </c:pt>
                <c:pt idx="5">
                  <c:v>7.7222731954367629E-2</c:v>
                </c:pt>
                <c:pt idx="6">
                  <c:v>7.5877459515008905E-2</c:v>
                </c:pt>
                <c:pt idx="7">
                  <c:v>7.6937467014767377E-2</c:v>
                </c:pt>
                <c:pt idx="8">
                  <c:v>7.9511872371333947E-2</c:v>
                </c:pt>
                <c:pt idx="9">
                  <c:v>7.1884529398649227E-2</c:v>
                </c:pt>
                <c:pt idx="10">
                  <c:v>6.6884762533205869E-2</c:v>
                </c:pt>
                <c:pt idx="11">
                  <c:v>6.9301592342236804E-2</c:v>
                </c:pt>
                <c:pt idx="12">
                  <c:v>6.8899984994185773E-2</c:v>
                </c:pt>
                <c:pt idx="13">
                  <c:v>6.8381887592417784E-2</c:v>
                </c:pt>
                <c:pt idx="14">
                  <c:v>6.7723880551036453E-2</c:v>
                </c:pt>
                <c:pt idx="15">
                  <c:v>6.7049613290519131E-2</c:v>
                </c:pt>
                <c:pt idx="16">
                  <c:v>6.6376467325268515E-2</c:v>
                </c:pt>
                <c:pt idx="17">
                  <c:v>6.5683333380536807E-2</c:v>
                </c:pt>
                <c:pt idx="18">
                  <c:v>6.4932808917649174E-2</c:v>
                </c:pt>
                <c:pt idx="19">
                  <c:v>6.424079583116539E-2</c:v>
                </c:pt>
                <c:pt idx="20">
                  <c:v>6.3571119539801851E-2</c:v>
                </c:pt>
                <c:pt idx="21">
                  <c:v>6.2905470631692162E-2</c:v>
                </c:pt>
                <c:pt idx="22">
                  <c:v>6.2241348877058053E-2</c:v>
                </c:pt>
                <c:pt idx="23">
                  <c:v>6.1554831352752394E-2</c:v>
                </c:pt>
                <c:pt idx="24">
                  <c:v>6.0821662060346261E-2</c:v>
                </c:pt>
                <c:pt idx="25">
                  <c:v>6.0080126366915169E-2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0.13676504668348502</c:v>
                </c:pt>
                <c:pt idx="1">
                  <c:v>0.13161588259094456</c:v>
                </c:pt>
                <c:pt idx="2">
                  <c:v>0.12692242790385716</c:v>
                </c:pt>
                <c:pt idx="3">
                  <c:v>0.1310159150546521</c:v>
                </c:pt>
                <c:pt idx="4">
                  <c:v>0.13567730620532703</c:v>
                </c:pt>
                <c:pt idx="5">
                  <c:v>0.13730289753971303</c:v>
                </c:pt>
                <c:pt idx="6">
                  <c:v>0.12882597058286874</c:v>
                </c:pt>
                <c:pt idx="7">
                  <c:v>0.1326761861480395</c:v>
                </c:pt>
                <c:pt idx="8">
                  <c:v>0.1297007060404281</c:v>
                </c:pt>
                <c:pt idx="9">
                  <c:v>0.12444221988198367</c:v>
                </c:pt>
                <c:pt idx="10">
                  <c:v>0.113306634772399</c:v>
                </c:pt>
                <c:pt idx="11">
                  <c:v>0.11680372062846754</c:v>
                </c:pt>
                <c:pt idx="12">
                  <c:v>0.11624974381213561</c:v>
                </c:pt>
                <c:pt idx="13">
                  <c:v>0.11548714241757881</c:v>
                </c:pt>
                <c:pt idx="14">
                  <c:v>0.11483382884561415</c:v>
                </c:pt>
                <c:pt idx="15">
                  <c:v>0.11419839460822735</c:v>
                </c:pt>
                <c:pt idx="16">
                  <c:v>0.11351476899516957</c:v>
                </c:pt>
                <c:pt idx="17">
                  <c:v>0.11281467302533271</c:v>
                </c:pt>
                <c:pt idx="18">
                  <c:v>0.11208101162456006</c:v>
                </c:pt>
                <c:pt idx="19">
                  <c:v>0.11130100449652278</c:v>
                </c:pt>
                <c:pt idx="20">
                  <c:v>0.11047507302490475</c:v>
                </c:pt>
                <c:pt idx="21">
                  <c:v>0.10958620348242329</c:v>
                </c:pt>
                <c:pt idx="22">
                  <c:v>0.10873831621034767</c:v>
                </c:pt>
                <c:pt idx="23">
                  <c:v>0.10789479141517738</c:v>
                </c:pt>
                <c:pt idx="24">
                  <c:v>0.10706512594926769</c:v>
                </c:pt>
                <c:pt idx="25">
                  <c:v>0.10626452804099668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3.6030896011883868</c:v>
                </c:pt>
                <c:pt idx="1">
                  <c:v>6.4244589702482813</c:v>
                </c:pt>
                <c:pt idx="2">
                  <c:v>2.7378311450336668</c:v>
                </c:pt>
                <c:pt idx="3">
                  <c:v>-4.3840662590106447</c:v>
                </c:pt>
                <c:pt idx="4">
                  <c:v>-4.9309833140476726</c:v>
                </c:pt>
                <c:pt idx="5">
                  <c:v>-1.7981819905053982</c:v>
                </c:pt>
                <c:pt idx="6">
                  <c:v>-1.899850299621896</c:v>
                </c:pt>
                <c:pt idx="7">
                  <c:v>-3.1739924516336586</c:v>
                </c:pt>
                <c:pt idx="8">
                  <c:v>-7.1323054016506333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2.0625653621504014</c:v>
                </c:pt>
                <c:pt idx="1">
                  <c:v>5.9389550124112276</c:v>
                </c:pt>
                <c:pt idx="2">
                  <c:v>3.8911446329179711</c:v>
                </c:pt>
                <c:pt idx="3">
                  <c:v>2.9387406193313552</c:v>
                </c:pt>
                <c:pt idx="4">
                  <c:v>-5.109115846869102</c:v>
                </c:pt>
                <c:pt idx="5">
                  <c:v>-1.2953844568960875</c:v>
                </c:pt>
                <c:pt idx="6">
                  <c:v>-0.61697514153567568</c:v>
                </c:pt>
                <c:pt idx="7">
                  <c:v>-2.1539795083006226</c:v>
                </c:pt>
                <c:pt idx="8">
                  <c:v>-4.8269506732098648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-3.1914430149824611</c:v>
                </c:pt>
                <c:pt idx="1">
                  <c:v>4.727257505206893</c:v>
                </c:pt>
                <c:pt idx="2">
                  <c:v>2.0386750983634414</c:v>
                </c:pt>
                <c:pt idx="3">
                  <c:v>1.442440766444868</c:v>
                </c:pt>
                <c:pt idx="4">
                  <c:v>-1.0198284112562348</c:v>
                </c:pt>
                <c:pt idx="5">
                  <c:v>-0.53444566983455388</c:v>
                </c:pt>
                <c:pt idx="6">
                  <c:v>9.1255020304778611E-2</c:v>
                </c:pt>
                <c:pt idx="7">
                  <c:v>0.40233290052211146</c:v>
                </c:pt>
                <c:pt idx="8">
                  <c:v>0.95575580523106396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4.3835281412863054</c:v>
                </c:pt>
                <c:pt idx="1">
                  <c:v>10.158118475775254</c:v>
                </c:pt>
                <c:pt idx="2">
                  <c:v>5.4822645937309744</c:v>
                </c:pt>
                <c:pt idx="3">
                  <c:v>-1.8709146070719953</c:v>
                </c:pt>
                <c:pt idx="4">
                  <c:v>-2.5597060903913871</c:v>
                </c:pt>
                <c:pt idx="5">
                  <c:v>2.3706248752216084</c:v>
                </c:pt>
                <c:pt idx="6">
                  <c:v>0.47290398390184407</c:v>
                </c:pt>
                <c:pt idx="7">
                  <c:v>-2.2719590894742758</c:v>
                </c:pt>
                <c:pt idx="8">
                  <c:v>-2.0518602829785308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1.1920851263038443</c:v>
                </c:pt>
                <c:pt idx="1">
                  <c:v>14.885375980982147</c:v>
                </c:pt>
                <c:pt idx="2">
                  <c:v>7.5209396920944158</c:v>
                </c:pt>
                <c:pt idx="3">
                  <c:v>-0.42847384062712734</c:v>
                </c:pt>
                <c:pt idx="4">
                  <c:v>-3.5795345016476219</c:v>
                </c:pt>
                <c:pt idx="5">
                  <c:v>1.8361792053870545</c:v>
                </c:pt>
                <c:pt idx="6">
                  <c:v>0.56415900420662268</c:v>
                </c:pt>
                <c:pt idx="7">
                  <c:v>-1.8696261889521644</c:v>
                </c:pt>
                <c:pt idx="8">
                  <c:v>-1.0961044777474669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1.7848483109194682</c:v>
                </c:pt>
                <c:pt idx="1">
                  <c:v>8.1646391708802071</c:v>
                </c:pt>
                <c:pt idx="2">
                  <c:v>8.0612295969564762</c:v>
                </c:pt>
                <c:pt idx="3">
                  <c:v>-4.4754490208602817</c:v>
                </c:pt>
                <c:pt idx="4">
                  <c:v>0.69383834788188725</c:v>
                </c:pt>
                <c:pt idx="5">
                  <c:v>0.43187299209895968</c:v>
                </c:pt>
                <c:pt idx="6">
                  <c:v>-1.1237009018785997</c:v>
                </c:pt>
                <c:pt idx="7">
                  <c:v>0.71900111357925844</c:v>
                </c:pt>
                <c:pt idx="8">
                  <c:v>-1.8494219993698415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-0.59276318461566646</c:v>
                </c:pt>
                <c:pt idx="1">
                  <c:v>6.7207368101019682</c:v>
                </c:pt>
                <c:pt idx="2">
                  <c:v>-0.54028990486200712</c:v>
                </c:pt>
                <c:pt idx="3">
                  <c:v>4.0469751802331331</c:v>
                </c:pt>
                <c:pt idx="4">
                  <c:v>-4.2733728495294656</c:v>
                </c:pt>
                <c:pt idx="5">
                  <c:v>1.4043062132880832</c:v>
                </c:pt>
                <c:pt idx="6">
                  <c:v>1.6878599060852508</c:v>
                </c:pt>
                <c:pt idx="7">
                  <c:v>-2.5886273025314068</c:v>
                </c:pt>
                <c:pt idx="8">
                  <c:v>0.75331752162248478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0.88350526690461351</c:v>
                </c:pt>
                <c:pt idx="1">
                  <c:v>-0.24464795751499935</c:v>
                </c:pt>
                <c:pt idx="2">
                  <c:v>9.9020936014845518E-2</c:v>
                </c:pt>
                <c:pt idx="3">
                  <c:v>-9.3326047386229183E-2</c:v>
                </c:pt>
                <c:pt idx="4">
                  <c:v>0.73171472225092415</c:v>
                </c:pt>
                <c:pt idx="5">
                  <c:v>0.14964296477822003</c:v>
                </c:pt>
                <c:pt idx="6">
                  <c:v>-0.47365242967444554</c:v>
                </c:pt>
                <c:pt idx="7">
                  <c:v>0.8254306212347684</c:v>
                </c:pt>
                <c:pt idx="8">
                  <c:v>0.79583167679756794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1.082002066867533</c:v>
                </c:pt>
                <c:pt idx="1">
                  <c:v>2.9517104349519876</c:v>
                </c:pt>
                <c:pt idx="2">
                  <c:v>2.8980506672062365</c:v>
                </c:pt>
                <c:pt idx="3">
                  <c:v>-1.1815956085246633</c:v>
                </c:pt>
                <c:pt idx="4">
                  <c:v>0.66518003511779344</c:v>
                </c:pt>
                <c:pt idx="5">
                  <c:v>-0.40975018293920229</c:v>
                </c:pt>
                <c:pt idx="6">
                  <c:v>1.0693324534548907</c:v>
                </c:pt>
                <c:pt idx="7">
                  <c:v>1.0307463327284321</c:v>
                </c:pt>
                <c:pt idx="8">
                  <c:v>-3.856954214736124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-0.77342220746832169</c:v>
                </c:pt>
                <c:pt idx="1">
                  <c:v>12.178313503545162</c:v>
                </c:pt>
                <c:pt idx="2">
                  <c:v>4.5238680888733569</c:v>
                </c:pt>
                <c:pt idx="3">
                  <c:v>0.84644781528374935</c:v>
                </c:pt>
                <c:pt idx="4">
                  <c:v>-4.9764292590162817</c:v>
                </c:pt>
                <c:pt idx="5">
                  <c:v>2.096286423548019</c:v>
                </c:pt>
                <c:pt idx="6">
                  <c:v>-3.152101957379827E-2</c:v>
                </c:pt>
                <c:pt idx="7">
                  <c:v>-3.7258031429153817</c:v>
                </c:pt>
                <c:pt idx="8">
                  <c:v>1.9650180601911735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0.3008338958624126</c:v>
                </c:pt>
                <c:pt idx="1">
                  <c:v>0.4497782281094298</c:v>
                </c:pt>
                <c:pt idx="2">
                  <c:v>0.13266951772515334</c:v>
                </c:pt>
                <c:pt idx="3">
                  <c:v>-0.23218357236081144</c:v>
                </c:pt>
                <c:pt idx="4">
                  <c:v>0.40679864007267352</c:v>
                </c:pt>
                <c:pt idx="5">
                  <c:v>-0.10041775628678229</c:v>
                </c:pt>
                <c:pt idx="6">
                  <c:v>-0.2690502111124965</c:v>
                </c:pt>
                <c:pt idx="7">
                  <c:v>1.8965148185285552E-2</c:v>
                </c:pt>
                <c:pt idx="8">
                  <c:v>0.30962590439950299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0.79327159801868197</c:v>
                </c:pt>
                <c:pt idx="1">
                  <c:v>1.9037438044973349</c:v>
                </c:pt>
                <c:pt idx="2">
                  <c:v>2.5448476102120399</c:v>
                </c:pt>
                <c:pt idx="3">
                  <c:v>-1.5218685769273392</c:v>
                </c:pt>
                <c:pt idx="4">
                  <c:v>0.24332869227809617</c:v>
                </c:pt>
                <c:pt idx="5">
                  <c:v>-1.0916471341579097</c:v>
                </c:pt>
                <c:pt idx="6">
                  <c:v>0.14277241218502112</c:v>
                </c:pt>
                <c:pt idx="7">
                  <c:v>0.61838902719139277</c:v>
                </c:pt>
                <c:pt idx="8">
                  <c:v>-2.5328320465072611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0.69074281703838025</c:v>
                </c:pt>
                <c:pt idx="1">
                  <c:v>5.8111171382734383</c:v>
                </c:pt>
                <c:pt idx="2">
                  <c:v>5.3837124690192653</c:v>
                </c:pt>
                <c:pt idx="3">
                  <c:v>-2.7213968715721322</c:v>
                </c:pt>
                <c:pt idx="4">
                  <c:v>4.3711015531116004E-2</c:v>
                </c:pt>
                <c:pt idx="5">
                  <c:v>1.6239378825436521</c:v>
                </c:pt>
                <c:pt idx="6">
                  <c:v>-0.99742310295111469</c:v>
                </c:pt>
                <c:pt idx="7">
                  <c:v>8.1646938202582842E-2</c:v>
                </c:pt>
                <c:pt idx="8">
                  <c:v>0.37378414273790028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0.58267137104220357</c:v>
                </c:pt>
                <c:pt idx="1">
                  <c:v>-0.69442618562442515</c:v>
                </c:pt>
                <c:pt idx="2">
                  <c:v>-3.3648581710304271E-2</c:v>
                </c:pt>
                <c:pt idx="3">
                  <c:v>0.13885752497458237</c:v>
                </c:pt>
                <c:pt idx="4">
                  <c:v>0.32491608217824464</c:v>
                </c:pt>
                <c:pt idx="5">
                  <c:v>0.25006072106500221</c:v>
                </c:pt>
                <c:pt idx="6">
                  <c:v>-0.20460221856194982</c:v>
                </c:pt>
                <c:pt idx="7">
                  <c:v>0.80646547304948824</c:v>
                </c:pt>
                <c:pt idx="8">
                  <c:v>0.48620577239806351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0.28873046884885056</c:v>
                </c:pt>
                <c:pt idx="1">
                  <c:v>1.0479666304546518</c:v>
                </c:pt>
                <c:pt idx="2">
                  <c:v>0.35320305699419974</c:v>
                </c:pt>
                <c:pt idx="3">
                  <c:v>0.34027296840266619</c:v>
                </c:pt>
                <c:pt idx="4">
                  <c:v>0.42185134283969861</c:v>
                </c:pt>
                <c:pt idx="5">
                  <c:v>0.68189695121871008</c:v>
                </c:pt>
                <c:pt idx="6">
                  <c:v>0.92656004126989711</c:v>
                </c:pt>
                <c:pt idx="7">
                  <c:v>0.41235730553703887</c:v>
                </c:pt>
                <c:pt idx="8">
                  <c:v>-1.3241221682288842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-1.4641650245066948</c:v>
                </c:pt>
                <c:pt idx="1">
                  <c:v>6.3671963652717309</c:v>
                </c:pt>
                <c:pt idx="2">
                  <c:v>-0.85984438014590125</c:v>
                </c:pt>
                <c:pt idx="3">
                  <c:v>3.5678446868558762</c:v>
                </c:pt>
                <c:pt idx="4">
                  <c:v>-5.0201402745473889</c:v>
                </c:pt>
                <c:pt idx="5">
                  <c:v>0.47234854100437662</c:v>
                </c:pt>
                <c:pt idx="6">
                  <c:v>0.96590208337731642</c:v>
                </c:pt>
                <c:pt idx="7">
                  <c:v>-3.807450081117949</c:v>
                </c:pt>
                <c:pt idx="8">
                  <c:v>1.5912339174532804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31.424106106068123</c:v>
                </c:pt>
                <c:pt idx="1">
                  <c:v>30.715962543934413</c:v>
                </c:pt>
                <c:pt idx="2">
                  <c:v>34.083884665480696</c:v>
                </c:pt>
                <c:pt idx="3">
                  <c:v>28.072219624135375</c:v>
                </c:pt>
                <c:pt idx="4">
                  <c:v>26.622086837889118</c:v>
                </c:pt>
                <c:pt idx="5">
                  <c:v>28.494534617531219</c:v>
                </c:pt>
                <c:pt idx="6">
                  <c:v>29.480442005472732</c:v>
                </c:pt>
                <c:pt idx="7">
                  <c:v>27.367277461334801</c:v>
                </c:pt>
                <c:pt idx="8">
                  <c:v>26.55569933003672</c:v>
                </c:pt>
                <c:pt idx="9">
                  <c:v>25.537260090533529</c:v>
                </c:pt>
                <c:pt idx="10">
                  <c:v>19.894651899786002</c:v>
                </c:pt>
                <c:pt idx="11">
                  <c:v>19.166932932186761</c:v>
                </c:pt>
                <c:pt idx="12">
                  <c:v>19.102520462654169</c:v>
                </c:pt>
                <c:pt idx="13">
                  <c:v>17.952830092662037</c:v>
                </c:pt>
                <c:pt idx="14">
                  <c:v>16.874274496570617</c:v>
                </c:pt>
                <c:pt idx="15">
                  <c:v>16.174779600937494</c:v>
                </c:pt>
                <c:pt idx="16">
                  <c:v>15.522391717980925</c:v>
                </c:pt>
                <c:pt idx="17">
                  <c:v>14.864868819936225</c:v>
                </c:pt>
                <c:pt idx="18">
                  <c:v>14.184404240931361</c:v>
                </c:pt>
                <c:pt idx="19">
                  <c:v>13.510766298784013</c:v>
                </c:pt>
                <c:pt idx="20">
                  <c:v>12.838112881760873</c:v>
                </c:pt>
                <c:pt idx="21">
                  <c:v>12.16444312255471</c:v>
                </c:pt>
                <c:pt idx="22">
                  <c:v>11.490096207470566</c:v>
                </c:pt>
                <c:pt idx="23">
                  <c:v>10.82181661725871</c:v>
                </c:pt>
                <c:pt idx="24">
                  <c:v>10.188356609650794</c:v>
                </c:pt>
                <c:pt idx="25">
                  <c:v>10.00564938065563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73.101950430085964</c:v>
                </c:pt>
                <c:pt idx="1">
                  <c:v>70.250601452556651</c:v>
                </c:pt>
                <c:pt idx="2">
                  <c:v>67.248022276301327</c:v>
                </c:pt>
                <c:pt idx="3">
                  <c:v>70.217029213612932</c:v>
                </c:pt>
                <c:pt idx="4">
                  <c:v>67.376248654797152</c:v>
                </c:pt>
                <c:pt idx="5">
                  <c:v>71.738778289108424</c:v>
                </c:pt>
                <c:pt idx="6">
                  <c:v>64.599384407891989</c:v>
                </c:pt>
                <c:pt idx="7">
                  <c:v>68.365869806537802</c:v>
                </c:pt>
                <c:pt idx="8">
                  <c:v>68.914245056466015</c:v>
                </c:pt>
                <c:pt idx="9">
                  <c:v>62.322240097416618</c:v>
                </c:pt>
                <c:pt idx="10">
                  <c:v>56.047247969910416</c:v>
                </c:pt>
                <c:pt idx="11">
                  <c:v>54.336848362563323</c:v>
                </c:pt>
                <c:pt idx="12">
                  <c:v>55.155626550519024</c:v>
                </c:pt>
                <c:pt idx="13">
                  <c:v>53.543054569518169</c:v>
                </c:pt>
                <c:pt idx="14">
                  <c:v>51.982223025299824</c:v>
                </c:pt>
                <c:pt idx="15">
                  <c:v>50.309005518417415</c:v>
                </c:pt>
                <c:pt idx="16">
                  <c:v>48.5787290913064</c:v>
                </c:pt>
                <c:pt idx="17">
                  <c:v>46.830021614056335</c:v>
                </c:pt>
                <c:pt idx="18">
                  <c:v>45.077837283699985</c:v>
                </c:pt>
                <c:pt idx="19">
                  <c:v>43.32626028706219</c:v>
                </c:pt>
                <c:pt idx="20">
                  <c:v>41.592695426658757</c:v>
                </c:pt>
                <c:pt idx="21">
                  <c:v>39.861122191118582</c:v>
                </c:pt>
                <c:pt idx="22">
                  <c:v>38.136363892297254</c:v>
                </c:pt>
                <c:pt idx="23">
                  <c:v>36.422644483116997</c:v>
                </c:pt>
                <c:pt idx="24">
                  <c:v>34.720124439068499</c:v>
                </c:pt>
                <c:pt idx="25">
                  <c:v>32.983173779843689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95.998095996637772</c:v>
                </c:pt>
                <c:pt idx="1">
                  <c:v>103.44298877995621</c:v>
                </c:pt>
                <c:pt idx="2">
                  <c:v>100.27699239136652</c:v>
                </c:pt>
                <c:pt idx="3">
                  <c:v>96.049476065682512</c:v>
                </c:pt>
                <c:pt idx="4">
                  <c:v>100.44975708788469</c:v>
                </c:pt>
                <c:pt idx="5">
                  <c:v>97.458220652723696</c:v>
                </c:pt>
                <c:pt idx="6">
                  <c:v>99.943402144637801</c:v>
                </c:pt>
                <c:pt idx="7">
                  <c:v>97.676166074667094</c:v>
                </c:pt>
                <c:pt idx="8">
                  <c:v>96.213786160210901</c:v>
                </c:pt>
                <c:pt idx="9">
                  <c:v>88.760617494144654</c:v>
                </c:pt>
                <c:pt idx="10">
                  <c:v>95.140697600789409</c:v>
                </c:pt>
                <c:pt idx="11">
                  <c:v>85.520195592177402</c:v>
                </c:pt>
                <c:pt idx="12">
                  <c:v>86.61480630265379</c:v>
                </c:pt>
                <c:pt idx="13">
                  <c:v>85.25738186122004</c:v>
                </c:pt>
                <c:pt idx="14">
                  <c:v>83.999357419645293</c:v>
                </c:pt>
                <c:pt idx="15">
                  <c:v>82.553757581192855</c:v>
                </c:pt>
                <c:pt idx="16">
                  <c:v>81.022818417575124</c:v>
                </c:pt>
                <c:pt idx="17">
                  <c:v>79.454569229915421</c:v>
                </c:pt>
                <c:pt idx="18">
                  <c:v>77.88627663313008</c:v>
                </c:pt>
                <c:pt idx="19">
                  <c:v>76.306325249773678</c:v>
                </c:pt>
                <c:pt idx="20">
                  <c:v>74.738894199257004</c:v>
                </c:pt>
                <c:pt idx="21">
                  <c:v>73.15575824222708</c:v>
                </c:pt>
                <c:pt idx="22">
                  <c:v>71.567244991250703</c:v>
                </c:pt>
                <c:pt idx="23">
                  <c:v>69.96360122116829</c:v>
                </c:pt>
                <c:pt idx="24">
                  <c:v>68.336565294029313</c:v>
                </c:pt>
                <c:pt idx="25">
                  <c:v>66.611512047294312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87.908722622916088</c:v>
                </c:pt>
                <c:pt idx="1">
                  <c:v>87.246777182621273</c:v>
                </c:pt>
                <c:pt idx="2">
                  <c:v>89.237775876753531</c:v>
                </c:pt>
                <c:pt idx="3">
                  <c:v>89.713695474426771</c:v>
                </c:pt>
                <c:pt idx="4">
                  <c:v>95.109778901022253</c:v>
                </c:pt>
                <c:pt idx="5">
                  <c:v>97.924864451400538</c:v>
                </c:pt>
                <c:pt idx="6">
                  <c:v>97.778683944051735</c:v>
                </c:pt>
                <c:pt idx="7">
                  <c:v>92.024794601625857</c:v>
                </c:pt>
                <c:pt idx="8">
                  <c:v>92.407513417326399</c:v>
                </c:pt>
                <c:pt idx="9">
                  <c:v>96.890811268323759</c:v>
                </c:pt>
                <c:pt idx="10">
                  <c:v>104.00662177174392</c:v>
                </c:pt>
                <c:pt idx="11">
                  <c:v>97.090952125117894</c:v>
                </c:pt>
                <c:pt idx="12">
                  <c:v>98.228220735593567</c:v>
                </c:pt>
                <c:pt idx="13">
                  <c:v>99.09410150289122</c:v>
                </c:pt>
                <c:pt idx="14">
                  <c:v>100.11147394357013</c:v>
                </c:pt>
                <c:pt idx="15">
                  <c:v>100.94351262392352</c:v>
                </c:pt>
                <c:pt idx="16">
                  <c:v>101.70026978000796</c:v>
                </c:pt>
                <c:pt idx="17">
                  <c:v>102.42415125552654</c:v>
                </c:pt>
                <c:pt idx="18">
                  <c:v>103.14947854918957</c:v>
                </c:pt>
                <c:pt idx="19">
                  <c:v>103.87812685306282</c:v>
                </c:pt>
                <c:pt idx="20">
                  <c:v>104.65123387377953</c:v>
                </c:pt>
                <c:pt idx="21">
                  <c:v>105.42290145369142</c:v>
                </c:pt>
                <c:pt idx="22">
                  <c:v>106.19853690259922</c:v>
                </c:pt>
                <c:pt idx="23">
                  <c:v>106.9852641019643</c:v>
                </c:pt>
                <c:pt idx="24">
                  <c:v>107.76408840582086</c:v>
                </c:pt>
                <c:pt idx="25">
                  <c:v>108.46362925727885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19.287813653890957</c:v>
                </c:pt>
                <c:pt idx="1">
                  <c:v>18.317587661248272</c:v>
                </c:pt>
                <c:pt idx="2">
                  <c:v>19.340242199141812</c:v>
                </c:pt>
                <c:pt idx="3">
                  <c:v>19.941748971712659</c:v>
                </c:pt>
                <c:pt idx="4">
                  <c:v>20.614376499118254</c:v>
                </c:pt>
                <c:pt idx="5">
                  <c:v>21.266256191749836</c:v>
                </c:pt>
                <c:pt idx="6">
                  <c:v>22.223419969780483</c:v>
                </c:pt>
                <c:pt idx="7">
                  <c:v>22.182687853002097</c:v>
                </c:pt>
                <c:pt idx="8">
                  <c:v>23.124762821229158</c:v>
                </c:pt>
                <c:pt idx="9">
                  <c:v>21.91065656773694</c:v>
                </c:pt>
                <c:pt idx="10">
                  <c:v>21.989994939782267</c:v>
                </c:pt>
                <c:pt idx="11">
                  <c:v>23.877071542188521</c:v>
                </c:pt>
                <c:pt idx="12">
                  <c:v>23.255122586734625</c:v>
                </c:pt>
                <c:pt idx="13">
                  <c:v>23.667600976301703</c:v>
                </c:pt>
                <c:pt idx="14">
                  <c:v>24.120398744399708</c:v>
                </c:pt>
                <c:pt idx="15">
                  <c:v>24.527479782163621</c:v>
                </c:pt>
                <c:pt idx="16">
                  <c:v>24.932222785278853</c:v>
                </c:pt>
                <c:pt idx="17">
                  <c:v>25.345010662654072</c:v>
                </c:pt>
                <c:pt idx="18" formatCode="General">
                  <c:v>25.759652618397709</c:v>
                </c:pt>
                <c:pt idx="19" formatCode="General">
                  <c:v>26.181625956644368</c:v>
                </c:pt>
                <c:pt idx="20" formatCode="General">
                  <c:v>26.631371723537619</c:v>
                </c:pt>
                <c:pt idx="21" formatCode="General">
                  <c:v>27.094957076192177</c:v>
                </c:pt>
                <c:pt idx="22">
                  <c:v>27.563195074613446</c:v>
                </c:pt>
                <c:pt idx="23">
                  <c:v>28.044674848585299</c:v>
                </c:pt>
                <c:pt idx="24">
                  <c:v>28.54286815593359</c:v>
                </c:pt>
                <c:pt idx="25">
                  <c:v>28.994271489349359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23.141804029948521</c:v>
                </c:pt>
                <c:pt idx="1">
                  <c:v>21.61900684596359</c:v>
                </c:pt>
                <c:pt idx="2">
                  <c:v>22.219849372921985</c:v>
                </c:pt>
                <c:pt idx="3">
                  <c:v>22.968699182629535</c:v>
                </c:pt>
                <c:pt idx="4">
                  <c:v>22.136641292514955</c:v>
                </c:pt>
                <c:pt idx="5">
                  <c:v>23.637730827340089</c:v>
                </c:pt>
                <c:pt idx="6">
                  <c:v>23.143533470196363</c:v>
                </c:pt>
                <c:pt idx="7">
                  <c:v>22.957563596531983</c:v>
                </c:pt>
                <c:pt idx="8">
                  <c:v>23.30445575210269</c:v>
                </c:pt>
                <c:pt idx="9">
                  <c:v>22.429851975075227</c:v>
                </c:pt>
                <c:pt idx="10">
                  <c:v>21.92543922100128</c:v>
                </c:pt>
                <c:pt idx="11">
                  <c:v>23.205337685350127</c:v>
                </c:pt>
                <c:pt idx="12">
                  <c:v>22.610397713766766</c:v>
                </c:pt>
                <c:pt idx="13">
                  <c:v>22.808716434388398</c:v>
                </c:pt>
                <c:pt idx="14">
                  <c:v>23.062374873470613</c:v>
                </c:pt>
                <c:pt idx="15">
                  <c:v>23.271870622968137</c:v>
                </c:pt>
                <c:pt idx="16">
                  <c:v>23.475790619327871</c:v>
                </c:pt>
                <c:pt idx="17">
                  <c:v>23.691895716689846</c:v>
                </c:pt>
                <c:pt idx="18" formatCode="General">
                  <c:v>23.954212199242221</c:v>
                </c:pt>
                <c:pt idx="19" formatCode="General">
                  <c:v>24.231728440409661</c:v>
                </c:pt>
                <c:pt idx="20" formatCode="General">
                  <c:v>24.531566897584909</c:v>
                </c:pt>
                <c:pt idx="21" formatCode="General">
                  <c:v>24.854080921094834</c:v>
                </c:pt>
                <c:pt idx="22">
                  <c:v>25.191329625364414</c:v>
                </c:pt>
                <c:pt idx="23">
                  <c:v>25.541540730655413</c:v>
                </c:pt>
                <c:pt idx="24">
                  <c:v>25.894523877305037</c:v>
                </c:pt>
                <c:pt idx="25">
                  <c:v>26.224822332042304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58.861879524120845</c:v>
                </c:pt>
                <c:pt idx="1">
                  <c:v>57.884726788516971</c:v>
                </c:pt>
                <c:pt idx="2">
                  <c:v>64.010883721874094</c:v>
                </c:pt>
                <c:pt idx="3">
                  <c:v>67.240750841609</c:v>
                </c:pt>
                <c:pt idx="4">
                  <c:v>68.623585393906353</c:v>
                </c:pt>
                <c:pt idx="5">
                  <c:v>72.616552329462479</c:v>
                </c:pt>
                <c:pt idx="6">
                  <c:v>76.022317505376549</c:v>
                </c:pt>
                <c:pt idx="7">
                  <c:v>76.99411317334507</c:v>
                </c:pt>
                <c:pt idx="8">
                  <c:v>79.860807349395941</c:v>
                </c:pt>
                <c:pt idx="9">
                  <c:v>77.470219037657301</c:v>
                </c:pt>
                <c:pt idx="10">
                  <c:v>79.175518027953601</c:v>
                </c:pt>
                <c:pt idx="11">
                  <c:v>83.767293346500097</c:v>
                </c:pt>
                <c:pt idx="12">
                  <c:v>83.510907688305224</c:v>
                </c:pt>
                <c:pt idx="13">
                  <c:v>85.271872946313763</c:v>
                </c:pt>
                <c:pt idx="14">
                  <c:v>87.179619171850931</c:v>
                </c:pt>
                <c:pt idx="15">
                  <c:v>88.925328079575152</c:v>
                </c:pt>
                <c:pt idx="16">
                  <c:v>90.581831390679127</c:v>
                </c:pt>
                <c:pt idx="17">
                  <c:v>92.204903441827128</c:v>
                </c:pt>
                <c:pt idx="18" formatCode="General">
                  <c:v>93.811062066671198</c:v>
                </c:pt>
                <c:pt idx="19" formatCode="General">
                  <c:v>95.418033754393292</c:v>
                </c:pt>
                <c:pt idx="20" formatCode="General">
                  <c:v>97.056804804407804</c:v>
                </c:pt>
                <c:pt idx="21" formatCode="General">
                  <c:v>98.679015384967627</c:v>
                </c:pt>
                <c:pt idx="22" formatCode="General">
                  <c:v>100.31175010344801</c:v>
                </c:pt>
                <c:pt idx="23" formatCode="General">
                  <c:v>101.9534180962401</c:v>
                </c:pt>
                <c:pt idx="24" formatCode="General">
                  <c:v>103.57417069820248</c:v>
                </c:pt>
                <c:pt idx="25" formatCode="General">
                  <c:v>105.11576953190423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26.049988637015403</c:v>
                </c:pt>
                <c:pt idx="1">
                  <c:v>26.530976119650653</c:v>
                </c:pt>
                <c:pt idx="2">
                  <c:v>25.292380318564764</c:v>
                </c:pt>
                <c:pt idx="3">
                  <c:v>28.567806570403881</c:v>
                </c:pt>
                <c:pt idx="4">
                  <c:v>28.548749517997432</c:v>
                </c:pt>
                <c:pt idx="5">
                  <c:v>34.243291609620961</c:v>
                </c:pt>
                <c:pt idx="6">
                  <c:v>35.389244948206517</c:v>
                </c:pt>
                <c:pt idx="7">
                  <c:v>36.515551026348966</c:v>
                </c:pt>
                <c:pt idx="8">
                  <c:v>43.449742417498207</c:v>
                </c:pt>
                <c:pt idx="9">
                  <c:v>40.761270062384071</c:v>
                </c:pt>
                <c:pt idx="10">
                  <c:v>38.985808934538845</c:v>
                </c:pt>
                <c:pt idx="11">
                  <c:v>48.23037437417517</c:v>
                </c:pt>
                <c:pt idx="12">
                  <c:v>46.988082225410977</c:v>
                </c:pt>
                <c:pt idx="13">
                  <c:v>49.102032797659113</c:v>
                </c:pt>
                <c:pt idx="14">
                  <c:v>51.305856134843388</c:v>
                </c:pt>
                <c:pt idx="15">
                  <c:v>53.400476390098255</c:v>
                </c:pt>
                <c:pt idx="16">
                  <c:v>55.439847905374762</c:v>
                </c:pt>
                <c:pt idx="17">
                  <c:v>57.457900126985635</c:v>
                </c:pt>
                <c:pt idx="18" formatCode="General">
                  <c:v>59.460777513945587</c:v>
                </c:pt>
                <c:pt idx="19" formatCode="General">
                  <c:v>61.452133602940421</c:v>
                </c:pt>
                <c:pt idx="20" formatCode="General">
                  <c:v>63.454693832804821</c:v>
                </c:pt>
                <c:pt idx="21" formatCode="General">
                  <c:v>65.441449578706298</c:v>
                </c:pt>
                <c:pt idx="22" formatCode="General">
                  <c:v>67.414385312508969</c:v>
                </c:pt>
                <c:pt idx="23" formatCode="General">
                  <c:v>69.373292939241949</c:v>
                </c:pt>
                <c:pt idx="24" formatCode="General">
                  <c:v>71.305332513106251</c:v>
                </c:pt>
                <c:pt idx="25" formatCode="General">
                  <c:v>73.156717818032675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3.6466389993163371</c:v>
                </c:pt>
                <c:pt idx="1">
                  <c:v>3.8693726255521206</c:v>
                </c:pt>
                <c:pt idx="2">
                  <c:v>3.7539691775955397</c:v>
                </c:pt>
                <c:pt idx="3">
                  <c:v>4.1815740557873271</c:v>
                </c:pt>
                <c:pt idx="4">
                  <c:v>4.1367758148696465</c:v>
                </c:pt>
                <c:pt idx="5">
                  <c:v>5.0797710310625872</c:v>
                </c:pt>
                <c:pt idx="6">
                  <c:v>4.9705716043865031</c:v>
                </c:pt>
                <c:pt idx="7">
                  <c:v>5.1799764066064267</c:v>
                </c:pt>
                <c:pt idx="8">
                  <c:v>6.2049876957341432</c:v>
                </c:pt>
                <c:pt idx="9">
                  <c:v>5.8230734067283905</c:v>
                </c:pt>
                <c:pt idx="10">
                  <c:v>5.5690196344937917</c:v>
                </c:pt>
                <c:pt idx="11">
                  <c:v>6.8469940397405606</c:v>
                </c:pt>
                <c:pt idx="12">
                  <c:v>6.673315734362129</c:v>
                </c:pt>
                <c:pt idx="13">
                  <c:v>6.961408819045424</c:v>
                </c:pt>
                <c:pt idx="14">
                  <c:v>7.2594221903491798</c:v>
                </c:pt>
                <c:pt idx="15">
                  <c:v>7.5407898007239895</c:v>
                </c:pt>
                <c:pt idx="16">
                  <c:v>7.8140982924691338</c:v>
                </c:pt>
                <c:pt idx="17">
                  <c:v>8.082679132409039</c:v>
                </c:pt>
                <c:pt idx="18" formatCode="General">
                  <c:v>8.3542988947924925</c:v>
                </c:pt>
                <c:pt idx="19" formatCode="General">
                  <c:v>8.6229995569302602</c:v>
                </c:pt>
                <c:pt idx="20" formatCode="General">
                  <c:v>8.8936263602084242</c:v>
                </c:pt>
                <c:pt idx="21" formatCode="General">
                  <c:v>9.161272029447197</c:v>
                </c:pt>
                <c:pt idx="22" formatCode="General">
                  <c:v>9.4280978904472779</c:v>
                </c:pt>
                <c:pt idx="23" formatCode="General">
                  <c:v>9.6907469617692996</c:v>
                </c:pt>
                <c:pt idx="24" formatCode="General">
                  <c:v>9.951970006882874</c:v>
                </c:pt>
                <c:pt idx="25" formatCode="General">
                  <c:v>10.204454363598852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31.424106106068123</c:v>
                </c:pt>
                <c:pt idx="1">
                  <c:v>30.715962543934413</c:v>
                </c:pt>
                <c:pt idx="2">
                  <c:v>34.083884665480696</c:v>
                </c:pt>
                <c:pt idx="3">
                  <c:v>28.072219624135375</c:v>
                </c:pt>
                <c:pt idx="4">
                  <c:v>26.622086837889118</c:v>
                </c:pt>
                <c:pt idx="5">
                  <c:v>28.494534617531219</c:v>
                </c:pt>
                <c:pt idx="6">
                  <c:v>29.480442005472732</c:v>
                </c:pt>
                <c:pt idx="7">
                  <c:v>27.367277461334801</c:v>
                </c:pt>
                <c:pt idx="8">
                  <c:v>26.55569933003672</c:v>
                </c:pt>
                <c:pt idx="9">
                  <c:v>25.537260090533529</c:v>
                </c:pt>
                <c:pt idx="10">
                  <c:v>19.894651899786002</c:v>
                </c:pt>
                <c:pt idx="11">
                  <c:v>19.166932932186761</c:v>
                </c:pt>
                <c:pt idx="12">
                  <c:v>19.102520462654169</c:v>
                </c:pt>
                <c:pt idx="13">
                  <c:v>17.952830092662037</c:v>
                </c:pt>
                <c:pt idx="14">
                  <c:v>16.874274496570617</c:v>
                </c:pt>
                <c:pt idx="15">
                  <c:v>16.174779600937494</c:v>
                </c:pt>
                <c:pt idx="16">
                  <c:v>15.522391717980925</c:v>
                </c:pt>
                <c:pt idx="17">
                  <c:v>14.864868819936225</c:v>
                </c:pt>
                <c:pt idx="18">
                  <c:v>14.184404240931361</c:v>
                </c:pt>
                <c:pt idx="19">
                  <c:v>13.510766298784013</c:v>
                </c:pt>
                <c:pt idx="20">
                  <c:v>12.838112881760873</c:v>
                </c:pt>
                <c:pt idx="21">
                  <c:v>12.16444312255471</c:v>
                </c:pt>
                <c:pt idx="22">
                  <c:v>11.490096207470566</c:v>
                </c:pt>
                <c:pt idx="23">
                  <c:v>10.82181661725871</c:v>
                </c:pt>
                <c:pt idx="24">
                  <c:v>10.188356609650794</c:v>
                </c:pt>
                <c:pt idx="25">
                  <c:v>10.00564938065563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73.101950430085964</c:v>
                </c:pt>
                <c:pt idx="1">
                  <c:v>70.250601452556651</c:v>
                </c:pt>
                <c:pt idx="2">
                  <c:v>67.248022276301327</c:v>
                </c:pt>
                <c:pt idx="3">
                  <c:v>70.217029213612932</c:v>
                </c:pt>
                <c:pt idx="4">
                  <c:v>67.376248654797152</c:v>
                </c:pt>
                <c:pt idx="5">
                  <c:v>71.738778289108424</c:v>
                </c:pt>
                <c:pt idx="6">
                  <c:v>64.599384407891989</c:v>
                </c:pt>
                <c:pt idx="7">
                  <c:v>68.365869806537802</c:v>
                </c:pt>
                <c:pt idx="8">
                  <c:v>68.914245056466015</c:v>
                </c:pt>
                <c:pt idx="9">
                  <c:v>62.322240097416618</c:v>
                </c:pt>
                <c:pt idx="10">
                  <c:v>56.047247969910416</c:v>
                </c:pt>
                <c:pt idx="11">
                  <c:v>54.336848362563323</c:v>
                </c:pt>
                <c:pt idx="12">
                  <c:v>55.155626550519024</c:v>
                </c:pt>
                <c:pt idx="13">
                  <c:v>53.543054569518169</c:v>
                </c:pt>
                <c:pt idx="14">
                  <c:v>51.982223025299824</c:v>
                </c:pt>
                <c:pt idx="15">
                  <c:v>50.309005518417415</c:v>
                </c:pt>
                <c:pt idx="16">
                  <c:v>48.5787290913064</c:v>
                </c:pt>
                <c:pt idx="17">
                  <c:v>46.830021614056335</c:v>
                </c:pt>
                <c:pt idx="18">
                  <c:v>45.077837283699985</c:v>
                </c:pt>
                <c:pt idx="19">
                  <c:v>43.32626028706219</c:v>
                </c:pt>
                <c:pt idx="20">
                  <c:v>41.592695426658757</c:v>
                </c:pt>
                <c:pt idx="21">
                  <c:v>39.861122191118582</c:v>
                </c:pt>
                <c:pt idx="22">
                  <c:v>38.136363892297254</c:v>
                </c:pt>
                <c:pt idx="23">
                  <c:v>36.422644483116997</c:v>
                </c:pt>
                <c:pt idx="24">
                  <c:v>34.720124439068499</c:v>
                </c:pt>
                <c:pt idx="25">
                  <c:v>32.983173779843689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95.998095996637772</c:v>
                </c:pt>
                <c:pt idx="1">
                  <c:v>103.44298877995621</c:v>
                </c:pt>
                <c:pt idx="2">
                  <c:v>100.27699239136652</c:v>
                </c:pt>
                <c:pt idx="3">
                  <c:v>96.049476065682512</c:v>
                </c:pt>
                <c:pt idx="4">
                  <c:v>100.44975708788469</c:v>
                </c:pt>
                <c:pt idx="5">
                  <c:v>97.458220652723696</c:v>
                </c:pt>
                <c:pt idx="6">
                  <c:v>99.943402144637801</c:v>
                </c:pt>
                <c:pt idx="7">
                  <c:v>97.676166074667094</c:v>
                </c:pt>
                <c:pt idx="8">
                  <c:v>96.213786160210901</c:v>
                </c:pt>
                <c:pt idx="9">
                  <c:v>88.760617494144654</c:v>
                </c:pt>
                <c:pt idx="10">
                  <c:v>95.140697600789409</c:v>
                </c:pt>
                <c:pt idx="11">
                  <c:v>85.520195592177402</c:v>
                </c:pt>
                <c:pt idx="12">
                  <c:v>86.61480630265379</c:v>
                </c:pt>
                <c:pt idx="13">
                  <c:v>85.25738186122004</c:v>
                </c:pt>
                <c:pt idx="14">
                  <c:v>83.999357419645293</c:v>
                </c:pt>
                <c:pt idx="15">
                  <c:v>82.553757581192855</c:v>
                </c:pt>
                <c:pt idx="16">
                  <c:v>81.022818417575124</c:v>
                </c:pt>
                <c:pt idx="17">
                  <c:v>79.454569229915421</c:v>
                </c:pt>
                <c:pt idx="18">
                  <c:v>77.88627663313008</c:v>
                </c:pt>
                <c:pt idx="19">
                  <c:v>76.306325249773678</c:v>
                </c:pt>
                <c:pt idx="20">
                  <c:v>74.738894199257004</c:v>
                </c:pt>
                <c:pt idx="21">
                  <c:v>73.15575824222708</c:v>
                </c:pt>
                <c:pt idx="22">
                  <c:v>71.567244991250703</c:v>
                </c:pt>
                <c:pt idx="23">
                  <c:v>69.96360122116829</c:v>
                </c:pt>
                <c:pt idx="24">
                  <c:v>68.336565294029313</c:v>
                </c:pt>
                <c:pt idx="25">
                  <c:v>66.611512047294312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87.908722622916088</c:v>
                </c:pt>
                <c:pt idx="1">
                  <c:v>87.246777182621273</c:v>
                </c:pt>
                <c:pt idx="2">
                  <c:v>89.237775876753531</c:v>
                </c:pt>
                <c:pt idx="3">
                  <c:v>89.713695474426771</c:v>
                </c:pt>
                <c:pt idx="4">
                  <c:v>95.109778901022253</c:v>
                </c:pt>
                <c:pt idx="5">
                  <c:v>97.924864451400538</c:v>
                </c:pt>
                <c:pt idx="6">
                  <c:v>97.778683944051735</c:v>
                </c:pt>
                <c:pt idx="7">
                  <c:v>92.024794601625857</c:v>
                </c:pt>
                <c:pt idx="8">
                  <c:v>92.407513417326399</c:v>
                </c:pt>
                <c:pt idx="9">
                  <c:v>96.890811268323759</c:v>
                </c:pt>
                <c:pt idx="10">
                  <c:v>104.00662177174392</c:v>
                </c:pt>
                <c:pt idx="11">
                  <c:v>97.090952125117894</c:v>
                </c:pt>
                <c:pt idx="12">
                  <c:v>98.228220735593567</c:v>
                </c:pt>
                <c:pt idx="13">
                  <c:v>99.09410150289122</c:v>
                </c:pt>
                <c:pt idx="14">
                  <c:v>100.11147394357013</c:v>
                </c:pt>
                <c:pt idx="15">
                  <c:v>100.94351262392352</c:v>
                </c:pt>
                <c:pt idx="16">
                  <c:v>101.70026978000796</c:v>
                </c:pt>
                <c:pt idx="17">
                  <c:v>102.42415125552654</c:v>
                </c:pt>
                <c:pt idx="18">
                  <c:v>103.14947854918957</c:v>
                </c:pt>
                <c:pt idx="19">
                  <c:v>103.87812685306282</c:v>
                </c:pt>
                <c:pt idx="20">
                  <c:v>104.65123387377953</c:v>
                </c:pt>
                <c:pt idx="21">
                  <c:v>105.42290145369142</c:v>
                </c:pt>
                <c:pt idx="22">
                  <c:v>106.19853690259922</c:v>
                </c:pt>
                <c:pt idx="23">
                  <c:v>106.9852641019643</c:v>
                </c:pt>
                <c:pt idx="24">
                  <c:v>107.76408840582086</c:v>
                </c:pt>
                <c:pt idx="25">
                  <c:v>108.46362925727885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19.287813653890957</c:v>
                </c:pt>
                <c:pt idx="1">
                  <c:v>18.317587661248272</c:v>
                </c:pt>
                <c:pt idx="2">
                  <c:v>19.340242199141812</c:v>
                </c:pt>
                <c:pt idx="3">
                  <c:v>19.941748971712659</c:v>
                </c:pt>
                <c:pt idx="4">
                  <c:v>20.614376499118254</c:v>
                </c:pt>
                <c:pt idx="5">
                  <c:v>21.266256191749836</c:v>
                </c:pt>
                <c:pt idx="6">
                  <c:v>22.223419969780483</c:v>
                </c:pt>
                <c:pt idx="7">
                  <c:v>22.182687853002097</c:v>
                </c:pt>
                <c:pt idx="8">
                  <c:v>23.124762821229158</c:v>
                </c:pt>
                <c:pt idx="9">
                  <c:v>21.91065656773694</c:v>
                </c:pt>
                <c:pt idx="10">
                  <c:v>21.989994939782267</c:v>
                </c:pt>
                <c:pt idx="11">
                  <c:v>23.877071542188521</c:v>
                </c:pt>
                <c:pt idx="12">
                  <c:v>23.255122586734625</c:v>
                </c:pt>
                <c:pt idx="13">
                  <c:v>23.667600976301703</c:v>
                </c:pt>
                <c:pt idx="14">
                  <c:v>24.120398744399708</c:v>
                </c:pt>
                <c:pt idx="15">
                  <c:v>24.527479782163621</c:v>
                </c:pt>
                <c:pt idx="16">
                  <c:v>24.932222785278853</c:v>
                </c:pt>
                <c:pt idx="17">
                  <c:v>25.345010662654072</c:v>
                </c:pt>
                <c:pt idx="18" formatCode="General">
                  <c:v>25.759652618397709</c:v>
                </c:pt>
                <c:pt idx="19" formatCode="General">
                  <c:v>26.181625956644368</c:v>
                </c:pt>
                <c:pt idx="20" formatCode="General">
                  <c:v>26.631371723537619</c:v>
                </c:pt>
                <c:pt idx="21" formatCode="General">
                  <c:v>27.094957076192177</c:v>
                </c:pt>
                <c:pt idx="22">
                  <c:v>27.563195074613446</c:v>
                </c:pt>
                <c:pt idx="23">
                  <c:v>28.044674848585299</c:v>
                </c:pt>
                <c:pt idx="24">
                  <c:v>28.54286815593359</c:v>
                </c:pt>
                <c:pt idx="25">
                  <c:v>28.994271489349359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23.141804029948521</c:v>
                </c:pt>
                <c:pt idx="1">
                  <c:v>21.61900684596359</c:v>
                </c:pt>
                <c:pt idx="2">
                  <c:v>22.219849372921985</c:v>
                </c:pt>
                <c:pt idx="3">
                  <c:v>22.968699182629535</c:v>
                </c:pt>
                <c:pt idx="4">
                  <c:v>22.136641292514955</c:v>
                </c:pt>
                <c:pt idx="5">
                  <c:v>23.637730827340089</c:v>
                </c:pt>
                <c:pt idx="6">
                  <c:v>23.143533470196363</c:v>
                </c:pt>
                <c:pt idx="7">
                  <c:v>22.957563596531983</c:v>
                </c:pt>
                <c:pt idx="8">
                  <c:v>23.30445575210269</c:v>
                </c:pt>
                <c:pt idx="9">
                  <c:v>22.429851975075227</c:v>
                </c:pt>
                <c:pt idx="10">
                  <c:v>21.92543922100128</c:v>
                </c:pt>
                <c:pt idx="11">
                  <c:v>23.205337685350127</c:v>
                </c:pt>
                <c:pt idx="12">
                  <c:v>22.610397713766766</c:v>
                </c:pt>
                <c:pt idx="13">
                  <c:v>22.808716434388398</c:v>
                </c:pt>
                <c:pt idx="14">
                  <c:v>23.062374873470613</c:v>
                </c:pt>
                <c:pt idx="15">
                  <c:v>23.271870622968137</c:v>
                </c:pt>
                <c:pt idx="16">
                  <c:v>23.475790619327871</c:v>
                </c:pt>
                <c:pt idx="17">
                  <c:v>23.691895716689846</c:v>
                </c:pt>
                <c:pt idx="18" formatCode="General">
                  <c:v>23.954212199242221</c:v>
                </c:pt>
                <c:pt idx="19" formatCode="General">
                  <c:v>24.231728440409661</c:v>
                </c:pt>
                <c:pt idx="20" formatCode="General">
                  <c:v>24.531566897584909</c:v>
                </c:pt>
                <c:pt idx="21" formatCode="General">
                  <c:v>24.854080921094834</c:v>
                </c:pt>
                <c:pt idx="22">
                  <c:v>25.191329625364414</c:v>
                </c:pt>
                <c:pt idx="23">
                  <c:v>25.541540730655413</c:v>
                </c:pt>
                <c:pt idx="24">
                  <c:v>25.894523877305037</c:v>
                </c:pt>
                <c:pt idx="25">
                  <c:v>26.224822332042304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58.861879524120845</c:v>
                </c:pt>
                <c:pt idx="1">
                  <c:v>57.884726788516971</c:v>
                </c:pt>
                <c:pt idx="2">
                  <c:v>64.010883721874094</c:v>
                </c:pt>
                <c:pt idx="3">
                  <c:v>67.240750841609</c:v>
                </c:pt>
                <c:pt idx="4">
                  <c:v>68.623585393906353</c:v>
                </c:pt>
                <c:pt idx="5">
                  <c:v>72.616552329462479</c:v>
                </c:pt>
                <c:pt idx="6">
                  <c:v>76.022317505376549</c:v>
                </c:pt>
                <c:pt idx="7">
                  <c:v>76.99411317334507</c:v>
                </c:pt>
                <c:pt idx="8">
                  <c:v>79.860807349395941</c:v>
                </c:pt>
                <c:pt idx="9">
                  <c:v>77.470219037657301</c:v>
                </c:pt>
                <c:pt idx="10">
                  <c:v>79.175518027953601</c:v>
                </c:pt>
                <c:pt idx="11">
                  <c:v>83.767293346500097</c:v>
                </c:pt>
                <c:pt idx="12">
                  <c:v>83.510907688305224</c:v>
                </c:pt>
                <c:pt idx="13">
                  <c:v>85.271872946313763</c:v>
                </c:pt>
                <c:pt idx="14">
                  <c:v>87.179619171850931</c:v>
                </c:pt>
                <c:pt idx="15">
                  <c:v>88.925328079575152</c:v>
                </c:pt>
                <c:pt idx="16">
                  <c:v>90.581831390679127</c:v>
                </c:pt>
                <c:pt idx="17">
                  <c:v>92.204903441827128</c:v>
                </c:pt>
                <c:pt idx="18" formatCode="General">
                  <c:v>93.811062066671198</c:v>
                </c:pt>
                <c:pt idx="19" formatCode="General">
                  <c:v>95.418033754393292</c:v>
                </c:pt>
                <c:pt idx="20" formatCode="General">
                  <c:v>97.056804804407804</c:v>
                </c:pt>
                <c:pt idx="21" formatCode="General">
                  <c:v>98.679015384967627</c:v>
                </c:pt>
                <c:pt idx="22" formatCode="General">
                  <c:v>100.31175010344801</c:v>
                </c:pt>
                <c:pt idx="23" formatCode="General">
                  <c:v>101.9534180962401</c:v>
                </c:pt>
                <c:pt idx="24" formatCode="General">
                  <c:v>103.57417069820248</c:v>
                </c:pt>
                <c:pt idx="25" formatCode="General">
                  <c:v>105.11576953190423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26.049988637015403</c:v>
                </c:pt>
                <c:pt idx="1">
                  <c:v>26.530976119650653</c:v>
                </c:pt>
                <c:pt idx="2">
                  <c:v>25.292380318564764</c:v>
                </c:pt>
                <c:pt idx="3">
                  <c:v>28.567806570403881</c:v>
                </c:pt>
                <c:pt idx="4">
                  <c:v>28.548749517997432</c:v>
                </c:pt>
                <c:pt idx="5">
                  <c:v>34.243291609620961</c:v>
                </c:pt>
                <c:pt idx="6">
                  <c:v>35.389244948206517</c:v>
                </c:pt>
                <c:pt idx="7">
                  <c:v>36.515551026348966</c:v>
                </c:pt>
                <c:pt idx="8">
                  <c:v>43.449742417498207</c:v>
                </c:pt>
                <c:pt idx="9">
                  <c:v>40.761270062384071</c:v>
                </c:pt>
                <c:pt idx="10">
                  <c:v>38.985808934538845</c:v>
                </c:pt>
                <c:pt idx="11">
                  <c:v>48.23037437417517</c:v>
                </c:pt>
                <c:pt idx="12">
                  <c:v>46.988082225410977</c:v>
                </c:pt>
                <c:pt idx="13">
                  <c:v>49.102032797659113</c:v>
                </c:pt>
                <c:pt idx="14">
                  <c:v>51.305856134843388</c:v>
                </c:pt>
                <c:pt idx="15">
                  <c:v>53.400476390098255</c:v>
                </c:pt>
                <c:pt idx="16">
                  <c:v>55.439847905374762</c:v>
                </c:pt>
                <c:pt idx="17">
                  <c:v>57.457900126985635</c:v>
                </c:pt>
                <c:pt idx="18" formatCode="General">
                  <c:v>59.460777513945587</c:v>
                </c:pt>
                <c:pt idx="19" formatCode="General">
                  <c:v>61.452133602940421</c:v>
                </c:pt>
                <c:pt idx="20" formatCode="General">
                  <c:v>63.454693832804821</c:v>
                </c:pt>
                <c:pt idx="21" formatCode="General">
                  <c:v>65.441449578706298</c:v>
                </c:pt>
                <c:pt idx="22" formatCode="General">
                  <c:v>67.414385312508969</c:v>
                </c:pt>
                <c:pt idx="23" formatCode="General">
                  <c:v>69.373292939241949</c:v>
                </c:pt>
                <c:pt idx="24" formatCode="General">
                  <c:v>71.305332513106251</c:v>
                </c:pt>
                <c:pt idx="25" formatCode="General">
                  <c:v>73.156717818032675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3.6466389993163371</c:v>
                </c:pt>
                <c:pt idx="1">
                  <c:v>3.8693726255521206</c:v>
                </c:pt>
                <c:pt idx="2">
                  <c:v>3.7539691775955397</c:v>
                </c:pt>
                <c:pt idx="3">
                  <c:v>4.1815740557873271</c:v>
                </c:pt>
                <c:pt idx="4">
                  <c:v>4.1367758148696465</c:v>
                </c:pt>
                <c:pt idx="5">
                  <c:v>5.0797710310625872</c:v>
                </c:pt>
                <c:pt idx="6">
                  <c:v>4.9705716043865031</c:v>
                </c:pt>
                <c:pt idx="7">
                  <c:v>5.1799764066064267</c:v>
                </c:pt>
                <c:pt idx="8">
                  <c:v>6.2049876957341432</c:v>
                </c:pt>
                <c:pt idx="9">
                  <c:v>5.8230734067283905</c:v>
                </c:pt>
                <c:pt idx="10">
                  <c:v>5.5690196344937917</c:v>
                </c:pt>
                <c:pt idx="11">
                  <c:v>6.8469940397405606</c:v>
                </c:pt>
                <c:pt idx="12">
                  <c:v>6.673315734362129</c:v>
                </c:pt>
                <c:pt idx="13">
                  <c:v>6.961408819045424</c:v>
                </c:pt>
                <c:pt idx="14">
                  <c:v>7.2594221903491798</c:v>
                </c:pt>
                <c:pt idx="15">
                  <c:v>7.5407898007239895</c:v>
                </c:pt>
                <c:pt idx="16">
                  <c:v>7.8140982924691338</c:v>
                </c:pt>
                <c:pt idx="17">
                  <c:v>8.082679132409039</c:v>
                </c:pt>
                <c:pt idx="18" formatCode="General">
                  <c:v>8.3542988947924925</c:v>
                </c:pt>
                <c:pt idx="19" formatCode="General">
                  <c:v>8.6229995569302602</c:v>
                </c:pt>
                <c:pt idx="20" formatCode="General">
                  <c:v>8.8936263602084242</c:v>
                </c:pt>
                <c:pt idx="21" formatCode="General">
                  <c:v>9.161272029447197</c:v>
                </c:pt>
                <c:pt idx="22" formatCode="General">
                  <c:v>9.4280978904472779</c:v>
                </c:pt>
                <c:pt idx="23" formatCode="General">
                  <c:v>9.6907469617692996</c:v>
                </c:pt>
                <c:pt idx="24" formatCode="General">
                  <c:v>9.951970006882874</c:v>
                </c:pt>
                <c:pt idx="25" formatCode="General">
                  <c:v>10.204454363598852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24.523954185559763</c:v>
                </c:pt>
                <c:pt idx="1">
                  <c:v>15.536789549843853</c:v>
                </c:pt>
                <c:pt idx="2">
                  <c:v>17.560076443707032</c:v>
                </c:pt>
                <c:pt idx="3">
                  <c:v>17.021244909325901</c:v>
                </c:pt>
                <c:pt idx="4">
                  <c:v>18.809081408455146</c:v>
                </c:pt>
                <c:pt idx="5">
                  <c:v>21.694711128872321</c:v>
                </c:pt>
                <c:pt idx="6">
                  <c:v>7.0851618352805152</c:v>
                </c:pt>
                <c:pt idx="7">
                  <c:v>7.1571822010121533</c:v>
                </c:pt>
                <c:pt idx="8">
                  <c:v>4.2968714514617661</c:v>
                </c:pt>
                <c:pt idx="9">
                  <c:v>5.8970737793840557</c:v>
                </c:pt>
                <c:pt idx="10">
                  <c:v>22.332402702294491</c:v>
                </c:pt>
                <c:pt idx="11">
                  <c:v>44.282109684996307</c:v>
                </c:pt>
                <c:pt idx="12">
                  <c:v>11.295198180003267</c:v>
                </c:pt>
                <c:pt idx="13">
                  <c:v>8.7073931390147816</c:v>
                </c:pt>
                <c:pt idx="14">
                  <c:v>15.915989995387212</c:v>
                </c:pt>
                <c:pt idx="15">
                  <c:v>16.551294550227684</c:v>
                </c:pt>
                <c:pt idx="16">
                  <c:v>11.311507400557062</c:v>
                </c:pt>
                <c:pt idx="17">
                  <c:v>33.6642857850102</c:v>
                </c:pt>
                <c:pt idx="18">
                  <c:v>10.791936736667726</c:v>
                </c:pt>
                <c:pt idx="19">
                  <c:v>0.46345010188848684</c:v>
                </c:pt>
                <c:pt idx="20">
                  <c:v>32.622060975062311</c:v>
                </c:pt>
                <c:pt idx="21">
                  <c:v>7.8759575350962132</c:v>
                </c:pt>
                <c:pt idx="22">
                  <c:v>17.3707836694444</c:v>
                </c:pt>
                <c:pt idx="23">
                  <c:v>17.56941363062878</c:v>
                </c:pt>
                <c:pt idx="24">
                  <c:v>10.676902677693151</c:v>
                </c:pt>
                <c:pt idx="25">
                  <c:v>51.447166343125417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29.716760366897443</c:v>
                </c:pt>
                <c:pt idx="1">
                  <c:v>16.009638331844965</c:v>
                </c:pt>
                <c:pt idx="2">
                  <c:v>21.139522211849187</c:v>
                </c:pt>
                <c:pt idx="3">
                  <c:v>18.498142824247623</c:v>
                </c:pt>
                <c:pt idx="4">
                  <c:v>19.549506725933245</c:v>
                </c:pt>
                <c:pt idx="5">
                  <c:v>28.261356110989851</c:v>
                </c:pt>
                <c:pt idx="6">
                  <c:v>8.9195345468300804</c:v>
                </c:pt>
                <c:pt idx="7">
                  <c:v>7.7378070840082378</c:v>
                </c:pt>
                <c:pt idx="8">
                  <c:v>4.965392915786305</c:v>
                </c:pt>
                <c:pt idx="9">
                  <c:v>7.0817415544770865</c:v>
                </c:pt>
                <c:pt idx="10">
                  <c:v>24.693191646282905</c:v>
                </c:pt>
                <c:pt idx="11">
                  <c:v>44.475171364697559</c:v>
                </c:pt>
                <c:pt idx="12">
                  <c:v>9.656810860622727</c:v>
                </c:pt>
                <c:pt idx="13">
                  <c:v>6.2991627318151702</c:v>
                </c:pt>
                <c:pt idx="14">
                  <c:v>13.780587913768361</c:v>
                </c:pt>
                <c:pt idx="15">
                  <c:v>13.233067053297054</c:v>
                </c:pt>
                <c:pt idx="16">
                  <c:v>9.1332682253893775</c:v>
                </c:pt>
                <c:pt idx="17">
                  <c:v>30.535040413721987</c:v>
                </c:pt>
                <c:pt idx="18">
                  <c:v>10.79502653904914</c:v>
                </c:pt>
                <c:pt idx="19">
                  <c:v>0.49603922339380158</c:v>
                </c:pt>
                <c:pt idx="20">
                  <c:v>29.671060822099861</c:v>
                </c:pt>
                <c:pt idx="21">
                  <c:v>8.3101322469010892</c:v>
                </c:pt>
                <c:pt idx="22">
                  <c:v>14.771632136982358</c:v>
                </c:pt>
                <c:pt idx="23">
                  <c:v>14.840593203156542</c:v>
                </c:pt>
                <c:pt idx="24">
                  <c:v>7.7942350719901343</c:v>
                </c:pt>
                <c:pt idx="25">
                  <c:v>42.370577873967932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28.966297882275757</c:v>
                </c:pt>
                <c:pt idx="1">
                  <c:v>17.952185942770498</c:v>
                </c:pt>
                <c:pt idx="2">
                  <c:v>29.799138210233075</c:v>
                </c:pt>
                <c:pt idx="3">
                  <c:v>19.584159681834706</c:v>
                </c:pt>
                <c:pt idx="4">
                  <c:v>20.271512396822494</c:v>
                </c:pt>
                <c:pt idx="5">
                  <c:v>32.679093565111771</c:v>
                </c:pt>
                <c:pt idx="6">
                  <c:v>9.0794235874679075</c:v>
                </c:pt>
                <c:pt idx="7">
                  <c:v>14.383008423351434</c:v>
                </c:pt>
                <c:pt idx="8">
                  <c:v>4.5843026972879795</c:v>
                </c:pt>
                <c:pt idx="9">
                  <c:v>6.5427129694383712</c:v>
                </c:pt>
                <c:pt idx="10">
                  <c:v>26.329159761933344</c:v>
                </c:pt>
                <c:pt idx="11">
                  <c:v>46.607002551176777</c:v>
                </c:pt>
                <c:pt idx="12">
                  <c:v>7.0965058335163818</c:v>
                </c:pt>
                <c:pt idx="13">
                  <c:v>6.6918909832212279</c:v>
                </c:pt>
                <c:pt idx="14">
                  <c:v>12.43869930079534</c:v>
                </c:pt>
                <c:pt idx="15">
                  <c:v>10.689132791041885</c:v>
                </c:pt>
                <c:pt idx="16">
                  <c:v>9.0468283475638902</c:v>
                </c:pt>
                <c:pt idx="17">
                  <c:v>34.303587558686459</c:v>
                </c:pt>
                <c:pt idx="18">
                  <c:v>8.9627722281712412</c:v>
                </c:pt>
                <c:pt idx="19">
                  <c:v>0.39592559469428351</c:v>
                </c:pt>
                <c:pt idx="20">
                  <c:v>27.919654765612421</c:v>
                </c:pt>
                <c:pt idx="21">
                  <c:v>10.625697307595152</c:v>
                </c:pt>
                <c:pt idx="22">
                  <c:v>13.590117398382226</c:v>
                </c:pt>
                <c:pt idx="23">
                  <c:v>14.152481752804508</c:v>
                </c:pt>
                <c:pt idx="24">
                  <c:v>15.510205155242117</c:v>
                </c:pt>
                <c:pt idx="25">
                  <c:v>33.558503312968483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5.19280618133768</c:v>
                </c:pt>
                <c:pt idx="1">
                  <c:v>0.4728487820011118</c:v>
                </c:pt>
                <c:pt idx="2">
                  <c:v>3.5794457681421541</c:v>
                </c:pt>
                <c:pt idx="3">
                  <c:v>1.4768979149217216</c:v>
                </c:pt>
                <c:pt idx="4">
                  <c:v>0.74042531747809903</c:v>
                </c:pt>
                <c:pt idx="5">
                  <c:v>6.5666449821175306</c:v>
                </c:pt>
                <c:pt idx="6">
                  <c:v>1.8343727115495652</c:v>
                </c:pt>
                <c:pt idx="7">
                  <c:v>0.5806248829960845</c:v>
                </c:pt>
                <c:pt idx="8">
                  <c:v>0.66852146432453896</c:v>
                </c:pt>
                <c:pt idx="9">
                  <c:v>1.1846677750930308</c:v>
                </c:pt>
                <c:pt idx="10">
                  <c:v>2.360788943988414</c:v>
                </c:pt>
                <c:pt idx="11">
                  <c:v>0.19306167970125188</c:v>
                </c:pt>
                <c:pt idx="12">
                  <c:v>-1.6383873193805396</c:v>
                </c:pt>
                <c:pt idx="13">
                  <c:v>-2.4082304071996115</c:v>
                </c:pt>
                <c:pt idx="14">
                  <c:v>-2.1354020816188513</c:v>
                </c:pt>
                <c:pt idx="15">
                  <c:v>-3.3182274969306302</c:v>
                </c:pt>
                <c:pt idx="16">
                  <c:v>-2.1782391751676844</c:v>
                </c:pt>
                <c:pt idx="17">
                  <c:v>-3.1292453712882136</c:v>
                </c:pt>
                <c:pt idx="18">
                  <c:v>3.0898023814138753E-3</c:v>
                </c:pt>
                <c:pt idx="19">
                  <c:v>3.2589121505314733E-2</c:v>
                </c:pt>
                <c:pt idx="20">
                  <c:v>-2.9510001529624503</c:v>
                </c:pt>
                <c:pt idx="21">
                  <c:v>0.43417471180487599</c:v>
                </c:pt>
                <c:pt idx="22">
                  <c:v>-2.5991515324620416</c:v>
                </c:pt>
                <c:pt idx="23">
                  <c:v>-2.7288204274722379</c:v>
                </c:pt>
                <c:pt idx="24">
                  <c:v>-2.8826676057030172</c:v>
                </c:pt>
                <c:pt idx="25">
                  <c:v>-9.0765884691574854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-0.75046248462168563</c:v>
                </c:pt>
                <c:pt idx="1">
                  <c:v>1.9425476109255335</c:v>
                </c:pt>
                <c:pt idx="2">
                  <c:v>8.6596159983838881</c:v>
                </c:pt>
                <c:pt idx="3">
                  <c:v>1.086016857587083</c:v>
                </c:pt>
                <c:pt idx="4">
                  <c:v>0.72200567088924927</c:v>
                </c:pt>
                <c:pt idx="5">
                  <c:v>4.4177374541219194</c:v>
                </c:pt>
                <c:pt idx="6">
                  <c:v>0.15988904063782705</c:v>
                </c:pt>
                <c:pt idx="7">
                  <c:v>6.6452013393431963</c:v>
                </c:pt>
                <c:pt idx="8">
                  <c:v>-0.38109021849832558</c:v>
                </c:pt>
                <c:pt idx="9">
                  <c:v>-0.53902858503871531</c:v>
                </c:pt>
                <c:pt idx="10">
                  <c:v>1.6359681156504386</c:v>
                </c:pt>
                <c:pt idx="11">
                  <c:v>2.1318311864792179</c:v>
                </c:pt>
                <c:pt idx="12">
                  <c:v>-2.5603050271063452</c:v>
                </c:pt>
                <c:pt idx="13">
                  <c:v>0.39272825140605772</c:v>
                </c:pt>
                <c:pt idx="14">
                  <c:v>-1.3418886129730208</c:v>
                </c:pt>
                <c:pt idx="15">
                  <c:v>-2.5439342622551688</c:v>
                </c:pt>
                <c:pt idx="16">
                  <c:v>-8.6439877825487343E-2</c:v>
                </c:pt>
                <c:pt idx="17">
                  <c:v>3.7685471449644723</c:v>
                </c:pt>
                <c:pt idx="18">
                  <c:v>-1.8322543108778984</c:v>
                </c:pt>
                <c:pt idx="19">
                  <c:v>-0.10011362869951806</c:v>
                </c:pt>
                <c:pt idx="20">
                  <c:v>-1.7514060564874399</c:v>
                </c:pt>
                <c:pt idx="21">
                  <c:v>2.3155650606940625</c:v>
                </c:pt>
                <c:pt idx="22">
                  <c:v>-1.1815147386001321</c:v>
                </c:pt>
                <c:pt idx="23">
                  <c:v>-0.68811145035203403</c:v>
                </c:pt>
                <c:pt idx="24">
                  <c:v>7.7159700832519826</c:v>
                </c:pt>
                <c:pt idx="25">
                  <c:v>-8.8120745609994486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5.4201375117269528</c:v>
                </c:pt>
                <c:pt idx="1">
                  <c:v>6.7120874489022642</c:v>
                </c:pt>
                <c:pt idx="2">
                  <c:v>6.273020158150505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3.4338481964911494</c:v>
                </c:pt>
                <c:pt idx="1">
                  <c:v>3.6160769606751133</c:v>
                </c:pt>
                <c:pt idx="2">
                  <c:v>3.8877741560053942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1.5659200449278425</c:v>
                </c:pt>
                <c:pt idx="1">
                  <c:v>2.0146440978983091</c:v>
                </c:pt>
                <c:pt idx="2">
                  <c:v>1.9662646369256565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1.5818375549246686</c:v>
                </c:pt>
                <c:pt idx="1">
                  <c:v>1.7477287957826322</c:v>
                </c:pt>
                <c:pt idx="2">
                  <c:v>3.1148233765054227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0.94966879977495622</c:v>
                </c:pt>
                <c:pt idx="1">
                  <c:v>1.1215270795817598</c:v>
                </c:pt>
                <c:pt idx="2">
                  <c:v>0.99278904567047421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1.3033359367422659</c:v>
                </c:pt>
                <c:pt idx="1">
                  <c:v>1.5995440962374978</c:v>
                </c:pt>
                <c:pt idx="2">
                  <c:v>1.4169076943516923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4.9357739252739457</c:v>
                </c:pt>
                <c:pt idx="1">
                  <c:v>5.5774202731392144</c:v>
                </c:pt>
                <c:pt idx="2">
                  <c:v>5.701914362858056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9.7869667340751256</c:v>
                </c:pt>
                <c:pt idx="1">
                  <c:v>10.045551258585283</c:v>
                </c:pt>
                <c:pt idx="2">
                  <c:v>10.09333908332831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2.4963970693549196</c:v>
                </c:pt>
                <c:pt idx="1">
                  <c:v>2.1811717755819453</c:v>
                </c:pt>
                <c:pt idx="2">
                  <c:v>1.5368385814094736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7.4402788721677506</c:v>
                </c:pt>
                <c:pt idx="1">
                  <c:v>6.8969113383224689</c:v>
                </c:pt>
                <c:pt idx="2">
                  <c:v>7.42887810955615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2.3851692385332908</c:v>
                </c:pt>
                <c:pt idx="1">
                  <c:v>2.4382591254473076</c:v>
                </c:pt>
                <c:pt idx="2">
                  <c:v>1.941002301665637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0.10242896651383257</c:v>
                </c:pt>
                <c:pt idx="1">
                  <c:v>0.1120397581835187</c:v>
                </c:pt>
                <c:pt idx="2">
                  <c:v>8.5742722343703157E-2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7.2099325852146752</c:v>
                </c:pt>
                <c:pt idx="1">
                  <c:v>6.7017653499497118</c:v>
                </c:pt>
                <c:pt idx="2">
                  <c:v>6.0463562815342247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1.7406969754445067</c:v>
                </c:pt>
                <c:pt idx="1">
                  <c:v>1.8769991635856864</c:v>
                </c:pt>
                <c:pt idx="2">
                  <c:v>2.3011298743059507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3.8391865953773601</c:v>
                </c:pt>
                <c:pt idx="1">
                  <c:v>3.3364500518328928</c:v>
                </c:pt>
                <c:pt idx="2">
                  <c:v>2.9431127421998946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3.8830866000594053</c:v>
                </c:pt>
                <c:pt idx="1">
                  <c:v>3.3520262014876936</c:v>
                </c:pt>
                <c:pt idx="2">
                  <c:v>3.0648998944916226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3.881022950914343</c:v>
                </c:pt>
                <c:pt idx="1">
                  <c:v>4.7747574083479245</c:v>
                </c:pt>
                <c:pt idx="2">
                  <c:v>6.4533823220359245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3.7619336315532652</c:v>
                </c:pt>
                <c:pt idx="1">
                  <c:v>4.178152353947084</c:v>
                </c:pt>
                <c:pt idx="2">
                  <c:v>4.2411988222961527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4.1570705495414293</c:v>
                </c:pt>
                <c:pt idx="1">
                  <c:v>4.4156226017670264</c:v>
                </c:pt>
                <c:pt idx="2">
                  <c:v>4.3900537934906669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4.7948351520294228</c:v>
                </c:pt>
                <c:pt idx="1">
                  <c:v>6.3833571122657684</c:v>
                </c:pt>
                <c:pt idx="2">
                  <c:v>7.0770732772677993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1.9244558942259609</c:v>
                </c:pt>
                <c:pt idx="1">
                  <c:v>1.4227839976092176</c:v>
                </c:pt>
                <c:pt idx="2">
                  <c:v>1.4492140902679382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3.5176568084222288</c:v>
                </c:pt>
                <c:pt idx="1">
                  <c:v>3.1126041342492368</c:v>
                </c:pt>
                <c:pt idx="2">
                  <c:v>2.6937585110870033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3.6580680171126043</c:v>
                </c:pt>
                <c:pt idx="1">
                  <c:v>2.9889362831709834</c:v>
                </c:pt>
                <c:pt idx="2">
                  <c:v>2.3148676349276442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2.50000163562681</c:v>
                </c:pt>
                <c:pt idx="1">
                  <c:v>2.0629198562095556</c:v>
                </c:pt>
                <c:pt idx="2">
                  <c:v>1.9592057232250291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2.3597450996095022</c:v>
                </c:pt>
                <c:pt idx="1">
                  <c:v>1.7604741147616823</c:v>
                </c:pt>
                <c:pt idx="2">
                  <c:v>3.3589321628642859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11.370544654361806</c:v>
                </c:pt>
                <c:pt idx="1">
                  <c:v>9.5701893624782155</c:v>
                </c:pt>
                <c:pt idx="2">
                  <c:v>7.2675206412353823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-1.0961044777474669</c:v>
                </c:pt>
                <c:pt idx="1">
                  <c:v>-1.8696261889521644</c:v>
                </c:pt>
                <c:pt idx="2">
                  <c:v>0.56415900420662268</c:v>
                </c:pt>
                <c:pt idx="3">
                  <c:v>1.8361792053870545</c:v>
                </c:pt>
                <c:pt idx="4">
                  <c:v>-3.5795345016476219</c:v>
                </c:pt>
                <c:pt idx="5">
                  <c:v>-0.42847384062712734</c:v>
                </c:pt>
                <c:pt idx="6">
                  <c:v>7.5209396920944158</c:v>
                </c:pt>
                <c:pt idx="7">
                  <c:v>14.885375980982147</c:v>
                </c:pt>
                <c:pt idx="8">
                  <c:v>1.1920851263038443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22.996750013033832</c:v>
                </c:pt>
                <c:pt idx="1">
                  <c:v>11.685069540342671</c:v>
                </c:pt>
                <c:pt idx="2">
                  <c:v>18.091753159854786</c:v>
                </c:pt>
                <c:pt idx="3">
                  <c:v>25.021367557991532</c:v>
                </c:pt>
                <c:pt idx="4">
                  <c:v>13.796835681776848</c:v>
                </c:pt>
                <c:pt idx="5">
                  <c:v>26.789006062767005</c:v>
                </c:pt>
                <c:pt idx="6">
                  <c:v>34.634660698857367</c:v>
                </c:pt>
                <c:pt idx="7">
                  <c:v>59.752166830209688</c:v>
                </c:pt>
                <c:pt idx="8">
                  <c:v>24.907960719931989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-0.75046248462168563</c:v>
                </c:pt>
                <c:pt idx="1">
                  <c:v>1.9425476109255335</c:v>
                </c:pt>
                <c:pt idx="2">
                  <c:v>8.6596159983838881</c:v>
                </c:pt>
                <c:pt idx="3">
                  <c:v>1.086016857587083</c:v>
                </c:pt>
                <c:pt idx="4">
                  <c:v>0.72200567088924927</c:v>
                </c:pt>
                <c:pt idx="5">
                  <c:v>4.4177374541219194</c:v>
                </c:pt>
                <c:pt idx="6">
                  <c:v>0.15988904063782705</c:v>
                </c:pt>
                <c:pt idx="7">
                  <c:v>6.6452013393431963</c:v>
                </c:pt>
                <c:pt idx="8">
                  <c:v>-0.38109021849832558</c:v>
                </c:pt>
                <c:pt idx="9">
                  <c:v>-0.53902858503871531</c:v>
                </c:pt>
                <c:pt idx="10">
                  <c:v>1.6359681156504386</c:v>
                </c:pt>
                <c:pt idx="11">
                  <c:v>2.1318311864792179</c:v>
                </c:pt>
                <c:pt idx="12">
                  <c:v>-2.5603050271063452</c:v>
                </c:pt>
                <c:pt idx="13">
                  <c:v>0.39272825140605772</c:v>
                </c:pt>
                <c:pt idx="14">
                  <c:v>-1.3418886129730208</c:v>
                </c:pt>
                <c:pt idx="15">
                  <c:v>-2.5439342622551688</c:v>
                </c:pt>
                <c:pt idx="16">
                  <c:v>-8.6439877825487343E-2</c:v>
                </c:pt>
                <c:pt idx="17">
                  <c:v>3.7685471449644723</c:v>
                </c:pt>
                <c:pt idx="18">
                  <c:v>-1.8322543108778984</c:v>
                </c:pt>
                <c:pt idx="19">
                  <c:v>-0.10011362869951806</c:v>
                </c:pt>
                <c:pt idx="20">
                  <c:v>-1.7514060564874399</c:v>
                </c:pt>
                <c:pt idx="21">
                  <c:v>2.3155650606940625</c:v>
                </c:pt>
                <c:pt idx="22">
                  <c:v>-1.1815147386001321</c:v>
                </c:pt>
                <c:pt idx="23">
                  <c:v>-0.68811145035203403</c:v>
                </c:pt>
                <c:pt idx="24">
                  <c:v>7.7159700832519826</c:v>
                </c:pt>
                <c:pt idx="25">
                  <c:v>-8.8120745609994486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13.640099139474549</c:v>
                </c:pt>
                <c:pt idx="1">
                  <c:v>11.267861580457444</c:v>
                </c:pt>
                <c:pt idx="2">
                  <c:v>18.889723981136427</c:v>
                </c:pt>
                <c:pt idx="3">
                  <c:v>10.966922645697123</c:v>
                </c:pt>
                <c:pt idx="4">
                  <c:v>10.812233102460171</c:v>
                </c:pt>
                <c:pt idx="5">
                  <c:v>19.08328710091596</c:v>
                </c:pt>
                <c:pt idx="6">
                  <c:v>3.7116643967819987</c:v>
                </c:pt>
                <c:pt idx="7">
                  <c:v>13.841101127147606</c:v>
                </c:pt>
                <c:pt idx="8">
                  <c:v>1.1051314341279619</c:v>
                </c:pt>
                <c:pt idx="9">
                  <c:v>2.4957241663620646</c:v>
                </c:pt>
                <c:pt idx="10">
                  <c:v>13.481039574437739</c:v>
                </c:pt>
                <c:pt idx="11">
                  <c:v>24.833590786253207</c:v>
                </c:pt>
                <c:pt idx="12">
                  <c:v>1.9554152765137962</c:v>
                </c:pt>
                <c:pt idx="13">
                  <c:v>3.9554548720223184</c:v>
                </c:pt>
                <c:pt idx="14">
                  <c:v>3.6301819669897126</c:v>
                </c:pt>
                <c:pt idx="15">
                  <c:v>2.4187304338917466</c:v>
                </c:pt>
                <c:pt idx="16">
                  <c:v>3.7924684088730731</c:v>
                </c:pt>
                <c:pt idx="17">
                  <c:v>22.091179241907792</c:v>
                </c:pt>
                <c:pt idx="18">
                  <c:v>2.8474266243803816</c:v>
                </c:pt>
                <c:pt idx="19">
                  <c:v>8.276169170335948E-2</c:v>
                </c:pt>
                <c:pt idx="20">
                  <c:v>11.501446739115595</c:v>
                </c:pt>
                <c:pt idx="21">
                  <c:v>6.5903064207391919</c:v>
                </c:pt>
                <c:pt idx="22">
                  <c:v>4.6928822648975457</c:v>
                </c:pt>
                <c:pt idx="23">
                  <c:v>6.9921872754451231</c:v>
                </c:pt>
                <c:pt idx="24">
                  <c:v>14.314455828013998</c:v>
                </c:pt>
                <c:pt idx="25">
                  <c:v>8.6822941850198383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44960.541608796295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automation/Data/Results/Workbooks/LSIPs/YY_LSIP/YY_LSIP_Database.Main.xlsx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York and North Yorkshire</v>
      </c>
      <c r="L1" s="19" t="str">
        <f>CONCATENATE("Industry Table 1.1  Employment by Industry Sector (SIC 2007), ",B$5,"-",F$5,", ",Info!B5)</f>
        <v>Industry Table 1.1  Employment by Industry Sector (SIC 2007), 2015-2035, York and North Yorkshire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15.005000000000001</v>
      </c>
      <c r="N5" s="11">
        <f t="shared" si="1"/>
        <v>12.917</v>
      </c>
      <c r="O5" s="11">
        <f t="shared" si="1"/>
        <v>9.8580000000000076</v>
      </c>
      <c r="P5" s="11">
        <f t="shared" si="1"/>
        <v>9.9900000000000215</v>
      </c>
      <c r="Q5" s="11">
        <f t="shared" si="1"/>
        <v>10.03700000000001</v>
      </c>
      <c r="R5" s="40">
        <f t="shared" ref="R5:R10" si="2">IF(D$5-B$5 &lt;&gt; 0,(EXP(LN(D7/B7)/(D$5-B$5))-1)*100,0)</f>
        <v>-8.0587163718160113</v>
      </c>
      <c r="S5" s="40">
        <f t="shared" si="0"/>
        <v>0.12003836543232893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41.659999999999904</v>
      </c>
      <c r="N6" s="11">
        <f t="shared" si="1"/>
        <v>39.737000000000037</v>
      </c>
      <c r="O6" s="11">
        <f t="shared" si="1"/>
        <v>40.726000000000077</v>
      </c>
      <c r="P6" s="11">
        <f t="shared" si="1"/>
        <v>38.646000000000001</v>
      </c>
      <c r="Q6" s="11">
        <f t="shared" si="1"/>
        <v>34.083000000000098</v>
      </c>
      <c r="R6" s="40">
        <f t="shared" si="2"/>
        <v>-0.4524678002746696</v>
      </c>
      <c r="S6" s="40">
        <f t="shared" si="0"/>
        <v>-1.1801014176960556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15.005000000000001</v>
      </c>
      <c r="C7" s="11">
        <f t="array" ref="C7:C12">MMULT(aggregation!$B$3:$W$8,'Ind T2'!C5:C26)</f>
        <v>12.917</v>
      </c>
      <c r="D7" s="11">
        <f t="array" ref="D7:D12">MMULT(aggregation!$B$3:$W$8,'Ind T2'!D5:D26)</f>
        <v>9.8580000000000076</v>
      </c>
      <c r="E7" s="11">
        <f t="array" ref="E7:E12">MMULT(aggregation!$B$3:$W$8,'Ind T2'!E5:E26)</f>
        <v>9.9900000000000215</v>
      </c>
      <c r="F7" s="11">
        <f t="array" ref="F7:F12">MMULT(aggregation!$B$3:$W$8,'Ind T2'!F5:F26)</f>
        <v>10.03700000000001</v>
      </c>
      <c r="G7" s="11"/>
      <c r="H7" s="11">
        <f>F7-D7</f>
        <v>0.17900000000000205</v>
      </c>
      <c r="I7" s="11">
        <f t="array" ref="I7:I12">MMULT(aggregation!$B$3:$W$8,'RD T1'!AB7:AB28)</f>
        <v>4.8505521572510855</v>
      </c>
      <c r="J7" s="11">
        <f>SUM(H7:I7)</f>
        <v>5.0295521572510875</v>
      </c>
      <c r="K7" s="11"/>
      <c r="L7" t="str">
        <f t="shared" si="1"/>
        <v>Construction</v>
      </c>
      <c r="M7" s="11">
        <f t="shared" si="1"/>
        <v>29.794000000000018</v>
      </c>
      <c r="N7" s="11">
        <f t="shared" si="1"/>
        <v>31.57000000000011</v>
      </c>
      <c r="O7" s="11">
        <f t="shared" si="1"/>
        <v>33.33099999999996</v>
      </c>
      <c r="P7" s="11">
        <f t="shared" si="1"/>
        <v>32.961000000000013</v>
      </c>
      <c r="Q7" s="11">
        <f t="shared" si="1"/>
        <v>33.361000000000054</v>
      </c>
      <c r="R7" s="40">
        <f>IF(D$5-B$5 &lt;&gt; 0,(EXP(LN(D9/B9)/(D$5-B$5))-1)*100,0)</f>
        <v>2.2689756639687308</v>
      </c>
      <c r="S7" s="40">
        <f t="shared" si="0"/>
        <v>5.9979011375332902E-3</v>
      </c>
    </row>
    <row r="8" spans="1:19" x14ac:dyDescent="0.2">
      <c r="A8" t="str">
        <f>name!C5</f>
        <v>Manufacturing</v>
      </c>
      <c r="B8" s="11">
        <v>41.659999999999904</v>
      </c>
      <c r="C8" s="11">
        <v>39.737000000000037</v>
      </c>
      <c r="D8" s="11">
        <v>40.726000000000077</v>
      </c>
      <c r="E8" s="11">
        <v>38.646000000000001</v>
      </c>
      <c r="F8" s="11">
        <v>34.083000000000098</v>
      </c>
      <c r="G8" s="11"/>
      <c r="H8" s="11">
        <f t="shared" ref="H8:H12" si="3">F8-D8</f>
        <v>-6.6429999999999794</v>
      </c>
      <c r="I8" s="11">
        <v>16.045758322673645</v>
      </c>
      <c r="J8" s="11">
        <f t="shared" ref="J8:J12" si="4">SUM(H8:I8)</f>
        <v>9.402758322673666</v>
      </c>
      <c r="K8" s="11"/>
      <c r="L8" t="str">
        <f t="shared" si="1"/>
        <v>Trade, accomod. and transport</v>
      </c>
      <c r="M8" s="11">
        <f t="shared" si="1"/>
        <v>132.2289999999999</v>
      </c>
      <c r="N8" s="11">
        <f t="shared" si="1"/>
        <v>126.23699999999991</v>
      </c>
      <c r="O8" s="11">
        <f t="shared" si="1"/>
        <v>123.59299999999979</v>
      </c>
      <c r="P8" s="11">
        <f t="shared" si="1"/>
        <v>126.24500000000009</v>
      </c>
      <c r="Q8" s="11">
        <f t="shared" si="1"/>
        <v>132.18999999999986</v>
      </c>
      <c r="R8" s="40">
        <f t="shared" si="2"/>
        <v>-1.3417444498856845</v>
      </c>
      <c r="S8" s="40">
        <f t="shared" si="0"/>
        <v>0.44931555868614748</v>
      </c>
    </row>
    <row r="9" spans="1:19" x14ac:dyDescent="0.2">
      <c r="A9" t="str">
        <f>name!C6</f>
        <v>Construction</v>
      </c>
      <c r="B9" s="11">
        <v>29.794000000000018</v>
      </c>
      <c r="C9" s="11">
        <v>31.57000000000011</v>
      </c>
      <c r="D9" s="11">
        <v>33.33099999999996</v>
      </c>
      <c r="E9" s="11">
        <v>32.961000000000013</v>
      </c>
      <c r="F9" s="11">
        <v>33.361000000000054</v>
      </c>
      <c r="G9" s="11"/>
      <c r="H9" s="11">
        <f t="shared" si="3"/>
        <v>3.0000000000093507E-2</v>
      </c>
      <c r="I9" s="11">
        <v>13.639779786901812</v>
      </c>
      <c r="J9" s="11">
        <f t="shared" si="4"/>
        <v>13.669779786901906</v>
      </c>
      <c r="K9" s="11"/>
      <c r="L9" t="str">
        <f t="shared" si="1"/>
        <v>Business and other services</v>
      </c>
      <c r="M9" s="11">
        <f t="shared" si="1"/>
        <v>119.92700000000008</v>
      </c>
      <c r="N9" s="11">
        <f t="shared" si="1"/>
        <v>121.732</v>
      </c>
      <c r="O9" s="11">
        <f t="shared" si="1"/>
        <v>124.25799999999997</v>
      </c>
      <c r="P9" s="11">
        <f t="shared" si="1"/>
        <v>125.33299999999987</v>
      </c>
      <c r="Q9" s="11">
        <f t="shared" si="1"/>
        <v>132.20199999999994</v>
      </c>
      <c r="R9" s="40">
        <f t="shared" si="2"/>
        <v>0.71205967195193676</v>
      </c>
      <c r="S9" s="40">
        <f t="shared" si="0"/>
        <v>0.41399464446980616</v>
      </c>
    </row>
    <row r="10" spans="1:19" x14ac:dyDescent="0.2">
      <c r="A10" t="str">
        <f>name!C7</f>
        <v>Trade, accomod. and transport</v>
      </c>
      <c r="B10" s="11">
        <v>132.2289999999999</v>
      </c>
      <c r="C10" s="11">
        <v>126.23699999999991</v>
      </c>
      <c r="D10" s="11">
        <v>123.59299999999979</v>
      </c>
      <c r="E10" s="11">
        <v>126.24500000000009</v>
      </c>
      <c r="F10" s="11">
        <v>132.18999999999986</v>
      </c>
      <c r="G10" s="11"/>
      <c r="H10" s="11">
        <f t="shared" si="3"/>
        <v>8.5970000000000653</v>
      </c>
      <c r="I10" s="11">
        <v>60.232050341389041</v>
      </c>
      <c r="J10" s="11">
        <f t="shared" si="4"/>
        <v>68.829050341389106</v>
      </c>
      <c r="K10" s="11"/>
      <c r="L10" t="str">
        <f t="shared" si="1"/>
        <v>Non-marketed services</v>
      </c>
      <c r="M10" s="11">
        <f t="shared" si="1"/>
        <v>113.84500000000023</v>
      </c>
      <c r="N10" s="11">
        <f t="shared" si="1"/>
        <v>109.71300000000025</v>
      </c>
      <c r="O10" s="11">
        <f t="shared" si="1"/>
        <v>110.96900000000012</v>
      </c>
      <c r="P10" s="11">
        <f t="shared" si="1"/>
        <v>114.47199999999991</v>
      </c>
      <c r="Q10" s="11">
        <f t="shared" si="1"/>
        <v>119.88700000000003</v>
      </c>
      <c r="R10" s="40">
        <f t="shared" si="2"/>
        <v>-0.51043266412963417</v>
      </c>
      <c r="S10" s="40">
        <f t="shared" si="0"/>
        <v>0.51665507930391819</v>
      </c>
    </row>
    <row r="11" spans="1:19" x14ac:dyDescent="0.2">
      <c r="A11" t="str">
        <f>name!C8</f>
        <v>Business and other services</v>
      </c>
      <c r="B11" s="11">
        <v>119.92700000000008</v>
      </c>
      <c r="C11" s="11">
        <v>121.732</v>
      </c>
      <c r="D11" s="11">
        <v>124.25799999999997</v>
      </c>
      <c r="E11" s="11">
        <v>125.33299999999987</v>
      </c>
      <c r="F11" s="11">
        <v>132.20199999999994</v>
      </c>
      <c r="G11" s="11"/>
      <c r="H11" s="11">
        <f t="shared" si="3"/>
        <v>7.9439999999999742</v>
      </c>
      <c r="I11" s="11">
        <v>61.673270064394039</v>
      </c>
      <c r="J11" s="11">
        <f t="shared" si="4"/>
        <v>69.617270064394006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113.84500000000023</v>
      </c>
      <c r="C12" s="11">
        <v>109.71300000000025</v>
      </c>
      <c r="D12" s="11">
        <v>110.96900000000012</v>
      </c>
      <c r="E12" s="11">
        <v>114.47199999999991</v>
      </c>
      <c r="F12" s="11">
        <v>119.88700000000003</v>
      </c>
      <c r="G12" s="11"/>
      <c r="H12" s="11">
        <f t="shared" si="3"/>
        <v>8.9179999999999069</v>
      </c>
      <c r="I12" s="11">
        <v>62.209159592156389</v>
      </c>
      <c r="J12" s="11">
        <f t="shared" si="4"/>
        <v>71.127159592156289</v>
      </c>
      <c r="K12" s="11"/>
      <c r="L12" s="24" t="str">
        <f t="shared" ref="L12:Q12" si="5">A14</f>
        <v>All industries</v>
      </c>
      <c r="M12" s="34">
        <f t="shared" si="5"/>
        <v>452.46000000000015</v>
      </c>
      <c r="N12" s="34">
        <f t="shared" si="5"/>
        <v>441.90600000000035</v>
      </c>
      <c r="O12" s="34">
        <f t="shared" si="5"/>
        <v>442.7349999999999</v>
      </c>
      <c r="P12" s="34">
        <f t="shared" si="5"/>
        <v>447.64699999999993</v>
      </c>
      <c r="Q12" s="34">
        <f t="shared" si="5"/>
        <v>461.76</v>
      </c>
      <c r="R12" s="43">
        <f>IF(D$5-B$5 &lt;&gt; 0,(EXP(LN(D14/B14)/(D$5-B$5))-1)*100,0)</f>
        <v>-0.43361644770492092</v>
      </c>
      <c r="S12" s="43">
        <f>F41</f>
        <v>0.28088627274531763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452.46000000000015</v>
      </c>
      <c r="C14" s="34">
        <f t="shared" ref="C14:F14" si="6">SUM(C7:C12)</f>
        <v>441.90600000000035</v>
      </c>
      <c r="D14" s="34">
        <f t="shared" si="6"/>
        <v>442.7349999999999</v>
      </c>
      <c r="E14" s="34">
        <f t="shared" si="6"/>
        <v>447.64699999999993</v>
      </c>
      <c r="F14" s="34">
        <f t="shared" si="6"/>
        <v>461.76</v>
      </c>
      <c r="G14" s="34"/>
      <c r="H14" s="34">
        <f>SUM(H7:H12)</f>
        <v>19.025000000000063</v>
      </c>
      <c r="I14" s="34">
        <f>SUM(I7:I12)</f>
        <v>218.65057026476603</v>
      </c>
      <c r="J14" s="34">
        <f t="shared" ref="J14" si="7">SUM(J7:J12)</f>
        <v>237.67557026476607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3.3163152543871268</v>
      </c>
      <c r="C20" s="18">
        <f t="shared" si="8"/>
        <v>2.9230198277461699</v>
      </c>
      <c r="D20" s="18">
        <f t="shared" si="8"/>
        <v>2.226614114538044</v>
      </c>
      <c r="E20" s="18">
        <f t="shared" si="8"/>
        <v>2.2316691500222325</v>
      </c>
      <c r="F20" s="18">
        <f t="shared" si="8"/>
        <v>2.173639986139988</v>
      </c>
      <c r="G20" s="351"/>
      <c r="H20" s="40">
        <f>IF(D7&gt;0,(H7/D7)*100,0)</f>
        <v>1.8157841347129431</v>
      </c>
      <c r="I20" s="40">
        <f>IF(D7&gt;0,(I7/D7)*100,0)</f>
        <v>49.204221518067378</v>
      </c>
      <c r="J20" s="40">
        <f>IF(D7&gt;0,(J7/D7)*100,0)</f>
        <v>51.02000565278032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9.2074437519338481</v>
      </c>
      <c r="C21" s="18">
        <f t="shared" si="8"/>
        <v>8.9921838581055713</v>
      </c>
      <c r="D21" s="18">
        <f t="shared" si="8"/>
        <v>9.198730617638109</v>
      </c>
      <c r="E21" s="18">
        <f t="shared" si="8"/>
        <v>8.6331417389148157</v>
      </c>
      <c r="F21" s="18">
        <f t="shared" si="8"/>
        <v>7.3811070686070899</v>
      </c>
      <c r="G21" s="351"/>
      <c r="H21" s="40">
        <f t="shared" ref="H21:H25" si="9">IF(D8&gt;0,(H8/D8)*100,0)</f>
        <v>-16.311447232725943</v>
      </c>
      <c r="I21" s="40">
        <f t="shared" ref="I21:I25" si="10">IF(D8&gt;0,(I8/D8)*100,0)</f>
        <v>39.399298538215426</v>
      </c>
      <c r="J21" s="40">
        <f t="shared" ref="J21:J27" si="11">IF(D8&gt;0,(J8/D8)*100,0)</f>
        <v>23.087851305489487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6.5848914821199687</v>
      </c>
      <c r="C22" s="18">
        <f t="shared" si="8"/>
        <v>7.1440532601956264</v>
      </c>
      <c r="D22" s="18">
        <f t="shared" si="8"/>
        <v>7.5284312286130461</v>
      </c>
      <c r="E22" s="18">
        <f t="shared" si="8"/>
        <v>7.3631678532415092</v>
      </c>
      <c r="F22" s="18">
        <f t="shared" si="8"/>
        <v>7.2247487872487994</v>
      </c>
      <c r="G22" s="351"/>
      <c r="H22" s="40">
        <f t="shared" si="9"/>
        <v>9.0006300441311513E-2</v>
      </c>
      <c r="I22" s="40">
        <f t="shared" si="10"/>
        <v>40.922203914979534</v>
      </c>
      <c r="J22" s="40">
        <f t="shared" si="11"/>
        <v>41.012210215420843</v>
      </c>
      <c r="K22" s="351"/>
    </row>
    <row r="23" spans="1:12" x14ac:dyDescent="0.2">
      <c r="A23" t="str">
        <f>$A$10</f>
        <v>Trade, accomod. and transport</v>
      </c>
      <c r="B23" s="18">
        <f t="shared" si="8"/>
        <v>29.224461830880045</v>
      </c>
      <c r="C23" s="18">
        <f t="shared" si="8"/>
        <v>28.566482464596497</v>
      </c>
      <c r="D23" s="18">
        <f t="shared" si="8"/>
        <v>27.915796130868308</v>
      </c>
      <c r="E23" s="18">
        <f t="shared" si="8"/>
        <v>28.201909093549183</v>
      </c>
      <c r="F23" s="18">
        <f t="shared" si="8"/>
        <v>28.627425502425474</v>
      </c>
      <c r="G23" s="351"/>
      <c r="H23" s="40">
        <f t="shared" si="9"/>
        <v>6.9558955604282433</v>
      </c>
      <c r="I23" s="40">
        <f t="shared" si="10"/>
        <v>48.734192342114149</v>
      </c>
      <c r="J23" s="40">
        <f t="shared" si="11"/>
        <v>55.690087902542395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26.505547451708445</v>
      </c>
      <c r="C24" s="18">
        <f t="shared" si="8"/>
        <v>27.547034889772913</v>
      </c>
      <c r="D24" s="18">
        <f t="shared" si="8"/>
        <v>28.065998848069384</v>
      </c>
      <c r="E24" s="18">
        <f t="shared" si="8"/>
        <v>27.998177135108666</v>
      </c>
      <c r="F24" s="18">
        <f t="shared" si="8"/>
        <v>28.630024255024246</v>
      </c>
      <c r="G24" s="351"/>
      <c r="H24" s="40">
        <f t="shared" si="9"/>
        <v>6.3931497368378514</v>
      </c>
      <c r="I24" s="40">
        <f t="shared" si="10"/>
        <v>49.633238957969752</v>
      </c>
      <c r="J24" s="40">
        <f t="shared" si="11"/>
        <v>56.026388694807594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25.161340228970559</v>
      </c>
      <c r="C25" s="18">
        <f t="shared" si="8"/>
        <v>24.827225699583206</v>
      </c>
      <c r="D25" s="18">
        <f t="shared" si="8"/>
        <v>25.064429060273106</v>
      </c>
      <c r="E25" s="18">
        <f t="shared" si="8"/>
        <v>25.571935029163591</v>
      </c>
      <c r="F25" s="18">
        <f t="shared" si="8"/>
        <v>25.963054400554409</v>
      </c>
      <c r="G25" s="351"/>
      <c r="H25" s="40">
        <f t="shared" si="9"/>
        <v>8.0364786562011883</v>
      </c>
      <c r="I25" s="40">
        <f t="shared" si="10"/>
        <v>56.059944301702572</v>
      </c>
      <c r="J25" s="40">
        <f t="shared" si="11"/>
        <v>64.096422957903755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4.2971529244356255</v>
      </c>
      <c r="I27" s="43">
        <f>IF(D14&gt;0,(I14/D14)*100,0)</f>
        <v>49.386330483193355</v>
      </c>
      <c r="J27" s="43">
        <f t="shared" si="11"/>
        <v>53.683483407628977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York and North Yorkshire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-3.6766862444044257</v>
      </c>
      <c r="C34" s="18">
        <f t="shared" si="12"/>
        <v>-23.681969497561294</v>
      </c>
      <c r="D34" s="18">
        <f t="shared" si="12"/>
        <v>0.26637984986233043</v>
      </c>
      <c r="E34" s="18">
        <f t="shared" si="12"/>
        <v>4.6947738714830933E-2</v>
      </c>
      <c r="F34" s="18">
        <f t="shared" ref="F34:F39" si="13">IF(F$5-D$5 &lt;&gt; 0,(EXP(LN(F7/D7)/(F$5-D$5))-1)*100,0)</f>
        <v>0.12003836543232893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-1.1745153863809144</v>
      </c>
      <c r="C35" s="18">
        <f t="shared" si="12"/>
        <v>2.4888642826585761</v>
      </c>
      <c r="D35" s="18">
        <f t="shared" si="12"/>
        <v>-1.042991373405977</v>
      </c>
      <c r="E35" s="18">
        <f t="shared" si="12"/>
        <v>-1.2485851834896144</v>
      </c>
      <c r="F35" s="18">
        <f t="shared" si="13"/>
        <v>-1.1801014176960556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1.4580339020760169</v>
      </c>
      <c r="C36" s="18">
        <f t="shared" si="12"/>
        <v>5.5780804561287312</v>
      </c>
      <c r="D36" s="18">
        <f t="shared" si="12"/>
        <v>-0.2230079765608517</v>
      </c>
      <c r="E36" s="18">
        <f t="shared" si="12"/>
        <v>0.1206978680550419</v>
      </c>
      <c r="F36" s="18">
        <f t="shared" si="13"/>
        <v>5.9979011375332902E-3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-1.1526597685469375</v>
      </c>
      <c r="C37" s="18">
        <f t="shared" si="12"/>
        <v>-2.0944730942593082</v>
      </c>
      <c r="D37" s="18">
        <f>IF(E$5-D$5 &lt;&gt; 0,(EXP(LN(E10/D10)/(E$5-D$5))-1)*100,0)</f>
        <v>0.42551383604920723</v>
      </c>
      <c r="E37" s="18">
        <f t="shared" si="12"/>
        <v>0.46121853537701707</v>
      </c>
      <c r="F37" s="18">
        <f t="shared" si="13"/>
        <v>0.44931555868614748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0.37416532602250197</v>
      </c>
      <c r="C38" s="18">
        <f t="shared" si="12"/>
        <v>2.0750501100778473</v>
      </c>
      <c r="D38" s="18">
        <f t="shared" si="12"/>
        <v>0.1724314107201641</v>
      </c>
      <c r="E38" s="18">
        <f t="shared" si="12"/>
        <v>0.53499461994219732</v>
      </c>
      <c r="F38" s="18">
        <f t="shared" si="13"/>
        <v>0.41399464446980616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-0.91999215704248183</v>
      </c>
      <c r="C39" s="18">
        <f t="shared" si="12"/>
        <v>1.144805082351108</v>
      </c>
      <c r="D39" s="18">
        <f t="shared" si="12"/>
        <v>0.62352323479288874</v>
      </c>
      <c r="E39" s="18">
        <f t="shared" si="12"/>
        <v>0.46326357171855292</v>
      </c>
      <c r="F39" s="18">
        <f t="shared" si="13"/>
        <v>0.51665507930391819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-0.58831689018750133</v>
      </c>
      <c r="C41" s="18">
        <f>IF(D$5-C$5 &lt;&gt; 0,(EXP(LN(D14/C14)/(D$5-C$5))-1)*100,0)</f>
        <v>0.18759645716499573</v>
      </c>
      <c r="D41" s="18">
        <f>IF(E$5-D$5 &lt;&gt; 0,(EXP(LN(E14/D14)/(E$5-D$5))-1)*100,0)</f>
        <v>0.22091522827822896</v>
      </c>
      <c r="E41" s="18">
        <f>IF(F$5-E$5 &lt;&gt; 0,(EXP(LN(F14/E14)/(F$5-E$5))-1)*100,0)</f>
        <v>0.31088525088109886</v>
      </c>
      <c r="F41" s="18">
        <f>IF(F$5-D$5 &lt;&gt; 0,(EXP(LN(F14/D14)/(F$5-D$5))-1)*100,0)</f>
        <v>0.28088627274531763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-2.088000000000001</v>
      </c>
      <c r="C45" s="27">
        <f>D7-C7</f>
        <v>-3.0589999999999922</v>
      </c>
      <c r="D45" s="27">
        <f>E7-D7</f>
        <v>0.13200000000001388</v>
      </c>
      <c r="E45" s="27">
        <f>F7-E7</f>
        <v>4.6999999999988162E-2</v>
      </c>
      <c r="F45" s="27">
        <f>F7-D7</f>
        <v>0.17900000000000205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-1.9229999999998668</v>
      </c>
      <c r="C46" s="27">
        <f>D8-C8</f>
        <v>0.98900000000003985</v>
      </c>
      <c r="D46" s="27">
        <f t="shared" si="14"/>
        <v>-2.0800000000000765</v>
      </c>
      <c r="E46" s="27">
        <f t="shared" si="14"/>
        <v>-4.5629999999999029</v>
      </c>
      <c r="F46" s="27">
        <f t="shared" ref="F46:F52" si="15">F8-D8</f>
        <v>-6.6429999999999794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1.7760000000000922</v>
      </c>
      <c r="C47" s="27">
        <f t="shared" ref="C47:C50" si="16">D9-C9</f>
        <v>1.76099999999985</v>
      </c>
      <c r="D47" s="27">
        <f t="shared" si="14"/>
        <v>-0.3699999999999477</v>
      </c>
      <c r="E47" s="27">
        <f t="shared" si="14"/>
        <v>0.40000000000004121</v>
      </c>
      <c r="F47" s="27">
        <f t="shared" si="15"/>
        <v>3.0000000000093507E-2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-5.9919999999999902</v>
      </c>
      <c r="C48" s="27">
        <f t="shared" si="16"/>
        <v>-2.6440000000001191</v>
      </c>
      <c r="D48" s="27">
        <f t="shared" si="14"/>
        <v>2.6520000000002995</v>
      </c>
      <c r="E48" s="27">
        <f t="shared" si="14"/>
        <v>5.9449999999997658</v>
      </c>
      <c r="F48" s="27">
        <f t="shared" si="15"/>
        <v>8.5970000000000653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1.8049999999999216</v>
      </c>
      <c r="C49" s="27">
        <f t="shared" si="16"/>
        <v>2.5259999999999678</v>
      </c>
      <c r="D49" s="27">
        <f t="shared" si="14"/>
        <v>1.0749999999999034</v>
      </c>
      <c r="E49" s="27">
        <f t="shared" si="14"/>
        <v>6.8690000000000708</v>
      </c>
      <c r="F49" s="27">
        <f t="shared" si="15"/>
        <v>7.9439999999999742</v>
      </c>
    </row>
    <row r="50" spans="1:6" x14ac:dyDescent="0.2">
      <c r="A50" t="str">
        <f>$A$12</f>
        <v>Non-marketed services</v>
      </c>
      <c r="B50" s="27">
        <f t="shared" si="14"/>
        <v>-4.1319999999999766</v>
      </c>
      <c r="C50" s="27">
        <f t="shared" si="16"/>
        <v>1.2559999999998723</v>
      </c>
      <c r="D50" s="27">
        <f t="shared" si="14"/>
        <v>3.502999999999787</v>
      </c>
      <c r="E50" s="27">
        <f t="shared" si="14"/>
        <v>5.4150000000001199</v>
      </c>
      <c r="F50" s="27">
        <f t="shared" si="15"/>
        <v>8.9179999999999069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-10.553999999999803</v>
      </c>
      <c r="C52" s="29">
        <f>D14-C14</f>
        <v>0.82899999999955298</v>
      </c>
      <c r="D52" s="29">
        <f t="shared" si="14"/>
        <v>4.9120000000000346</v>
      </c>
      <c r="E52" s="29">
        <f t="shared" si="14"/>
        <v>14.113000000000056</v>
      </c>
      <c r="F52" s="29">
        <f t="shared" si="15"/>
        <v>19.025000000000091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York and North Yorkshire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9.6510000000000051</v>
      </c>
      <c r="C5" s="11">
        <v>9.3769999999999989</v>
      </c>
      <c r="D5" s="11">
        <v>6.4430000000000138</v>
      </c>
      <c r="E5" s="11">
        <v>6.6780000000000213</v>
      </c>
      <c r="F5" s="11">
        <v>6.7700000000000085</v>
      </c>
      <c r="G5" s="10"/>
    </row>
    <row r="6" spans="1:7" x14ac:dyDescent="0.2">
      <c r="A6" s="10" t="str">
        <f>name!B5</f>
        <v>Mining and quarrying</v>
      </c>
      <c r="B6" s="11">
        <v>1.2729999999999992</v>
      </c>
      <c r="C6" s="11">
        <v>0.43899999999999967</v>
      </c>
      <c r="D6" s="11">
        <v>0.40400000000000058</v>
      </c>
      <c r="E6" s="11">
        <v>0.29799999999999921</v>
      </c>
      <c r="F6" s="11">
        <v>0.18900000000000003</v>
      </c>
    </row>
    <row r="7" spans="1:7" x14ac:dyDescent="0.2">
      <c r="A7" s="10" t="str">
        <f>name!B6</f>
        <v>Food drink and tobacco</v>
      </c>
      <c r="B7" s="11">
        <v>13.645000000000023</v>
      </c>
      <c r="C7" s="11">
        <v>15.192999999999959</v>
      </c>
      <c r="D7" s="11">
        <v>16.051000000000052</v>
      </c>
      <c r="E7" s="11">
        <v>14.974999999999998</v>
      </c>
      <c r="F7" s="11">
        <v>12.411000000000037</v>
      </c>
      <c r="G7" s="11"/>
    </row>
    <row r="8" spans="1:7" x14ac:dyDescent="0.2">
      <c r="A8" s="10" t="str">
        <f>name!B7</f>
        <v>Engineering</v>
      </c>
      <c r="B8" s="11">
        <v>4.9579999999999993</v>
      </c>
      <c r="C8" s="11">
        <v>4.7750000000000208</v>
      </c>
      <c r="D8" s="11">
        <v>4.6960000000000086</v>
      </c>
      <c r="E8" s="11">
        <v>4.9409999999999865</v>
      </c>
      <c r="F8" s="11">
        <v>4.979000000000017</v>
      </c>
      <c r="G8" s="11"/>
    </row>
    <row r="9" spans="1:7" x14ac:dyDescent="0.2">
      <c r="A9" s="10" t="str">
        <f>name!B8</f>
        <v>Rest of manufacturing</v>
      </c>
      <c r="B9" s="11">
        <v>23.056999999999881</v>
      </c>
      <c r="C9" s="11">
        <v>19.769000000000059</v>
      </c>
      <c r="D9" s="11">
        <v>19.979000000000017</v>
      </c>
      <c r="E9" s="11">
        <v>18.730000000000022</v>
      </c>
      <c r="F9" s="11">
        <v>16.69300000000004</v>
      </c>
      <c r="G9" s="11"/>
    </row>
    <row r="10" spans="1:7" x14ac:dyDescent="0.2">
      <c r="A10" s="10" t="str">
        <f>name!B9</f>
        <v>Electricity and gas</v>
      </c>
      <c r="B10" s="11">
        <v>1.9880000000000002</v>
      </c>
      <c r="C10" s="11">
        <v>1.6140000000000001</v>
      </c>
      <c r="D10" s="11">
        <v>1.5689999999999953</v>
      </c>
      <c r="E10" s="11">
        <v>1.5240000000000029</v>
      </c>
      <c r="F10" s="11">
        <v>1.5139999999999987</v>
      </c>
      <c r="G10" s="11"/>
    </row>
    <row r="11" spans="1:7" x14ac:dyDescent="0.2">
      <c r="A11" s="10" t="str">
        <f>name!B10</f>
        <v>Water and sewerage</v>
      </c>
      <c r="B11" s="11">
        <v>2.0929999999999964</v>
      </c>
      <c r="C11" s="11">
        <v>1.4870000000000003</v>
      </c>
      <c r="D11" s="11">
        <v>1.4419999999999984</v>
      </c>
      <c r="E11" s="11">
        <v>1.489999999999998</v>
      </c>
      <c r="F11" s="11">
        <v>1.5640000000000021</v>
      </c>
      <c r="G11" s="11"/>
    </row>
    <row r="12" spans="1:7" x14ac:dyDescent="0.2">
      <c r="A12" s="10" t="str">
        <f>name!B11</f>
        <v>Construction</v>
      </c>
      <c r="B12" s="11">
        <v>29.794000000000018</v>
      </c>
      <c r="C12" s="11">
        <v>31.57000000000011</v>
      </c>
      <c r="D12" s="11">
        <v>33.33099999999996</v>
      </c>
      <c r="E12" s="11">
        <v>32.961000000000013</v>
      </c>
      <c r="F12" s="11">
        <v>33.361000000000054</v>
      </c>
      <c r="G12" s="11"/>
    </row>
    <row r="13" spans="1:7" x14ac:dyDescent="0.2">
      <c r="A13" s="10" t="str">
        <f>name!B12</f>
        <v>Wholesale and retail trade</v>
      </c>
      <c r="B13" s="11">
        <v>67.057999999999979</v>
      </c>
      <c r="C13" s="11">
        <v>62.953999999999887</v>
      </c>
      <c r="D13" s="11">
        <v>64.215999999999781</v>
      </c>
      <c r="E13" s="11">
        <v>63.987000000000045</v>
      </c>
      <c r="F13" s="11">
        <v>64.069999999999865</v>
      </c>
      <c r="G13" s="11"/>
    </row>
    <row r="14" spans="1:7" x14ac:dyDescent="0.2">
      <c r="A14" s="10" t="str">
        <f>name!B13</f>
        <v>Transport and storage</v>
      </c>
      <c r="B14" s="11">
        <v>20.622999999999983</v>
      </c>
      <c r="C14" s="11">
        <v>18.630000000000031</v>
      </c>
      <c r="D14" s="11">
        <v>19.111000000000004</v>
      </c>
      <c r="E14" s="11">
        <v>21.150000000000002</v>
      </c>
      <c r="F14" s="11">
        <v>22.002999999999954</v>
      </c>
      <c r="G14" s="11"/>
    </row>
    <row r="15" spans="1:7" x14ac:dyDescent="0.2">
      <c r="A15" s="10" t="str">
        <f>name!B14</f>
        <v>Accommodation and food</v>
      </c>
      <c r="B15" s="11">
        <v>44.547999999999952</v>
      </c>
      <c r="C15" s="11">
        <v>44.652999999999984</v>
      </c>
      <c r="D15" s="11">
        <v>40.266000000000005</v>
      </c>
      <c r="E15" s="11">
        <v>41.108000000000047</v>
      </c>
      <c r="F15" s="11">
        <v>46.117000000000026</v>
      </c>
      <c r="G15" s="11"/>
    </row>
    <row r="16" spans="1:7" x14ac:dyDescent="0.2">
      <c r="A16" s="10" t="str">
        <f>name!B15</f>
        <v>Media</v>
      </c>
      <c r="B16" s="11">
        <v>1.4410000000000001</v>
      </c>
      <c r="C16" s="11">
        <v>3.0889999999999973</v>
      </c>
      <c r="D16" s="11">
        <v>2.337000000000002</v>
      </c>
      <c r="E16" s="11">
        <v>2.2960000000000025</v>
      </c>
      <c r="F16" s="11">
        <v>2.3380000000000041</v>
      </c>
      <c r="G16" s="11"/>
    </row>
    <row r="17" spans="1:7" x14ac:dyDescent="0.2">
      <c r="A17" s="10" t="str">
        <f>name!B16</f>
        <v>Information technology</v>
      </c>
      <c r="B17" s="11">
        <v>7.0980000000000141</v>
      </c>
      <c r="C17" s="11">
        <v>7.8300000000000063</v>
      </c>
      <c r="D17" s="11">
        <v>7.6930000000000112</v>
      </c>
      <c r="E17" s="11">
        <v>8.2430000000000039</v>
      </c>
      <c r="F17" s="11">
        <v>8.7559999999999878</v>
      </c>
      <c r="G17" s="11"/>
    </row>
    <row r="18" spans="1:7" x14ac:dyDescent="0.2">
      <c r="A18" s="10" t="str">
        <f>name!B17</f>
        <v>Finance and insurance</v>
      </c>
      <c r="B18" s="11">
        <v>11.951000000000009</v>
      </c>
      <c r="C18" s="11">
        <v>10.059999999999972</v>
      </c>
      <c r="D18" s="11">
        <v>10.070000000000016</v>
      </c>
      <c r="E18" s="11">
        <v>10.166999999999982</v>
      </c>
      <c r="F18" s="11">
        <v>9.9679999999999787</v>
      </c>
      <c r="G18" s="11"/>
    </row>
    <row r="19" spans="1:7" x14ac:dyDescent="0.2">
      <c r="A19" s="10" t="str">
        <f>name!B18</f>
        <v>Real estate</v>
      </c>
      <c r="B19" s="11">
        <v>6.3620000000000099</v>
      </c>
      <c r="C19" s="11">
        <v>7.028000000000004</v>
      </c>
      <c r="D19" s="11">
        <v>8.3350000000000186</v>
      </c>
      <c r="E19" s="11">
        <v>7.2929999999999859</v>
      </c>
      <c r="F19" s="11">
        <v>7.8489999999999958</v>
      </c>
      <c r="G19" s="11"/>
    </row>
    <row r="20" spans="1:7" x14ac:dyDescent="0.2">
      <c r="A20" s="10" t="str">
        <f>name!B19</f>
        <v>Professional services</v>
      </c>
      <c r="B20" s="11">
        <v>31.155999999999999</v>
      </c>
      <c r="C20" s="11">
        <v>33.945000000000007</v>
      </c>
      <c r="D20" s="11">
        <v>33.97499999999998</v>
      </c>
      <c r="E20" s="11">
        <v>35.524999999999885</v>
      </c>
      <c r="F20" s="11">
        <v>38.146000000000015</v>
      </c>
      <c r="G20" s="11"/>
    </row>
    <row r="21" spans="1:7" x14ac:dyDescent="0.2">
      <c r="A21" s="10" t="str">
        <f>name!B20</f>
        <v>Support services</v>
      </c>
      <c r="B21" s="11">
        <v>34.833000000000069</v>
      </c>
      <c r="C21" s="11">
        <v>31.383999999999961</v>
      </c>
      <c r="D21" s="11">
        <v>31.311999999999983</v>
      </c>
      <c r="E21" s="11">
        <v>33.786000000000008</v>
      </c>
      <c r="F21" s="11">
        <v>36.677999999999962</v>
      </c>
      <c r="G21" s="11"/>
    </row>
    <row r="22" spans="1:7" x14ac:dyDescent="0.2">
      <c r="A22" s="10" t="str">
        <f>name!B21</f>
        <v>Public admin. and defence</v>
      </c>
      <c r="B22" s="11">
        <v>15.924000000000008</v>
      </c>
      <c r="C22" s="11">
        <v>19.322000000000006</v>
      </c>
      <c r="D22" s="11">
        <v>20.006999999999955</v>
      </c>
      <c r="E22" s="11">
        <v>20.071999999999996</v>
      </c>
      <c r="F22" s="11">
        <v>20.092000000000027</v>
      </c>
      <c r="G22" s="11"/>
    </row>
    <row r="23" spans="1:7" x14ac:dyDescent="0.2">
      <c r="A23" s="10" t="str">
        <f>name!B22</f>
        <v>Education</v>
      </c>
      <c r="B23" s="11">
        <v>41.382000000000119</v>
      </c>
      <c r="C23" s="11">
        <v>37.770000000000088</v>
      </c>
      <c r="D23" s="11">
        <v>37.450000000000095</v>
      </c>
      <c r="E23" s="11">
        <v>37.375000000000014</v>
      </c>
      <c r="F23" s="11">
        <v>38.372999999999941</v>
      </c>
      <c r="G23" s="11"/>
    </row>
    <row r="24" spans="1:7" x14ac:dyDescent="0.2">
      <c r="A24" s="10" t="str">
        <f>name!B23</f>
        <v>Health and social work</v>
      </c>
      <c r="B24" s="11">
        <v>56.539000000000101</v>
      </c>
      <c r="C24" s="11">
        <v>52.621000000000144</v>
      </c>
      <c r="D24" s="11">
        <v>53.512000000000072</v>
      </c>
      <c r="E24" s="11">
        <v>57.024999999999899</v>
      </c>
      <c r="F24" s="11">
        <v>61.422000000000068</v>
      </c>
      <c r="G24" s="11"/>
    </row>
    <row r="25" spans="1:7" x14ac:dyDescent="0.2">
      <c r="A25" s="10" t="str">
        <f>name!B24</f>
        <v>Arts and entertainment</v>
      </c>
      <c r="B25" s="11">
        <v>14.421999999999976</v>
      </c>
      <c r="C25" s="11">
        <v>13.345000000000013</v>
      </c>
      <c r="D25" s="11">
        <v>13.700999999999956</v>
      </c>
      <c r="E25" s="11">
        <v>12.798999999999999</v>
      </c>
      <c r="F25" s="11">
        <v>13.721000000000004</v>
      </c>
      <c r="G25" s="11"/>
    </row>
    <row r="26" spans="1:7" x14ac:dyDescent="0.2">
      <c r="A26" s="10" t="str">
        <f>name!B25</f>
        <v>Other services</v>
      </c>
      <c r="B26" s="11">
        <v>12.664000000000009</v>
      </c>
      <c r="C26" s="11">
        <v>15.051000000000029</v>
      </c>
      <c r="D26" s="11">
        <v>16.835000000000012</v>
      </c>
      <c r="E26" s="11">
        <v>15.224000000000002</v>
      </c>
      <c r="F26" s="11">
        <v>14.745999999999979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452.46000000000015</v>
      </c>
      <c r="C28" s="11">
        <f t="shared" ref="C28:F28" si="0">SUM(C5:C26)</f>
        <v>441.90600000000029</v>
      </c>
      <c r="D28" s="11">
        <f t="shared" si="0"/>
        <v>442.73500000000001</v>
      </c>
      <c r="E28" s="11">
        <f t="shared" si="0"/>
        <v>447.64699999999988</v>
      </c>
      <c r="F28" s="11">
        <f t="shared" si="0"/>
        <v>461.75999999999993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2.1330062325951471</v>
      </c>
      <c r="C32" s="18">
        <f t="shared" ref="C32:E32" si="1">C5/C$28*100</f>
        <v>2.1219444859313952</v>
      </c>
      <c r="D32" s="18">
        <f t="shared" si="1"/>
        <v>1.455272341242507</v>
      </c>
      <c r="E32" s="18">
        <f t="shared" si="1"/>
        <v>1.4918004588436924</v>
      </c>
      <c r="F32" s="18">
        <f>F5/F$28*100</f>
        <v>1.4661295911295933</v>
      </c>
    </row>
    <row r="33" spans="1:6" x14ac:dyDescent="0.2">
      <c r="A33" t="str">
        <f>$A$6</f>
        <v>Mining and quarrying</v>
      </c>
      <c r="B33" s="18">
        <f t="shared" ref="B33:F53" si="2">B6/B$28*100</f>
        <v>0.28135083764310631</v>
      </c>
      <c r="C33" s="18">
        <f t="shared" si="2"/>
        <v>9.9342394083809543E-2</v>
      </c>
      <c r="D33" s="18">
        <f t="shared" si="2"/>
        <v>9.1250974058974463E-2</v>
      </c>
      <c r="E33" s="18">
        <f t="shared" si="2"/>
        <v>6.6570310981643857E-2</v>
      </c>
      <c r="F33" s="18">
        <f t="shared" si="2"/>
        <v>4.0930353430353443E-2</v>
      </c>
    </row>
    <row r="34" spans="1:6" x14ac:dyDescent="0.2">
      <c r="A34" t="str">
        <f>$A$7</f>
        <v>Food drink and tobacco</v>
      </c>
      <c r="B34" s="18">
        <f t="shared" si="2"/>
        <v>3.0157361976749364</v>
      </c>
      <c r="C34" s="18">
        <f t="shared" si="2"/>
        <v>3.4380614881897844</v>
      </c>
      <c r="D34" s="18">
        <f t="shared" si="2"/>
        <v>3.6254192688628755</v>
      </c>
      <c r="E34" s="18">
        <f t="shared" si="2"/>
        <v>3.3452698219802657</v>
      </c>
      <c r="F34" s="18">
        <f t="shared" si="2"/>
        <v>2.6877598752598835</v>
      </c>
    </row>
    <row r="35" spans="1:6" x14ac:dyDescent="0.2">
      <c r="A35" t="str">
        <f>$A$8</f>
        <v>Engineering</v>
      </c>
      <c r="B35" s="18">
        <f t="shared" si="2"/>
        <v>1.095787472925783</v>
      </c>
      <c r="C35" s="18">
        <f t="shared" si="2"/>
        <v>1.0805465415721935</v>
      </c>
      <c r="D35" s="18">
        <f t="shared" si="2"/>
        <v>1.060679639061743</v>
      </c>
      <c r="E35" s="18">
        <f t="shared" si="2"/>
        <v>1.1037714985245044</v>
      </c>
      <c r="F35" s="18">
        <f t="shared" si="2"/>
        <v>1.0782657657657697</v>
      </c>
    </row>
    <row r="36" spans="1:6" x14ac:dyDescent="0.2">
      <c r="A36" t="str">
        <f>$A$9</f>
        <v>Rest of manufacturing</v>
      </c>
      <c r="B36" s="18">
        <f t="shared" si="2"/>
        <v>5.0959200813331291</v>
      </c>
      <c r="C36" s="18">
        <f t="shared" si="2"/>
        <v>4.4735758283435949</v>
      </c>
      <c r="D36" s="18">
        <f t="shared" si="2"/>
        <v>4.5126317097134887</v>
      </c>
      <c r="E36" s="18">
        <f t="shared" si="2"/>
        <v>4.1841004184100479</v>
      </c>
      <c r="F36" s="18">
        <f t="shared" si="2"/>
        <v>3.6150814275814369</v>
      </c>
    </row>
    <row r="37" spans="1:6" x14ac:dyDescent="0.2">
      <c r="A37" t="str">
        <f>$A$10</f>
        <v>Electricity and gas</v>
      </c>
      <c r="B37" s="18">
        <f t="shared" si="2"/>
        <v>0.43937585642929755</v>
      </c>
      <c r="C37" s="18">
        <f t="shared" si="2"/>
        <v>0.36523604567487183</v>
      </c>
      <c r="D37" s="18">
        <f t="shared" si="2"/>
        <v>0.35438806509537196</v>
      </c>
      <c r="E37" s="18">
        <f t="shared" si="2"/>
        <v>0.34044682528867687</v>
      </c>
      <c r="F37" s="18">
        <f t="shared" si="2"/>
        <v>0.32787595287595261</v>
      </c>
    </row>
    <row r="38" spans="1:6" x14ac:dyDescent="0.2">
      <c r="A38" t="str">
        <f>$A$11</f>
        <v>Water and sewerage</v>
      </c>
      <c r="B38" s="18">
        <f t="shared" si="2"/>
        <v>0.46258232771957647</v>
      </c>
      <c r="C38" s="18">
        <f t="shared" si="2"/>
        <v>0.33649690205609323</v>
      </c>
      <c r="D38" s="18">
        <f t="shared" si="2"/>
        <v>0.32570273414119016</v>
      </c>
      <c r="E38" s="18">
        <f t="shared" si="2"/>
        <v>0.33285155490821977</v>
      </c>
      <c r="F38" s="18">
        <f t="shared" si="2"/>
        <v>0.33870408870408919</v>
      </c>
    </row>
    <row r="39" spans="1:6" x14ac:dyDescent="0.2">
      <c r="A39" t="str">
        <f>$A$12</f>
        <v>Construction</v>
      </c>
      <c r="B39" s="18">
        <f t="shared" si="2"/>
        <v>6.5848914821199687</v>
      </c>
      <c r="C39" s="18">
        <f t="shared" si="2"/>
        <v>7.1440532601956281</v>
      </c>
      <c r="D39" s="18">
        <f t="shared" si="2"/>
        <v>7.5284312286130444</v>
      </c>
      <c r="E39" s="18">
        <f t="shared" si="2"/>
        <v>7.3631678532415101</v>
      </c>
      <c r="F39" s="18">
        <f t="shared" si="2"/>
        <v>7.2247487872487994</v>
      </c>
    </row>
    <row r="40" spans="1:6" x14ac:dyDescent="0.2">
      <c r="A40" t="str">
        <f>$A$13</f>
        <v>Wholesale and retail trade</v>
      </c>
      <c r="B40" s="18">
        <f t="shared" si="2"/>
        <v>14.820757636034115</v>
      </c>
      <c r="C40" s="18">
        <f t="shared" si="2"/>
        <v>14.246016121075488</v>
      </c>
      <c r="D40" s="18">
        <f t="shared" si="2"/>
        <v>14.504387500423455</v>
      </c>
      <c r="E40" s="18">
        <f t="shared" si="2"/>
        <v>14.294075465712952</v>
      </c>
      <c r="F40" s="18">
        <f t="shared" si="2"/>
        <v>13.875173250173223</v>
      </c>
    </row>
    <row r="41" spans="1:6" x14ac:dyDescent="0.2">
      <c r="A41" t="str">
        <f>$A$14</f>
        <v>Transport and storage</v>
      </c>
      <c r="B41" s="18">
        <f t="shared" si="2"/>
        <v>4.5579719754232366</v>
      </c>
      <c r="C41" s="18">
        <f t="shared" si="2"/>
        <v>4.2158287056523376</v>
      </c>
      <c r="D41" s="18">
        <f t="shared" si="2"/>
        <v>4.3165776367352944</v>
      </c>
      <c r="E41" s="18">
        <f t="shared" si="2"/>
        <v>4.7247049572542661</v>
      </c>
      <c r="F41" s="18">
        <f t="shared" si="2"/>
        <v>4.7650294525294434</v>
      </c>
    </row>
    <row r="42" spans="1:6" x14ac:dyDescent="0.2">
      <c r="A42" t="str">
        <f>$A$15</f>
        <v>Accommodation and food</v>
      </c>
      <c r="B42" s="18">
        <f t="shared" si="2"/>
        <v>9.8457322194226986</v>
      </c>
      <c r="C42" s="18">
        <f t="shared" si="2"/>
        <v>10.104637637868677</v>
      </c>
      <c r="D42" s="18">
        <f t="shared" si="2"/>
        <v>9.0948309937095555</v>
      </c>
      <c r="E42" s="18">
        <f t="shared" si="2"/>
        <v>9.1831286705819668</v>
      </c>
      <c r="F42" s="18">
        <f t="shared" si="2"/>
        <v>9.987222799722808</v>
      </c>
    </row>
    <row r="43" spans="1:6" x14ac:dyDescent="0.2">
      <c r="A43" t="str">
        <f>$A$16</f>
        <v>Media</v>
      </c>
      <c r="B43" s="18">
        <f t="shared" si="2"/>
        <v>0.31848119170755418</v>
      </c>
      <c r="C43" s="18">
        <f t="shared" si="2"/>
        <v>0.6990174380976939</v>
      </c>
      <c r="D43" s="18">
        <f t="shared" si="2"/>
        <v>0.52785526330649302</v>
      </c>
      <c r="E43" s="18">
        <f t="shared" si="2"/>
        <v>0.51290414098609016</v>
      </c>
      <c r="F43" s="18">
        <f t="shared" si="2"/>
        <v>0.50632363132363223</v>
      </c>
    </row>
    <row r="44" spans="1:6" x14ac:dyDescent="0.2">
      <c r="A44" t="str">
        <f>$A$17</f>
        <v>Information technology</v>
      </c>
      <c r="B44" s="18">
        <f t="shared" si="2"/>
        <v>1.5687574592229174</v>
      </c>
      <c r="C44" s="18">
        <f t="shared" si="2"/>
        <v>1.7718700357089519</v>
      </c>
      <c r="D44" s="18">
        <f t="shared" si="2"/>
        <v>1.737608275830917</v>
      </c>
      <c r="E44" s="18">
        <f t="shared" si="2"/>
        <v>1.8414062866499734</v>
      </c>
      <c r="F44" s="18">
        <f t="shared" si="2"/>
        <v>1.896223146223144</v>
      </c>
    </row>
    <row r="45" spans="1:6" x14ac:dyDescent="0.2">
      <c r="A45" t="str">
        <f>$A$18</f>
        <v>Finance and insurance</v>
      </c>
      <c r="B45" s="18">
        <f t="shared" si="2"/>
        <v>2.6413384608584196</v>
      </c>
      <c r="C45" s="18">
        <f t="shared" si="2"/>
        <v>2.2765022425583643</v>
      </c>
      <c r="D45" s="18">
        <f t="shared" si="2"/>
        <v>2.27449828904424</v>
      </c>
      <c r="E45" s="18">
        <f t="shared" si="2"/>
        <v>2.271209234061657</v>
      </c>
      <c r="F45" s="18">
        <f t="shared" si="2"/>
        <v>2.1586971586971546</v>
      </c>
    </row>
    <row r="46" spans="1:6" x14ac:dyDescent="0.2">
      <c r="A46" t="str">
        <f>$A$19</f>
        <v>Real estate</v>
      </c>
      <c r="B46" s="18">
        <f t="shared" si="2"/>
        <v>1.4060911461786694</v>
      </c>
      <c r="C46" s="18">
        <f t="shared" si="2"/>
        <v>1.5903834752187116</v>
      </c>
      <c r="D46" s="18">
        <f t="shared" si="2"/>
        <v>1.8826160118355264</v>
      </c>
      <c r="E46" s="18">
        <f t="shared" si="2"/>
        <v>1.6291854966078156</v>
      </c>
      <c r="F46" s="18">
        <f t="shared" si="2"/>
        <v>1.6998007623007616</v>
      </c>
    </row>
    <row r="47" spans="1:6" x14ac:dyDescent="0.2">
      <c r="A47" s="10" t="str">
        <f>$A$20</f>
        <v>Professional services</v>
      </c>
      <c r="B47" s="18">
        <f t="shared" si="2"/>
        <v>6.885912566856736</v>
      </c>
      <c r="C47" s="18">
        <f t="shared" si="2"/>
        <v>7.6814978751137089</v>
      </c>
      <c r="D47" s="18">
        <f t="shared" si="2"/>
        <v>7.6738907021129972</v>
      </c>
      <c r="E47" s="18">
        <f t="shared" si="2"/>
        <v>7.9359405960499894</v>
      </c>
      <c r="F47" s="18">
        <f t="shared" si="2"/>
        <v>8.2610013860013911</v>
      </c>
    </row>
    <row r="48" spans="1:6" x14ac:dyDescent="0.2">
      <c r="A48" s="10" t="str">
        <f>$A$21</f>
        <v>Support services</v>
      </c>
      <c r="B48" s="18">
        <f t="shared" si="2"/>
        <v>7.698581090041122</v>
      </c>
      <c r="C48" s="18">
        <f t="shared" si="2"/>
        <v>7.1019628608799028</v>
      </c>
      <c r="D48" s="18">
        <f t="shared" si="2"/>
        <v>7.0724022270658482</v>
      </c>
      <c r="E48" s="18">
        <f t="shared" si="2"/>
        <v>7.5474648551202215</v>
      </c>
      <c r="F48" s="18">
        <f t="shared" si="2"/>
        <v>7.9430873180873105</v>
      </c>
    </row>
    <row r="49" spans="1:9" x14ac:dyDescent="0.2">
      <c r="A49" s="10" t="str">
        <f>$A$22</f>
        <v>Public admin. and defence</v>
      </c>
      <c r="B49" s="18">
        <f t="shared" si="2"/>
        <v>3.5194271316801493</v>
      </c>
      <c r="C49" s="18">
        <f t="shared" si="2"/>
        <v>4.3724230945042599</v>
      </c>
      <c r="D49" s="18">
        <f t="shared" si="2"/>
        <v>4.5189560346482551</v>
      </c>
      <c r="E49" s="18">
        <f t="shared" si="2"/>
        <v>4.4838902081327481</v>
      </c>
      <c r="F49" s="18">
        <f t="shared" si="2"/>
        <v>4.3511781011781077</v>
      </c>
    </row>
    <row r="50" spans="1:9" x14ac:dyDescent="0.2">
      <c r="A50" s="10" t="str">
        <f>$A$23</f>
        <v>Education</v>
      </c>
      <c r="B50" s="18">
        <f t="shared" si="2"/>
        <v>9.1460018565177279</v>
      </c>
      <c r="C50" s="18">
        <f t="shared" si="2"/>
        <v>8.5470665707186733</v>
      </c>
      <c r="D50" s="18">
        <f t="shared" si="2"/>
        <v>8.458784600268805</v>
      </c>
      <c r="E50" s="18">
        <f t="shared" si="2"/>
        <v>8.3492126608689485</v>
      </c>
      <c r="F50" s="18">
        <f t="shared" si="2"/>
        <v>8.3101611226611105</v>
      </c>
    </row>
    <row r="51" spans="1:9" x14ac:dyDescent="0.2">
      <c r="A51" s="10" t="str">
        <f>$A$24</f>
        <v>Health and social work</v>
      </c>
      <c r="B51" s="18">
        <f t="shared" si="2"/>
        <v>12.495911240772683</v>
      </c>
      <c r="C51" s="18">
        <f t="shared" si="2"/>
        <v>11.907736034360275</v>
      </c>
      <c r="D51" s="18">
        <f t="shared" si="2"/>
        <v>12.086688425356042</v>
      </c>
      <c r="E51" s="18">
        <f t="shared" si="2"/>
        <v>12.738832160161895</v>
      </c>
      <c r="F51" s="18">
        <f t="shared" si="2"/>
        <v>13.301715176715193</v>
      </c>
    </row>
    <row r="52" spans="1:9" x14ac:dyDescent="0.2">
      <c r="A52" s="10" t="str">
        <f>$A$25</f>
        <v>Arts and entertainment</v>
      </c>
      <c r="B52" s="18">
        <f t="shared" si="2"/>
        <v>3.187464085222997</v>
      </c>
      <c r="C52" s="18">
        <f t="shared" si="2"/>
        <v>3.0198730046661519</v>
      </c>
      <c r="D52" s="18">
        <f t="shared" si="2"/>
        <v>3.0946277118366416</v>
      </c>
      <c r="E52" s="18">
        <f t="shared" si="2"/>
        <v>2.8591725176310803</v>
      </c>
      <c r="F52" s="18">
        <f t="shared" si="2"/>
        <v>2.971457033957035</v>
      </c>
    </row>
    <row r="53" spans="1:9" x14ac:dyDescent="0.2">
      <c r="A53" s="10" t="str">
        <f>$A$26</f>
        <v>Other services</v>
      </c>
      <c r="B53" s="18">
        <f t="shared" si="2"/>
        <v>2.7989214516200338</v>
      </c>
      <c r="C53" s="18">
        <f t="shared" si="2"/>
        <v>3.4059279575294337</v>
      </c>
      <c r="D53" s="18">
        <f t="shared" si="2"/>
        <v>3.8025003670367172</v>
      </c>
      <c r="E53" s="18">
        <f t="shared" si="2"/>
        <v>3.4008940080018424</v>
      </c>
      <c r="F53" s="18">
        <f t="shared" si="2"/>
        <v>3.1934338184338142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York and North Yorkshire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-0.71745527505975293</v>
      </c>
      <c r="C63" s="18">
        <f>IF(AND(D$3-C$3 &lt;&gt; 0,C5&lt;&gt;0,D5&lt;&gt;0),(EXP(LN(D5/C5)/(D$3-C$3))-1)*100,0)</f>
        <v>-31.289324944011788</v>
      </c>
      <c r="D63" s="18">
        <f t="shared" ref="B63:E78" si="3">IF(AND(E$3-D$3 &lt;&gt; 0,D5&lt;&gt;0,E5&lt;&gt;0),(EXP(LN(E5/D5)/(E$3-D$3))-1)*100,0)</f>
        <v>0.71905832527920932</v>
      </c>
      <c r="E63" s="18">
        <f t="shared" si="3"/>
        <v>0.13691910275843711</v>
      </c>
      <c r="F63" s="18">
        <f>IF(AND(F$3-D$3 &lt;&gt; 0,D5&lt;&gt;0,F5&lt;&gt;0),(EXP(LN(F5/D5)/(F$3-D$3))-1)*100,0)</f>
        <v>0.33059069478929004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-23.368199584953164</v>
      </c>
      <c r="C64" s="18">
        <f t="shared" ref="C64:C78" si="4">IF(AND(D$3-C$3 &lt;&gt; 0,C6&lt;&gt;0,D6&lt;&gt;0),(EXP(LN(D6/C6)/(D$3-C$3))-1)*100,0)</f>
        <v>-7.9726651480635846</v>
      </c>
      <c r="D64" s="18">
        <f t="shared" si="3"/>
        <v>-5.9049061420608169</v>
      </c>
      <c r="E64" s="18">
        <f t="shared" si="3"/>
        <v>-4.451350288035294</v>
      </c>
      <c r="F64" s="18">
        <f t="shared" ref="F64:F84" si="5">IF(AND(F$3-D$3 &lt;&gt; 0,D6&lt;&gt;0,F6&lt;&gt;0),(EXP(LN(F6/D6)/(F$3-D$3))-1)*100,0)</f>
        <v>-4.9383468343533021</v>
      </c>
    </row>
    <row r="65" spans="1:6" x14ac:dyDescent="0.2">
      <c r="A65" t="str">
        <f>$A$7</f>
        <v>Food drink and tobacco</v>
      </c>
      <c r="B65" s="18">
        <f t="shared" si="3"/>
        <v>2.7229538969798073</v>
      </c>
      <c r="C65" s="18">
        <f t="shared" si="4"/>
        <v>5.6473375896800793</v>
      </c>
      <c r="D65" s="18">
        <f t="shared" si="3"/>
        <v>-1.3781949015611694</v>
      </c>
      <c r="E65" s="18">
        <f t="shared" si="3"/>
        <v>-1.8604653256908077</v>
      </c>
      <c r="F65" s="18">
        <f t="shared" si="5"/>
        <v>-1.6999711277073226</v>
      </c>
    </row>
    <row r="66" spans="1:6" x14ac:dyDescent="0.2">
      <c r="A66" t="str">
        <f>$A$8</f>
        <v>Engineering</v>
      </c>
      <c r="B66" s="18">
        <f t="shared" si="3"/>
        <v>-0.9358053236721231</v>
      </c>
      <c r="C66" s="18">
        <f t="shared" si="4"/>
        <v>-1.6544502617803492</v>
      </c>
      <c r="D66" s="18">
        <f t="shared" si="3"/>
        <v>1.0223235287197818</v>
      </c>
      <c r="E66" s="18">
        <f t="shared" si="3"/>
        <v>7.6642633432433271E-2</v>
      </c>
      <c r="F66" s="18">
        <f t="shared" si="5"/>
        <v>0.39088185910838291</v>
      </c>
    </row>
    <row r="67" spans="1:6" x14ac:dyDescent="0.2">
      <c r="A67" t="str">
        <f>$A$9</f>
        <v>Rest of manufacturing</v>
      </c>
      <c r="B67" s="18">
        <f t="shared" si="3"/>
        <v>-3.7733258986720197</v>
      </c>
      <c r="C67" s="18">
        <f t="shared" si="4"/>
        <v>1.0622692093679831</v>
      </c>
      <c r="D67" s="18">
        <f t="shared" si="3"/>
        <v>-1.2828051147461661</v>
      </c>
      <c r="E67" s="18">
        <f t="shared" si="3"/>
        <v>-1.1447675616713338</v>
      </c>
      <c r="F67" s="18">
        <f t="shared" si="5"/>
        <v>-1.1908015126817051</v>
      </c>
    </row>
    <row r="68" spans="1:6" x14ac:dyDescent="0.2">
      <c r="A68" t="str">
        <f>$A$10</f>
        <v>Electricity and gas</v>
      </c>
      <c r="B68" s="18">
        <f t="shared" si="3"/>
        <v>-5.0769274065886609</v>
      </c>
      <c r="C68" s="18">
        <f t="shared" si="4"/>
        <v>-2.788104089219634</v>
      </c>
      <c r="D68" s="18">
        <f t="shared" si="3"/>
        <v>-0.5803099886630525</v>
      </c>
      <c r="E68" s="18">
        <f t="shared" si="3"/>
        <v>-6.5811357312295371E-2</v>
      </c>
      <c r="F68" s="18">
        <f t="shared" si="5"/>
        <v>-0.23760606042481092</v>
      </c>
    </row>
    <row r="69" spans="1:6" x14ac:dyDescent="0.2">
      <c r="A69" t="str">
        <f>$A$11</f>
        <v>Water and sewerage</v>
      </c>
      <c r="B69" s="18">
        <f t="shared" si="3"/>
        <v>-8.1909623624309873</v>
      </c>
      <c r="C69" s="18">
        <f t="shared" si="4"/>
        <v>-3.0262273032953591</v>
      </c>
      <c r="D69" s="18">
        <f t="shared" si="3"/>
        <v>0.65705079165159219</v>
      </c>
      <c r="E69" s="18">
        <f t="shared" si="3"/>
        <v>0.48588181765636396</v>
      </c>
      <c r="F69" s="18">
        <f t="shared" si="5"/>
        <v>0.54290577611357804</v>
      </c>
    </row>
    <row r="70" spans="1:6" x14ac:dyDescent="0.2">
      <c r="A70" t="str">
        <f>$A$12</f>
        <v>Construction</v>
      </c>
      <c r="B70" s="18">
        <f t="shared" si="3"/>
        <v>1.4580339020760169</v>
      </c>
      <c r="C70" s="18">
        <f t="shared" si="4"/>
        <v>5.5780804561287312</v>
      </c>
      <c r="D70" s="18">
        <f t="shared" si="3"/>
        <v>-0.2230079765608517</v>
      </c>
      <c r="E70" s="18">
        <f t="shared" si="3"/>
        <v>0.1206978680550419</v>
      </c>
      <c r="F70" s="18">
        <f t="shared" si="5"/>
        <v>5.9979011375332902E-3</v>
      </c>
    </row>
    <row r="71" spans="1:6" x14ac:dyDescent="0.2">
      <c r="A71" t="str">
        <f>$A$13</f>
        <v>Wholesale and retail trade</v>
      </c>
      <c r="B71" s="18">
        <f t="shared" si="3"/>
        <v>-1.5664420406628965</v>
      </c>
      <c r="C71" s="18">
        <f t="shared" si="4"/>
        <v>2.0046383073353491</v>
      </c>
      <c r="D71" s="18">
        <f t="shared" si="3"/>
        <v>-7.1423743138354645E-2</v>
      </c>
      <c r="E71" s="18">
        <f t="shared" si="3"/>
        <v>1.2963819469780091E-2</v>
      </c>
      <c r="F71" s="18">
        <f t="shared" si="5"/>
        <v>-1.5173283263214543E-2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-2.508836543029247</v>
      </c>
      <c r="C72" s="18">
        <f t="shared" si="4"/>
        <v>2.5818572195382306</v>
      </c>
      <c r="D72" s="18">
        <f t="shared" si="3"/>
        <v>2.0482101331242619</v>
      </c>
      <c r="E72" s="18">
        <f t="shared" si="3"/>
        <v>0.39617171567252196</v>
      </c>
      <c r="F72" s="18">
        <f t="shared" si="5"/>
        <v>0.94385798929277342</v>
      </c>
    </row>
    <row r="73" spans="1:6" x14ac:dyDescent="0.2">
      <c r="A73" t="str">
        <f>$A$15</f>
        <v>Accommodation and food</v>
      </c>
      <c r="B73" s="18">
        <f t="shared" si="6"/>
        <v>5.8873193072361829E-2</v>
      </c>
      <c r="C73" s="18">
        <f>IF(AND(D$3-C$3 &lt;&gt; 0,C15&lt;&gt;0,D15&lt;&gt;0),(EXP(LN(D15/C15)/(D$3-C$3))-1)*100,0)</f>
        <v>-9.8246478400107033</v>
      </c>
      <c r="D73" s="18">
        <f t="shared" si="3"/>
        <v>0.41476396188486753</v>
      </c>
      <c r="E73" s="18">
        <f t="shared" si="3"/>
        <v>1.1564244384026257</v>
      </c>
      <c r="F73" s="18">
        <f t="shared" si="5"/>
        <v>0.9085976154024511</v>
      </c>
    </row>
    <row r="74" spans="1:6" x14ac:dyDescent="0.2">
      <c r="A74" t="str">
        <f>$A$16</f>
        <v>Media</v>
      </c>
      <c r="B74" s="18">
        <f t="shared" si="6"/>
        <v>21.000866922260485</v>
      </c>
      <c r="C74" s="18">
        <f>IF(AND(D$3-C$3 &lt;&gt; 0,C16&lt;&gt;0,D16&lt;&gt;0),(EXP(LN(D16/C16)/(D$3-C$3))-1)*100,0)</f>
        <v>-24.344448041437229</v>
      </c>
      <c r="D74" s="18">
        <f t="shared" si="3"/>
        <v>-0.35336573058660781</v>
      </c>
      <c r="E74" s="18">
        <f t="shared" si="3"/>
        <v>0.18143824628493732</v>
      </c>
      <c r="F74" s="18">
        <f t="shared" si="5"/>
        <v>2.8520906257156753E-3</v>
      </c>
    </row>
    <row r="75" spans="1:6" x14ac:dyDescent="0.2">
      <c r="A75" t="str">
        <f>$A$17</f>
        <v>Information technology</v>
      </c>
      <c r="B75" s="18">
        <f t="shared" si="6"/>
        <v>2.4840882489794325</v>
      </c>
      <c r="C75" s="18">
        <f t="shared" si="4"/>
        <v>-1.7496807151978877</v>
      </c>
      <c r="D75" s="18">
        <f t="shared" si="3"/>
        <v>1.3906514525592772</v>
      </c>
      <c r="E75" s="18">
        <f t="shared" si="3"/>
        <v>0.60557447643527773</v>
      </c>
      <c r="F75" s="18">
        <f t="shared" si="5"/>
        <v>0.86658903105552021</v>
      </c>
    </row>
    <row r="76" spans="1:6" x14ac:dyDescent="0.2">
      <c r="A76" t="str">
        <f>$A$18</f>
        <v>Finance and insurance</v>
      </c>
      <c r="B76" s="18">
        <f t="shared" si="6"/>
        <v>-4.2147948840823073</v>
      </c>
      <c r="C76" s="18">
        <f t="shared" si="4"/>
        <v>9.9403578529266845E-2</v>
      </c>
      <c r="D76" s="18">
        <f t="shared" si="3"/>
        <v>0.19191340976330018</v>
      </c>
      <c r="E76" s="18">
        <f t="shared" si="3"/>
        <v>-0.19747694966897322</v>
      </c>
      <c r="F76" s="18">
        <f t="shared" si="5"/>
        <v>-6.7848603654241391E-2</v>
      </c>
    </row>
    <row r="77" spans="1:6" x14ac:dyDescent="0.2">
      <c r="A77" t="str">
        <f>$A$19</f>
        <v>Real estate</v>
      </c>
      <c r="B77" s="18">
        <f t="shared" si="6"/>
        <v>2.5202182388309069</v>
      </c>
      <c r="C77" s="18">
        <f t="shared" si="4"/>
        <v>18.597040409789599</v>
      </c>
      <c r="D77" s="18">
        <f t="shared" si="3"/>
        <v>-2.6356156959109089</v>
      </c>
      <c r="E77" s="18">
        <f t="shared" si="3"/>
        <v>0.73741713857671254</v>
      </c>
      <c r="F77" s="18">
        <f t="shared" si="5"/>
        <v>-0.39971487862270338</v>
      </c>
    </row>
    <row r="78" spans="1:6" x14ac:dyDescent="0.2">
      <c r="A78" t="str">
        <f>$A$20</f>
        <v>Professional services</v>
      </c>
      <c r="B78" s="18">
        <f t="shared" si="6"/>
        <v>2.1665032465053802</v>
      </c>
      <c r="C78" s="18">
        <f t="shared" si="4"/>
        <v>8.8378258948207389E-2</v>
      </c>
      <c r="D78" s="18">
        <f t="shared" si="3"/>
        <v>0.89622655360905856</v>
      </c>
      <c r="E78" s="18">
        <f t="shared" si="3"/>
        <v>0.7143819093904602</v>
      </c>
      <c r="F78" s="18">
        <f t="shared" si="5"/>
        <v>0.77496034632149602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-2.5729946161017758</v>
      </c>
      <c r="C79" s="18">
        <f t="shared" ref="C79:C84" si="8">IF(AND(D$3-C$3 &lt;&gt; 0,C21&lt;&gt;0,D21&lt;&gt;0),(EXP(LN(D21/C21)/(D$3-C$3))-1)*100,0)</f>
        <v>-0.2294162630639085</v>
      </c>
      <c r="D79" s="18">
        <f t="shared" ref="D79:D84" si="9">IF(AND(E$3-D$3 &lt;&gt; 0,D21&lt;&gt;0,E21&lt;&gt;0),(EXP(LN(E21/D21)/(E$3-D$3))-1)*100,0)</f>
        <v>1.5325266709069307</v>
      </c>
      <c r="E79" s="18">
        <f t="shared" ref="E79:E84" si="10">IF(AND(F$3-E$3 &lt;&gt; 0,E21&lt;&gt;0,F21&lt;&gt;0),(EXP(LN(F21/E21)/(F$3-E$3))-1)*100,0)</f>
        <v>0.82468801829720384</v>
      </c>
      <c r="F79" s="18">
        <f t="shared" si="5"/>
        <v>1.0600842267124655</v>
      </c>
    </row>
    <row r="80" spans="1:6" x14ac:dyDescent="0.2">
      <c r="A80" s="10" t="str">
        <f>$A$22</f>
        <v>Public admin. and defence</v>
      </c>
      <c r="B80" s="18">
        <f t="shared" si="7"/>
        <v>4.9542373589588129</v>
      </c>
      <c r="C80" s="18">
        <f t="shared" si="8"/>
        <v>3.5451816582131812</v>
      </c>
      <c r="D80" s="18">
        <f t="shared" si="9"/>
        <v>6.4892981307407283E-2</v>
      </c>
      <c r="E80" s="18">
        <f t="shared" si="10"/>
        <v>9.9596641784049922E-3</v>
      </c>
      <c r="F80" s="18">
        <f t="shared" si="5"/>
        <v>2.8267418278749012E-2</v>
      </c>
    </row>
    <row r="81" spans="1:6" x14ac:dyDescent="0.2">
      <c r="A81" s="10" t="str">
        <f>$A$23</f>
        <v>Education</v>
      </c>
      <c r="B81" s="18">
        <f t="shared" si="7"/>
        <v>-2.2574022896345802</v>
      </c>
      <c r="C81" s="18">
        <f t="shared" si="8"/>
        <v>-0.84723325390519966</v>
      </c>
      <c r="D81" s="18">
        <f t="shared" si="9"/>
        <v>-4.0085528651867541E-2</v>
      </c>
      <c r="E81" s="18">
        <f t="shared" si="10"/>
        <v>0.26386807635734311</v>
      </c>
      <c r="F81" s="18">
        <f t="shared" si="5"/>
        <v>0.16244765229109781</v>
      </c>
    </row>
    <row r="82" spans="1:6" x14ac:dyDescent="0.2">
      <c r="A82" s="10" t="str">
        <f>$A$24</f>
        <v>Health and social work</v>
      </c>
      <c r="B82" s="18">
        <f t="shared" si="7"/>
        <v>-1.779363640258036</v>
      </c>
      <c r="C82" s="18">
        <f t="shared" si="8"/>
        <v>1.6932403413084662</v>
      </c>
      <c r="D82" s="18">
        <f t="shared" si="9"/>
        <v>1.2797970009615689</v>
      </c>
      <c r="E82" s="18">
        <f t="shared" si="10"/>
        <v>0.74554856646957823</v>
      </c>
      <c r="F82" s="18">
        <f t="shared" si="5"/>
        <v>0.92331751411207641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-1.9216227308988532</v>
      </c>
      <c r="C83" s="18">
        <f t="shared" si="8"/>
        <v>2.6676657924311842</v>
      </c>
      <c r="D83" s="18">
        <f t="shared" si="9"/>
        <v>-1.3528018648614304</v>
      </c>
      <c r="E83" s="18">
        <f t="shared" si="10"/>
        <v>0.69802957908848828</v>
      </c>
      <c r="F83" s="18">
        <f t="shared" si="5"/>
        <v>9.7250266371862182E-3</v>
      </c>
    </row>
    <row r="84" spans="1:6" x14ac:dyDescent="0.2">
      <c r="A84" s="10" t="str">
        <f>$A$26</f>
        <v>Other services</v>
      </c>
      <c r="B84" s="18">
        <f t="shared" si="7"/>
        <v>4.4115669535984336</v>
      </c>
      <c r="C84" s="18">
        <f t="shared" si="8"/>
        <v>11.853033021061599</v>
      </c>
      <c r="D84" s="18">
        <f t="shared" si="9"/>
        <v>-1.9916380094900932</v>
      </c>
      <c r="E84" s="18">
        <f t="shared" si="10"/>
        <v>-0.31850439939919983</v>
      </c>
      <c r="F84" s="18">
        <f t="shared" si="5"/>
        <v>-0.87936538572035428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-0.58831689018750133</v>
      </c>
      <c r="C86" s="18">
        <f>IF(AND(D$3-C$3 &lt;&gt; 0,C28&lt;&gt;0,D28&lt;&gt;0),(EXP(LN(D28/C28)/(D$3-C$3))-1)*100,0)</f>
        <v>0.18759645716504014</v>
      </c>
      <c r="D86" s="18">
        <f>IF(AND(E$3-D$3 &lt;&gt; 0,D28&lt;&gt;0,E28&lt;&gt;0),(EXP(LN(E28/D28)/(E$3-D$3))-1)*100,0)</f>
        <v>0.22091522827822896</v>
      </c>
      <c r="E86" s="18">
        <f>IF(AND(F$3-E$3 &lt;&gt; 0,E28&lt;&gt;0,F28&lt;&gt;0),(EXP(LN(F28/E28)/(F$3-E$3))-1)*100,0)</f>
        <v>0.31088525088109886</v>
      </c>
      <c r="F86" s="18">
        <f>IF(AND(F$3-D$3 &lt;&gt; 0,D28&lt;&gt;0,F28&lt;&gt;0),(EXP(LN(F28/D28)/(F$3-D$3))-1)*100,0)</f>
        <v>0.28088627274531763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-0.27400000000000624</v>
      </c>
      <c r="C90" s="27">
        <f>D5-C5</f>
        <v>-2.9339999999999851</v>
      </c>
      <c r="D90" s="27">
        <f t="shared" si="11"/>
        <v>0.23500000000000743</v>
      </c>
      <c r="E90" s="27">
        <f t="shared" si="11"/>
        <v>9.1999999999987203E-2</v>
      </c>
      <c r="F90" s="27">
        <f>F5-D5</f>
        <v>0.32699999999999463</v>
      </c>
    </row>
    <row r="91" spans="1:6" x14ac:dyDescent="0.2">
      <c r="A91" t="str">
        <f>$A$6</f>
        <v>Mining and quarrying</v>
      </c>
      <c r="B91" s="27">
        <f t="shared" si="11"/>
        <v>-0.83399999999999963</v>
      </c>
      <c r="C91" s="27">
        <f t="shared" ref="C91:C105" si="12">D6-C6</f>
        <v>-3.4999999999999087E-2</v>
      </c>
      <c r="D91" s="27">
        <f t="shared" si="11"/>
        <v>-0.10600000000000137</v>
      </c>
      <c r="E91" s="27">
        <f t="shared" si="11"/>
        <v>-0.10899999999999918</v>
      </c>
      <c r="F91" s="27">
        <f t="shared" ref="F91:F111" si="13">F6-D6</f>
        <v>-0.21500000000000055</v>
      </c>
    </row>
    <row r="92" spans="1:6" x14ac:dyDescent="0.2">
      <c r="A92" t="str">
        <f>$A$7</f>
        <v>Food drink and tobacco</v>
      </c>
      <c r="B92" s="27">
        <f t="shared" si="11"/>
        <v>1.5479999999999361</v>
      </c>
      <c r="C92" s="27">
        <f t="shared" si="12"/>
        <v>0.85800000000009291</v>
      </c>
      <c r="D92" s="27">
        <f t="shared" si="11"/>
        <v>-1.0760000000000538</v>
      </c>
      <c r="E92" s="27">
        <f t="shared" si="11"/>
        <v>-2.563999999999961</v>
      </c>
      <c r="F92" s="27">
        <f t="shared" si="13"/>
        <v>-3.6400000000000148</v>
      </c>
    </row>
    <row r="93" spans="1:6" x14ac:dyDescent="0.2">
      <c r="A93" t="str">
        <f>$A$8</f>
        <v>Engineering</v>
      </c>
      <c r="B93" s="27">
        <f t="shared" si="11"/>
        <v>-0.18299999999997851</v>
      </c>
      <c r="C93" s="27">
        <f t="shared" si="12"/>
        <v>-7.9000000000012172E-2</v>
      </c>
      <c r="D93" s="27">
        <f t="shared" si="11"/>
        <v>0.2449999999999779</v>
      </c>
      <c r="E93" s="27">
        <f t="shared" si="11"/>
        <v>3.8000000000030454E-2</v>
      </c>
      <c r="F93" s="27">
        <f t="shared" si="13"/>
        <v>0.28300000000000836</v>
      </c>
    </row>
    <row r="94" spans="1:6" x14ac:dyDescent="0.2">
      <c r="A94" t="str">
        <f>$A$9</f>
        <v>Rest of manufacturing</v>
      </c>
      <c r="B94" s="27">
        <f t="shared" si="11"/>
        <v>-3.2879999999998226</v>
      </c>
      <c r="C94" s="27">
        <f t="shared" si="12"/>
        <v>0.20999999999995822</v>
      </c>
      <c r="D94" s="27">
        <f t="shared" si="11"/>
        <v>-1.2489999999999952</v>
      </c>
      <c r="E94" s="27">
        <f t="shared" si="11"/>
        <v>-2.0369999999999813</v>
      </c>
      <c r="F94" s="27">
        <f t="shared" si="13"/>
        <v>-3.2859999999999765</v>
      </c>
    </row>
    <row r="95" spans="1:6" x14ac:dyDescent="0.2">
      <c r="A95" t="str">
        <f>$A$10</f>
        <v>Electricity and gas</v>
      </c>
      <c r="B95" s="27">
        <f t="shared" si="11"/>
        <v>-0.37400000000000011</v>
      </c>
      <c r="C95" s="27">
        <f t="shared" si="12"/>
        <v>-4.5000000000004814E-2</v>
      </c>
      <c r="D95" s="27">
        <f t="shared" si="11"/>
        <v>-4.4999999999992379E-2</v>
      </c>
      <c r="E95" s="27">
        <f t="shared" si="11"/>
        <v>-1.0000000000004228E-2</v>
      </c>
      <c r="F95" s="27">
        <f t="shared" si="13"/>
        <v>-5.4999999999996607E-2</v>
      </c>
    </row>
    <row r="96" spans="1:6" x14ac:dyDescent="0.2">
      <c r="A96" t="str">
        <f>$A$11</f>
        <v>Water and sewerage</v>
      </c>
      <c r="B96" s="27">
        <f t="shared" si="11"/>
        <v>-0.6059999999999961</v>
      </c>
      <c r="C96" s="27">
        <f t="shared" si="12"/>
        <v>-4.5000000000001927E-2</v>
      </c>
      <c r="D96" s="27">
        <f t="shared" si="11"/>
        <v>4.7999999999999599E-2</v>
      </c>
      <c r="E96" s="27">
        <f t="shared" si="11"/>
        <v>7.4000000000004063E-2</v>
      </c>
      <c r="F96" s="27">
        <f t="shared" si="13"/>
        <v>0.12200000000000366</v>
      </c>
    </row>
    <row r="97" spans="1:6" x14ac:dyDescent="0.2">
      <c r="A97" t="str">
        <f>$A$12</f>
        <v>Construction</v>
      </c>
      <c r="B97" s="27">
        <f t="shared" si="11"/>
        <v>1.7760000000000922</v>
      </c>
      <c r="C97" s="27">
        <f t="shared" si="12"/>
        <v>1.76099999999985</v>
      </c>
      <c r="D97" s="27">
        <f t="shared" si="11"/>
        <v>-0.3699999999999477</v>
      </c>
      <c r="E97" s="27">
        <f t="shared" si="11"/>
        <v>0.40000000000004121</v>
      </c>
      <c r="F97" s="27">
        <f t="shared" si="13"/>
        <v>3.0000000000093507E-2</v>
      </c>
    </row>
    <row r="98" spans="1:6" x14ac:dyDescent="0.2">
      <c r="A98" t="str">
        <f>$A$13</f>
        <v>Wholesale and retail trade</v>
      </c>
      <c r="B98" s="27">
        <f t="shared" si="11"/>
        <v>-4.1040000000000916</v>
      </c>
      <c r="C98" s="27">
        <f t="shared" si="12"/>
        <v>1.2619999999998939</v>
      </c>
      <c r="D98" s="27">
        <f t="shared" si="11"/>
        <v>-0.2289999999997363</v>
      </c>
      <c r="E98" s="27">
        <f t="shared" si="11"/>
        <v>8.2999999999820773E-2</v>
      </c>
      <c r="F98" s="27">
        <f t="shared" si="13"/>
        <v>-0.14599999999991553</v>
      </c>
    </row>
    <row r="99" spans="1:6" x14ac:dyDescent="0.2">
      <c r="A99" t="str">
        <f>$A$14</f>
        <v>Transport and storage</v>
      </c>
      <c r="B99" s="27">
        <f t="shared" si="11"/>
        <v>-1.9929999999999524</v>
      </c>
      <c r="C99" s="27">
        <f t="shared" si="12"/>
        <v>0.48099999999997323</v>
      </c>
      <c r="D99" s="27">
        <f t="shared" si="11"/>
        <v>2.0389999999999979</v>
      </c>
      <c r="E99" s="27">
        <f t="shared" si="11"/>
        <v>0.8529999999999518</v>
      </c>
      <c r="F99" s="27">
        <f t="shared" si="13"/>
        <v>2.8919999999999497</v>
      </c>
    </row>
    <row r="100" spans="1:6" x14ac:dyDescent="0.2">
      <c r="A100" t="str">
        <f>$A$15</f>
        <v>Accommodation and food</v>
      </c>
      <c r="B100" s="27">
        <f t="shared" si="11"/>
        <v>0.1050000000000324</v>
      </c>
      <c r="C100" s="27">
        <f t="shared" si="12"/>
        <v>-4.3869999999999791</v>
      </c>
      <c r="D100" s="27">
        <f t="shared" si="11"/>
        <v>0.84200000000004138</v>
      </c>
      <c r="E100" s="27">
        <f t="shared" si="11"/>
        <v>5.008999999999979</v>
      </c>
      <c r="F100" s="27">
        <f t="shared" si="13"/>
        <v>5.8510000000000204</v>
      </c>
    </row>
    <row r="101" spans="1:6" x14ac:dyDescent="0.2">
      <c r="A101" t="str">
        <f>$A$16</f>
        <v>Media</v>
      </c>
      <c r="B101" s="27">
        <f t="shared" si="11"/>
        <v>1.6479999999999972</v>
      </c>
      <c r="C101" s="27">
        <f t="shared" si="12"/>
        <v>-0.75199999999999534</v>
      </c>
      <c r="D101" s="27">
        <f t="shared" si="11"/>
        <v>-4.0999999999999481E-2</v>
      </c>
      <c r="E101" s="27">
        <f t="shared" si="11"/>
        <v>4.2000000000001592E-2</v>
      </c>
      <c r="F101" s="27">
        <f t="shared" si="13"/>
        <v>1.0000000000021103E-3</v>
      </c>
    </row>
    <row r="102" spans="1:6" x14ac:dyDescent="0.2">
      <c r="A102" t="str">
        <f>$A$17</f>
        <v>Information technology</v>
      </c>
      <c r="B102" s="27">
        <f t="shared" si="11"/>
        <v>0.73199999999999221</v>
      </c>
      <c r="C102" s="27">
        <f t="shared" si="12"/>
        <v>-0.13699999999999513</v>
      </c>
      <c r="D102" s="27">
        <f t="shared" si="11"/>
        <v>0.54999999999999272</v>
      </c>
      <c r="E102" s="27">
        <f t="shared" si="11"/>
        <v>0.51299999999998391</v>
      </c>
      <c r="F102" s="27">
        <f t="shared" si="13"/>
        <v>1.0629999999999766</v>
      </c>
    </row>
    <row r="103" spans="1:6" x14ac:dyDescent="0.2">
      <c r="A103" t="str">
        <f>$A$18</f>
        <v>Finance and insurance</v>
      </c>
      <c r="B103" s="27">
        <f t="shared" si="11"/>
        <v>-1.8910000000000373</v>
      </c>
      <c r="C103" s="27">
        <f t="shared" si="12"/>
        <v>1.0000000000044196E-2</v>
      </c>
      <c r="D103" s="27">
        <f t="shared" si="11"/>
        <v>9.699999999996578E-2</v>
      </c>
      <c r="E103" s="27">
        <f t="shared" si="11"/>
        <v>-0.1990000000000034</v>
      </c>
      <c r="F103" s="27">
        <f t="shared" si="13"/>
        <v>-0.10200000000003762</v>
      </c>
    </row>
    <row r="104" spans="1:6" x14ac:dyDescent="0.2">
      <c r="A104" t="str">
        <f>$A$19</f>
        <v>Real estate</v>
      </c>
      <c r="B104" s="27">
        <f t="shared" si="11"/>
        <v>0.66599999999999415</v>
      </c>
      <c r="C104" s="27">
        <f t="shared" si="12"/>
        <v>1.3070000000000146</v>
      </c>
      <c r="D104" s="27">
        <f t="shared" si="11"/>
        <v>-1.0420000000000327</v>
      </c>
      <c r="E104" s="27">
        <f t="shared" si="11"/>
        <v>0.55600000000000982</v>
      </c>
      <c r="F104" s="27">
        <f t="shared" si="13"/>
        <v>-0.48600000000002286</v>
      </c>
    </row>
    <row r="105" spans="1:6" x14ac:dyDescent="0.2">
      <c r="A105" t="str">
        <f>$A$20</f>
        <v>Professional services</v>
      </c>
      <c r="B105" s="27">
        <f t="shared" si="11"/>
        <v>2.7890000000000086</v>
      </c>
      <c r="C105" s="27">
        <f t="shared" si="12"/>
        <v>2.9999999999972715E-2</v>
      </c>
      <c r="D105" s="27">
        <f t="shared" si="11"/>
        <v>1.5499999999999048</v>
      </c>
      <c r="E105" s="27">
        <f t="shared" si="11"/>
        <v>2.6210000000001301</v>
      </c>
      <c r="F105" s="27">
        <f t="shared" si="13"/>
        <v>4.1710000000000349</v>
      </c>
    </row>
    <row r="106" spans="1:6" x14ac:dyDescent="0.2">
      <c r="A106" s="10" t="str">
        <f>$A$21</f>
        <v>Support services</v>
      </c>
      <c r="B106" s="27">
        <f t="shared" ref="B106:B111" si="14">C21-B21</f>
        <v>-3.4490000000001082</v>
      </c>
      <c r="C106" s="27">
        <f t="shared" ref="C106:C111" si="15">D21-C21</f>
        <v>-7.1999999999977859E-2</v>
      </c>
      <c r="D106" s="27">
        <f t="shared" ref="D106:D111" si="16">E21-D21</f>
        <v>2.4740000000000251</v>
      </c>
      <c r="E106" s="27">
        <f t="shared" ref="E106:E111" si="17">F21-E21</f>
        <v>2.8919999999999533</v>
      </c>
      <c r="F106" s="27">
        <f t="shared" si="13"/>
        <v>5.3659999999999783</v>
      </c>
    </row>
    <row r="107" spans="1:6" x14ac:dyDescent="0.2">
      <c r="A107" s="10" t="str">
        <f>$A$22</f>
        <v>Public admin. and defence</v>
      </c>
      <c r="B107" s="27">
        <f t="shared" si="14"/>
        <v>3.3979999999999979</v>
      </c>
      <c r="C107" s="27">
        <f t="shared" si="15"/>
        <v>0.68499999999994898</v>
      </c>
      <c r="D107" s="27">
        <f t="shared" si="16"/>
        <v>6.5000000000040359E-2</v>
      </c>
      <c r="E107" s="27">
        <f t="shared" si="17"/>
        <v>2.0000000000031548E-2</v>
      </c>
      <c r="F107" s="27">
        <f t="shared" si="13"/>
        <v>8.5000000000071907E-2</v>
      </c>
    </row>
    <row r="108" spans="1:6" x14ac:dyDescent="0.2">
      <c r="A108" s="10" t="str">
        <f>$A$23</f>
        <v>Education</v>
      </c>
      <c r="B108" s="27">
        <f t="shared" si="14"/>
        <v>-3.6120000000000303</v>
      </c>
      <c r="C108" s="27">
        <f t="shared" si="15"/>
        <v>-0.31999999999999318</v>
      </c>
      <c r="D108" s="27">
        <f t="shared" si="16"/>
        <v>-7.5000000000081002E-2</v>
      </c>
      <c r="E108" s="27">
        <f t="shared" si="17"/>
        <v>0.9979999999999265</v>
      </c>
      <c r="F108" s="27">
        <f t="shared" si="13"/>
        <v>0.9229999999998455</v>
      </c>
    </row>
    <row r="109" spans="1:6" x14ac:dyDescent="0.2">
      <c r="A109" s="10" t="str">
        <f>$A$24</f>
        <v>Health and social work</v>
      </c>
      <c r="B109" s="27">
        <f t="shared" si="14"/>
        <v>-3.9179999999999566</v>
      </c>
      <c r="C109" s="27">
        <f t="shared" si="15"/>
        <v>0.89099999999992718</v>
      </c>
      <c r="D109" s="27">
        <f t="shared" si="16"/>
        <v>3.5129999999998276</v>
      </c>
      <c r="E109" s="27">
        <f t="shared" si="17"/>
        <v>4.397000000000169</v>
      </c>
      <c r="F109" s="27">
        <f t="shared" si="13"/>
        <v>7.9099999999999966</v>
      </c>
    </row>
    <row r="110" spans="1:6" x14ac:dyDescent="0.2">
      <c r="A110" s="10" t="str">
        <f>$A$25</f>
        <v>Arts and entertainment</v>
      </c>
      <c r="B110" s="27">
        <f t="shared" si="14"/>
        <v>-1.0769999999999627</v>
      </c>
      <c r="C110" s="27">
        <f t="shared" si="15"/>
        <v>0.35599999999994303</v>
      </c>
      <c r="D110" s="27">
        <f t="shared" si="16"/>
        <v>-0.90199999999995661</v>
      </c>
      <c r="E110" s="27">
        <f t="shared" si="17"/>
        <v>0.92200000000000415</v>
      </c>
      <c r="F110" s="27">
        <f t="shared" si="13"/>
        <v>2.0000000000047535E-2</v>
      </c>
    </row>
    <row r="111" spans="1:6" x14ac:dyDescent="0.2">
      <c r="A111" s="10" t="str">
        <f>$A$26</f>
        <v>Other services</v>
      </c>
      <c r="B111" s="27">
        <f t="shared" si="14"/>
        <v>2.38700000000002</v>
      </c>
      <c r="C111" s="27">
        <f t="shared" si="15"/>
        <v>1.7839999999999829</v>
      </c>
      <c r="D111" s="27">
        <f t="shared" si="16"/>
        <v>-1.6110000000000095</v>
      </c>
      <c r="E111" s="27">
        <f t="shared" si="17"/>
        <v>-0.47800000000002285</v>
      </c>
      <c r="F111" s="27">
        <f t="shared" si="13"/>
        <v>-2.0890000000000324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-10.55399999999986</v>
      </c>
      <c r="C113" s="29">
        <f>D28-C28</f>
        <v>0.82899999999972351</v>
      </c>
      <c r="D113" s="29">
        <f>E28-D28</f>
        <v>4.911999999999864</v>
      </c>
      <c r="E113" s="29">
        <f>F28-E28</f>
        <v>14.113000000000056</v>
      </c>
      <c r="F113" s="29">
        <f>F28-D28</f>
        <v>19.02499999999992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York and North Yorkshire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15.005000000000001</v>
      </c>
      <c r="C7" s="31">
        <f>'Ind T1'!C7</f>
        <v>12.917</v>
      </c>
      <c r="D7" s="31">
        <f>'Ind T1'!D7</f>
        <v>9.8580000000000076</v>
      </c>
      <c r="E7" s="31">
        <f>'Ind T1'!E7</f>
        <v>9.9900000000000215</v>
      </c>
      <c r="F7" s="31">
        <f>'Ind T1'!F7</f>
        <v>10.03700000000001</v>
      </c>
      <c r="H7" s="31">
        <f>C7-B7</f>
        <v>-2.088000000000001</v>
      </c>
      <c r="I7" s="31">
        <f>D7-C7</f>
        <v>-3.0589999999999922</v>
      </c>
      <c r="J7" s="31">
        <f>E7-D7</f>
        <v>0.13200000000001388</v>
      </c>
      <c r="K7" s="31">
        <f>F7-E7</f>
        <v>4.6999999999988162E-2</v>
      </c>
      <c r="L7" s="31">
        <f>F7-D7</f>
        <v>0.17900000000000205</v>
      </c>
    </row>
    <row r="8" spans="1:12" x14ac:dyDescent="0.2">
      <c r="A8" t="str">
        <f>'Ind T2'!A5</f>
        <v>Agriculture</v>
      </c>
      <c r="B8" s="32">
        <f>'Ind T2'!B5</f>
        <v>9.6510000000000051</v>
      </c>
      <c r="C8" s="32">
        <f>'Ind T2'!C5</f>
        <v>9.3769999999999989</v>
      </c>
      <c r="D8" s="32">
        <f>'Ind T2'!D5</f>
        <v>6.4430000000000138</v>
      </c>
      <c r="E8" s="32">
        <f>'Ind T2'!E5</f>
        <v>6.6780000000000213</v>
      </c>
      <c r="F8" s="32">
        <f>'Ind T2'!F5</f>
        <v>6.7700000000000085</v>
      </c>
      <c r="H8" s="11">
        <f t="shared" ref="H8:H40" si="0">C8-B8</f>
        <v>-0.27400000000000624</v>
      </c>
      <c r="I8" s="31">
        <f t="shared" ref="I8:I38" si="1">D8-C8</f>
        <v>-2.9339999999999851</v>
      </c>
      <c r="J8" s="11">
        <f t="shared" ref="J8:J38" si="2">E8-D8</f>
        <v>0.23500000000000743</v>
      </c>
      <c r="K8" s="11">
        <f t="shared" ref="K8:K38" si="3">F8-E8</f>
        <v>9.1999999999987203E-2</v>
      </c>
      <c r="L8" s="31">
        <f t="shared" ref="L8:L40" si="4">F8-D8</f>
        <v>0.32699999999999463</v>
      </c>
    </row>
    <row r="9" spans="1:12" x14ac:dyDescent="0.2">
      <c r="A9" t="str">
        <f>'Ind T2'!A6</f>
        <v>Mining and quarrying</v>
      </c>
      <c r="B9" s="32">
        <f>'Ind T2'!B6</f>
        <v>1.2729999999999992</v>
      </c>
      <c r="C9" s="32">
        <f>'Ind T2'!C6</f>
        <v>0.43899999999999967</v>
      </c>
      <c r="D9" s="32">
        <f>'Ind T2'!D6</f>
        <v>0.40400000000000058</v>
      </c>
      <c r="E9" s="32">
        <f>'Ind T2'!E6</f>
        <v>0.29799999999999921</v>
      </c>
      <c r="F9" s="32">
        <f>'Ind T2'!F6</f>
        <v>0.18900000000000003</v>
      </c>
      <c r="H9" s="11">
        <f t="shared" si="0"/>
        <v>-0.83399999999999963</v>
      </c>
      <c r="I9" s="31">
        <f t="shared" si="1"/>
        <v>-3.4999999999999087E-2</v>
      </c>
      <c r="J9" s="11">
        <f t="shared" si="2"/>
        <v>-0.10600000000000137</v>
      </c>
      <c r="K9" s="11">
        <f t="shared" si="3"/>
        <v>-0.10899999999999918</v>
      </c>
      <c r="L9" s="31">
        <f t="shared" si="4"/>
        <v>-0.21500000000000055</v>
      </c>
    </row>
    <row r="10" spans="1:12" x14ac:dyDescent="0.2">
      <c r="A10" t="str">
        <f>'Ind T2'!A10</f>
        <v>Electricity and gas</v>
      </c>
      <c r="B10" s="32">
        <f>'Ind T2'!B10</f>
        <v>1.9880000000000002</v>
      </c>
      <c r="C10" s="32">
        <f>'Ind T2'!C10</f>
        <v>1.6140000000000001</v>
      </c>
      <c r="D10" s="32">
        <f>'Ind T2'!D10</f>
        <v>1.5689999999999953</v>
      </c>
      <c r="E10" s="32">
        <f>'Ind T2'!E10</f>
        <v>1.5240000000000029</v>
      </c>
      <c r="F10" s="32">
        <f>'Ind T2'!F10</f>
        <v>1.5139999999999987</v>
      </c>
      <c r="H10" s="11">
        <f t="shared" si="0"/>
        <v>-0.37400000000000011</v>
      </c>
      <c r="I10" s="31">
        <f t="shared" si="1"/>
        <v>-4.5000000000004814E-2</v>
      </c>
      <c r="J10" s="11">
        <f t="shared" si="2"/>
        <v>-4.4999999999992379E-2</v>
      </c>
      <c r="K10" s="11">
        <f t="shared" si="3"/>
        <v>-1.0000000000004228E-2</v>
      </c>
      <c r="L10" s="31">
        <f t="shared" si="4"/>
        <v>-5.4999999999996607E-2</v>
      </c>
    </row>
    <row r="11" spans="1:12" x14ac:dyDescent="0.2">
      <c r="A11" t="str">
        <f>'Ind T2'!A11</f>
        <v>Water and sewerage</v>
      </c>
      <c r="B11" s="32">
        <f>'Ind T2'!B11</f>
        <v>2.0929999999999964</v>
      </c>
      <c r="C11" s="32">
        <f>'Ind T2'!C11</f>
        <v>1.4870000000000003</v>
      </c>
      <c r="D11" s="32">
        <f>'Ind T2'!D11</f>
        <v>1.4419999999999984</v>
      </c>
      <c r="E11" s="32">
        <f>'Ind T2'!E11</f>
        <v>1.489999999999998</v>
      </c>
      <c r="F11" s="32">
        <f>'Ind T2'!F11</f>
        <v>1.5640000000000021</v>
      </c>
      <c r="H11" s="11">
        <f t="shared" ref="H11" si="5">C11-B11</f>
        <v>-0.6059999999999961</v>
      </c>
      <c r="I11" s="31">
        <f t="shared" ref="I11" si="6">D11-C11</f>
        <v>-4.5000000000001927E-2</v>
      </c>
      <c r="J11" s="11">
        <f t="shared" ref="J11" si="7">E11-D11</f>
        <v>4.7999999999999599E-2</v>
      </c>
      <c r="K11" s="11">
        <f t="shared" ref="K11" si="8">F11-E11</f>
        <v>7.4000000000004063E-2</v>
      </c>
      <c r="L11" s="31">
        <f t="shared" si="4"/>
        <v>0.12200000000000366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41.659999999999904</v>
      </c>
      <c r="C13" s="31">
        <f>'Ind T1'!C8</f>
        <v>39.737000000000037</v>
      </c>
      <c r="D13" s="31">
        <f>'Ind T1'!D8</f>
        <v>40.726000000000077</v>
      </c>
      <c r="E13" s="31">
        <f>'Ind T1'!E8</f>
        <v>38.646000000000001</v>
      </c>
      <c r="F13" s="31">
        <f>'Ind T1'!F8</f>
        <v>34.083000000000098</v>
      </c>
      <c r="H13" s="31">
        <f t="shared" si="0"/>
        <v>-1.9229999999998668</v>
      </c>
      <c r="I13" s="31">
        <f t="shared" si="1"/>
        <v>0.98900000000003985</v>
      </c>
      <c r="J13" s="31">
        <f t="shared" si="2"/>
        <v>-2.0800000000000765</v>
      </c>
      <c r="K13" s="31">
        <f t="shared" si="3"/>
        <v>-4.5629999999999029</v>
      </c>
      <c r="L13" s="31">
        <f t="shared" si="4"/>
        <v>-6.6429999999999794</v>
      </c>
    </row>
    <row r="14" spans="1:12" x14ac:dyDescent="0.2">
      <c r="A14" t="str">
        <f>'Ind T2'!A7</f>
        <v>Food drink and tobacco</v>
      </c>
      <c r="B14" s="32">
        <f>'Ind T2'!B7</f>
        <v>13.645000000000023</v>
      </c>
      <c r="C14" s="32">
        <f>'Ind T2'!C7</f>
        <v>15.192999999999959</v>
      </c>
      <c r="D14" s="32">
        <f>'Ind T2'!D7</f>
        <v>16.051000000000052</v>
      </c>
      <c r="E14" s="32">
        <f>'Ind T2'!E7</f>
        <v>14.974999999999998</v>
      </c>
      <c r="F14" s="32">
        <f>'Ind T2'!F7</f>
        <v>12.411000000000037</v>
      </c>
      <c r="H14" s="11">
        <f t="shared" si="0"/>
        <v>1.5479999999999361</v>
      </c>
      <c r="I14" s="31">
        <f t="shared" si="1"/>
        <v>0.85800000000009291</v>
      </c>
      <c r="J14" s="11">
        <f t="shared" si="2"/>
        <v>-1.0760000000000538</v>
      </c>
      <c r="K14" s="11">
        <f t="shared" si="3"/>
        <v>-2.563999999999961</v>
      </c>
      <c r="L14" s="31">
        <f t="shared" si="4"/>
        <v>-3.6400000000000148</v>
      </c>
    </row>
    <row r="15" spans="1:12" x14ac:dyDescent="0.2">
      <c r="A15" t="str">
        <f>'Ind T2'!A8</f>
        <v>Engineering</v>
      </c>
      <c r="B15" s="32">
        <f>'Ind T2'!B8</f>
        <v>4.9579999999999993</v>
      </c>
      <c r="C15" s="32">
        <f>'Ind T2'!C8</f>
        <v>4.7750000000000208</v>
      </c>
      <c r="D15" s="32">
        <f>'Ind T2'!D8</f>
        <v>4.6960000000000086</v>
      </c>
      <c r="E15" s="32">
        <f>'Ind T2'!E8</f>
        <v>4.9409999999999865</v>
      </c>
      <c r="F15" s="32">
        <f>'Ind T2'!F8</f>
        <v>4.979000000000017</v>
      </c>
      <c r="H15" s="11">
        <f t="shared" si="0"/>
        <v>-0.18299999999997851</v>
      </c>
      <c r="I15" s="31">
        <f t="shared" si="1"/>
        <v>-7.9000000000012172E-2</v>
      </c>
      <c r="J15" s="11">
        <f t="shared" si="2"/>
        <v>0.2449999999999779</v>
      </c>
      <c r="K15" s="11">
        <f t="shared" si="3"/>
        <v>3.8000000000030454E-2</v>
      </c>
      <c r="L15" s="31">
        <f t="shared" si="4"/>
        <v>0.28300000000000836</v>
      </c>
    </row>
    <row r="16" spans="1:12" x14ac:dyDescent="0.2">
      <c r="A16" t="str">
        <f>'Ind T2'!A9</f>
        <v>Rest of manufacturing</v>
      </c>
      <c r="B16" s="32">
        <f>'Ind T2'!B9</f>
        <v>23.056999999999881</v>
      </c>
      <c r="C16" s="32">
        <f>'Ind T2'!C9</f>
        <v>19.769000000000059</v>
      </c>
      <c r="D16" s="32">
        <f>'Ind T2'!D9</f>
        <v>19.979000000000017</v>
      </c>
      <c r="E16" s="32">
        <f>'Ind T2'!E9</f>
        <v>18.730000000000022</v>
      </c>
      <c r="F16" s="32">
        <f>'Ind T2'!F9</f>
        <v>16.69300000000004</v>
      </c>
      <c r="H16" s="11">
        <f t="shared" si="0"/>
        <v>-3.2879999999998226</v>
      </c>
      <c r="I16" s="31">
        <f t="shared" si="1"/>
        <v>0.20999999999995822</v>
      </c>
      <c r="J16" s="11">
        <f t="shared" si="2"/>
        <v>-1.2489999999999952</v>
      </c>
      <c r="K16" s="11">
        <f t="shared" si="3"/>
        <v>-2.0369999999999813</v>
      </c>
      <c r="L16" s="31">
        <f t="shared" si="4"/>
        <v>-3.2859999999999765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29.794000000000018</v>
      </c>
      <c r="C18" s="31">
        <f>'Ind T1'!C9</f>
        <v>31.57000000000011</v>
      </c>
      <c r="D18" s="31">
        <f>'Ind T1'!D9</f>
        <v>33.33099999999996</v>
      </c>
      <c r="E18" s="31">
        <f>'Ind T1'!E9</f>
        <v>32.961000000000013</v>
      </c>
      <c r="F18" s="31">
        <f>'Ind T1'!F9</f>
        <v>33.361000000000054</v>
      </c>
      <c r="H18" s="31">
        <f t="shared" si="0"/>
        <v>1.7760000000000922</v>
      </c>
      <c r="I18" s="31">
        <f t="shared" si="1"/>
        <v>1.76099999999985</v>
      </c>
      <c r="J18" s="31">
        <f t="shared" si="2"/>
        <v>-0.3699999999999477</v>
      </c>
      <c r="K18" s="31">
        <f t="shared" si="3"/>
        <v>0.40000000000004121</v>
      </c>
      <c r="L18" s="31">
        <f t="shared" si="4"/>
        <v>3.0000000000093507E-2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132.2289999999999</v>
      </c>
      <c r="C20" s="31">
        <f>'Ind T1'!C10</f>
        <v>126.23699999999991</v>
      </c>
      <c r="D20" s="31">
        <f>'Ind T1'!D10</f>
        <v>123.59299999999979</v>
      </c>
      <c r="E20" s="31">
        <f>'Ind T1'!E10</f>
        <v>126.24500000000009</v>
      </c>
      <c r="F20" s="31">
        <f>'Ind T1'!F10</f>
        <v>132.18999999999986</v>
      </c>
      <c r="H20" s="31">
        <f t="shared" si="0"/>
        <v>-5.9919999999999902</v>
      </c>
      <c r="I20" s="31">
        <f t="shared" si="1"/>
        <v>-2.6440000000001191</v>
      </c>
      <c r="J20" s="31">
        <f t="shared" si="2"/>
        <v>2.6520000000002995</v>
      </c>
      <c r="K20" s="31">
        <f t="shared" si="3"/>
        <v>5.9449999999997658</v>
      </c>
      <c r="L20" s="31">
        <f t="shared" si="4"/>
        <v>8.5970000000000653</v>
      </c>
    </row>
    <row r="21" spans="1:12" x14ac:dyDescent="0.2">
      <c r="A21" s="10" t="str">
        <f>'Ind T2'!A13</f>
        <v>Wholesale and retail trade</v>
      </c>
      <c r="B21" s="32">
        <f>'Ind T2'!B13</f>
        <v>67.057999999999979</v>
      </c>
      <c r="C21" s="32">
        <f>'Ind T2'!C13</f>
        <v>62.953999999999887</v>
      </c>
      <c r="D21" s="32">
        <f>'Ind T2'!D13</f>
        <v>64.215999999999781</v>
      </c>
      <c r="E21" s="32">
        <f>'Ind T2'!E13</f>
        <v>63.987000000000045</v>
      </c>
      <c r="F21" s="32">
        <f>'Ind T2'!F13</f>
        <v>64.069999999999865</v>
      </c>
      <c r="H21" s="11">
        <f t="shared" si="0"/>
        <v>-4.1040000000000916</v>
      </c>
      <c r="I21" s="31">
        <f t="shared" si="1"/>
        <v>1.2619999999998939</v>
      </c>
      <c r="J21" s="11">
        <f t="shared" si="2"/>
        <v>-0.2289999999997363</v>
      </c>
      <c r="K21" s="11">
        <f t="shared" si="3"/>
        <v>8.2999999999820773E-2</v>
      </c>
      <c r="L21" s="31">
        <f t="shared" si="4"/>
        <v>-0.14599999999991553</v>
      </c>
    </row>
    <row r="22" spans="1:12" x14ac:dyDescent="0.2">
      <c r="A22" s="10" t="str">
        <f>'Ind T2'!A14</f>
        <v>Transport and storage</v>
      </c>
      <c r="B22" s="32">
        <f>'Ind T2'!B14</f>
        <v>20.622999999999983</v>
      </c>
      <c r="C22" s="32">
        <f>'Ind T2'!C14</f>
        <v>18.630000000000031</v>
      </c>
      <c r="D22" s="32">
        <f>'Ind T2'!D14</f>
        <v>19.111000000000004</v>
      </c>
      <c r="E22" s="32">
        <f>'Ind T2'!E14</f>
        <v>21.150000000000002</v>
      </c>
      <c r="F22" s="32">
        <f>'Ind T2'!F14</f>
        <v>22.002999999999954</v>
      </c>
      <c r="H22" s="11">
        <f t="shared" si="0"/>
        <v>-1.9929999999999524</v>
      </c>
      <c r="I22" s="31">
        <f t="shared" si="1"/>
        <v>0.48099999999997323</v>
      </c>
      <c r="J22" s="11">
        <f t="shared" si="2"/>
        <v>2.0389999999999979</v>
      </c>
      <c r="K22" s="11">
        <f t="shared" si="3"/>
        <v>0.8529999999999518</v>
      </c>
      <c r="L22" s="31">
        <f t="shared" si="4"/>
        <v>2.8919999999999497</v>
      </c>
    </row>
    <row r="23" spans="1:12" x14ac:dyDescent="0.2">
      <c r="A23" s="10" t="str">
        <f>'Ind T2'!A15</f>
        <v>Accommodation and food</v>
      </c>
      <c r="B23" s="32">
        <f>'Ind T2'!B15</f>
        <v>44.547999999999952</v>
      </c>
      <c r="C23" s="32">
        <f>'Ind T2'!C15</f>
        <v>44.652999999999984</v>
      </c>
      <c r="D23" s="32">
        <f>'Ind T2'!D15</f>
        <v>40.266000000000005</v>
      </c>
      <c r="E23" s="32">
        <f>'Ind T2'!E15</f>
        <v>41.108000000000047</v>
      </c>
      <c r="F23" s="32">
        <f>'Ind T2'!F15</f>
        <v>46.117000000000026</v>
      </c>
      <c r="H23" s="11">
        <f t="shared" si="0"/>
        <v>0.1050000000000324</v>
      </c>
      <c r="I23" s="31">
        <f t="shared" si="1"/>
        <v>-4.3869999999999791</v>
      </c>
      <c r="J23" s="11">
        <f t="shared" si="2"/>
        <v>0.84200000000004138</v>
      </c>
      <c r="K23" s="11">
        <f t="shared" si="3"/>
        <v>5.008999999999979</v>
      </c>
      <c r="L23" s="31">
        <f t="shared" si="4"/>
        <v>5.8510000000000204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119.92700000000008</v>
      </c>
      <c r="C25" s="31">
        <f>'Ind T1'!C11</f>
        <v>121.732</v>
      </c>
      <c r="D25" s="31">
        <f>'Ind T1'!D11</f>
        <v>124.25799999999997</v>
      </c>
      <c r="E25" s="31">
        <f>'Ind T1'!E11</f>
        <v>125.33299999999987</v>
      </c>
      <c r="F25" s="31">
        <f>'Ind T1'!F11</f>
        <v>132.20199999999994</v>
      </c>
      <c r="H25" s="31">
        <f t="shared" si="0"/>
        <v>1.8049999999999216</v>
      </c>
      <c r="I25" s="31">
        <f t="shared" si="1"/>
        <v>2.5259999999999678</v>
      </c>
      <c r="J25" s="31">
        <f t="shared" si="2"/>
        <v>1.0749999999999034</v>
      </c>
      <c r="K25" s="31">
        <f t="shared" si="3"/>
        <v>6.8690000000000708</v>
      </c>
      <c r="L25" s="31">
        <f t="shared" si="4"/>
        <v>7.9439999999999742</v>
      </c>
    </row>
    <row r="26" spans="1:12" x14ac:dyDescent="0.2">
      <c r="A26" s="10" t="str">
        <f>'Ind T2'!A16</f>
        <v>Media</v>
      </c>
      <c r="B26" s="11">
        <f>'Ind T2'!B16</f>
        <v>1.4410000000000001</v>
      </c>
      <c r="C26" s="11">
        <f>'Ind T2'!C16</f>
        <v>3.0889999999999973</v>
      </c>
      <c r="D26" s="11">
        <f>'Ind T2'!D16</f>
        <v>2.337000000000002</v>
      </c>
      <c r="E26" s="11">
        <f>'Ind T2'!E16</f>
        <v>2.2960000000000025</v>
      </c>
      <c r="F26" s="11">
        <f>'Ind T2'!F16</f>
        <v>2.3380000000000041</v>
      </c>
      <c r="H26" s="11">
        <f t="shared" si="0"/>
        <v>1.6479999999999972</v>
      </c>
      <c r="I26" s="31">
        <f t="shared" si="1"/>
        <v>-0.75199999999999534</v>
      </c>
      <c r="J26" s="11">
        <f t="shared" si="2"/>
        <v>-4.0999999999999481E-2</v>
      </c>
      <c r="K26" s="11">
        <f t="shared" si="3"/>
        <v>4.2000000000001592E-2</v>
      </c>
      <c r="L26" s="31">
        <f t="shared" si="4"/>
        <v>1.0000000000021103E-3</v>
      </c>
    </row>
    <row r="27" spans="1:12" x14ac:dyDescent="0.2">
      <c r="A27" s="10" t="str">
        <f>'Ind T2'!A17</f>
        <v>Information technology</v>
      </c>
      <c r="B27" s="11">
        <f>'Ind T2'!B17</f>
        <v>7.0980000000000141</v>
      </c>
      <c r="C27" s="11">
        <f>'Ind T2'!C17</f>
        <v>7.8300000000000063</v>
      </c>
      <c r="D27" s="11">
        <f>'Ind T2'!D17</f>
        <v>7.6930000000000112</v>
      </c>
      <c r="E27" s="11">
        <f>'Ind T2'!E17</f>
        <v>8.2430000000000039</v>
      </c>
      <c r="F27" s="11">
        <f>'Ind T2'!F17</f>
        <v>8.7559999999999878</v>
      </c>
      <c r="H27" s="11">
        <f t="shared" si="0"/>
        <v>0.73199999999999221</v>
      </c>
      <c r="I27" s="31">
        <f t="shared" si="1"/>
        <v>-0.13699999999999513</v>
      </c>
      <c r="J27" s="11">
        <f t="shared" si="2"/>
        <v>0.54999999999999272</v>
      </c>
      <c r="K27" s="11">
        <f t="shared" si="3"/>
        <v>0.51299999999998391</v>
      </c>
      <c r="L27" s="31">
        <f t="shared" si="4"/>
        <v>1.0629999999999766</v>
      </c>
    </row>
    <row r="28" spans="1:12" x14ac:dyDescent="0.2">
      <c r="A28" s="10" t="str">
        <f>'Ind T2'!A18</f>
        <v>Finance and insurance</v>
      </c>
      <c r="B28" s="11">
        <f>'Ind T2'!B18</f>
        <v>11.951000000000009</v>
      </c>
      <c r="C28" s="11">
        <f>'Ind T2'!C18</f>
        <v>10.059999999999972</v>
      </c>
      <c r="D28" s="11">
        <f>'Ind T2'!D18</f>
        <v>10.070000000000016</v>
      </c>
      <c r="E28" s="11">
        <f>'Ind T2'!E18</f>
        <v>10.166999999999982</v>
      </c>
      <c r="F28" s="11">
        <f>'Ind T2'!F18</f>
        <v>9.9679999999999787</v>
      </c>
      <c r="H28" s="11">
        <f t="shared" si="0"/>
        <v>-1.8910000000000373</v>
      </c>
      <c r="I28" s="31">
        <f t="shared" si="1"/>
        <v>1.0000000000044196E-2</v>
      </c>
      <c r="J28" s="11">
        <f t="shared" si="2"/>
        <v>9.699999999996578E-2</v>
      </c>
      <c r="K28" s="11">
        <f t="shared" si="3"/>
        <v>-0.1990000000000034</v>
      </c>
      <c r="L28" s="31">
        <f t="shared" si="4"/>
        <v>-0.10200000000003762</v>
      </c>
    </row>
    <row r="29" spans="1:12" x14ac:dyDescent="0.2">
      <c r="A29" s="10" t="str">
        <f>'Ind T2'!A19</f>
        <v>Real estate</v>
      </c>
      <c r="B29" s="11">
        <f>'Ind T2'!B19</f>
        <v>6.3620000000000099</v>
      </c>
      <c r="C29" s="11">
        <f>'Ind T2'!C19</f>
        <v>7.028000000000004</v>
      </c>
      <c r="D29" s="11">
        <f>'Ind T2'!D19</f>
        <v>8.3350000000000186</v>
      </c>
      <c r="E29" s="11">
        <f>'Ind T2'!E19</f>
        <v>7.2929999999999859</v>
      </c>
      <c r="F29" s="11">
        <f>'Ind T2'!F19</f>
        <v>7.8489999999999958</v>
      </c>
      <c r="H29" s="11">
        <f t="shared" ref="H29:H31" si="9">C29-B29</f>
        <v>0.66599999999999415</v>
      </c>
      <c r="I29" s="31">
        <f t="shared" ref="I29:I31" si="10">D29-C29</f>
        <v>1.3070000000000146</v>
      </c>
      <c r="J29" s="11">
        <f t="shared" ref="J29:J31" si="11">E29-D29</f>
        <v>-1.0420000000000327</v>
      </c>
      <c r="K29" s="11">
        <f t="shared" ref="K29:K31" si="12">F29-E29</f>
        <v>0.55600000000000982</v>
      </c>
      <c r="L29" s="31">
        <f t="shared" si="4"/>
        <v>-0.48600000000002286</v>
      </c>
    </row>
    <row r="30" spans="1:12" x14ac:dyDescent="0.2">
      <c r="A30" s="10" t="str">
        <f>'Ind T2'!A20</f>
        <v>Professional services</v>
      </c>
      <c r="B30" s="11">
        <f>'Ind T2'!B20</f>
        <v>31.155999999999999</v>
      </c>
      <c r="C30" s="11">
        <f>'Ind T2'!C20</f>
        <v>33.945000000000007</v>
      </c>
      <c r="D30" s="11">
        <f>'Ind T2'!D20</f>
        <v>33.97499999999998</v>
      </c>
      <c r="E30" s="11">
        <f>'Ind T2'!E20</f>
        <v>35.524999999999885</v>
      </c>
      <c r="F30" s="11">
        <f>'Ind T2'!F20</f>
        <v>38.146000000000015</v>
      </c>
      <c r="H30" s="11">
        <f t="shared" si="9"/>
        <v>2.7890000000000086</v>
      </c>
      <c r="I30" s="31">
        <f t="shared" si="10"/>
        <v>2.9999999999972715E-2</v>
      </c>
      <c r="J30" s="11">
        <f t="shared" si="11"/>
        <v>1.5499999999999048</v>
      </c>
      <c r="K30" s="11">
        <f t="shared" si="12"/>
        <v>2.6210000000001301</v>
      </c>
      <c r="L30" s="31">
        <f t="shared" si="4"/>
        <v>4.1710000000000349</v>
      </c>
    </row>
    <row r="31" spans="1:12" x14ac:dyDescent="0.2">
      <c r="A31" s="10" t="str">
        <f>'Ind T2'!A21</f>
        <v>Support services</v>
      </c>
      <c r="B31" s="11">
        <f>'Ind T2'!B21</f>
        <v>34.833000000000069</v>
      </c>
      <c r="C31" s="11">
        <f>'Ind T2'!C21</f>
        <v>31.383999999999961</v>
      </c>
      <c r="D31" s="11">
        <f>'Ind T2'!D21</f>
        <v>31.311999999999983</v>
      </c>
      <c r="E31" s="11">
        <f>'Ind T2'!E21</f>
        <v>33.786000000000008</v>
      </c>
      <c r="F31" s="11">
        <f>'Ind T2'!F21</f>
        <v>36.677999999999962</v>
      </c>
      <c r="H31" s="11">
        <f t="shared" si="9"/>
        <v>-3.4490000000001082</v>
      </c>
      <c r="I31" s="31">
        <f t="shared" si="10"/>
        <v>-7.1999999999977859E-2</v>
      </c>
      <c r="J31" s="11">
        <f t="shared" si="11"/>
        <v>2.4740000000000251</v>
      </c>
      <c r="K31" s="11">
        <f t="shared" si="12"/>
        <v>2.8919999999999533</v>
      </c>
      <c r="L31" s="31">
        <f t="shared" si="4"/>
        <v>5.3659999999999783</v>
      </c>
    </row>
    <row r="32" spans="1:12" x14ac:dyDescent="0.2">
      <c r="A32" s="10" t="str">
        <f>'Ind T2'!A25</f>
        <v>Arts and entertainment</v>
      </c>
      <c r="B32" s="11">
        <f>'Ind T2'!B25</f>
        <v>14.421999999999976</v>
      </c>
      <c r="C32" s="11">
        <f>'Ind T2'!C25</f>
        <v>13.345000000000013</v>
      </c>
      <c r="D32" s="11">
        <f>'Ind T2'!D25</f>
        <v>13.700999999999956</v>
      </c>
      <c r="E32" s="11">
        <f>'Ind T2'!E25</f>
        <v>12.798999999999999</v>
      </c>
      <c r="F32" s="11">
        <f>'Ind T2'!F25</f>
        <v>13.721000000000004</v>
      </c>
      <c r="H32" s="11">
        <f t="shared" ref="H32" si="13">C32-B32</f>
        <v>-1.0769999999999627</v>
      </c>
      <c r="I32" s="31">
        <f t="shared" ref="I32:I33" si="14">D32-C32</f>
        <v>0.35599999999994303</v>
      </c>
      <c r="J32" s="11">
        <f t="shared" ref="J32:J33" si="15">E32-D32</f>
        <v>-0.90199999999995661</v>
      </c>
      <c r="K32" s="11">
        <f t="shared" ref="K32:K33" si="16">F32-E32</f>
        <v>0.92200000000000415</v>
      </c>
      <c r="L32" s="31">
        <f t="shared" si="4"/>
        <v>2.0000000000047535E-2</v>
      </c>
    </row>
    <row r="33" spans="1:12" x14ac:dyDescent="0.2">
      <c r="A33" s="10" t="str">
        <f>'Ind T2'!A26</f>
        <v>Other services</v>
      </c>
      <c r="B33" s="11">
        <f>'Ind T2'!B26</f>
        <v>12.664000000000009</v>
      </c>
      <c r="C33" s="11">
        <f>'Ind T2'!C26</f>
        <v>15.051000000000029</v>
      </c>
      <c r="D33" s="11">
        <f>'Ind T2'!D26</f>
        <v>16.835000000000012</v>
      </c>
      <c r="E33" s="11">
        <f>'Ind T2'!E26</f>
        <v>15.224000000000002</v>
      </c>
      <c r="F33" s="11">
        <f>'Ind T2'!F26</f>
        <v>14.745999999999979</v>
      </c>
      <c r="H33" s="11">
        <f>C33-B33</f>
        <v>2.38700000000002</v>
      </c>
      <c r="I33" s="31">
        <f t="shared" si="14"/>
        <v>1.7839999999999829</v>
      </c>
      <c r="J33" s="11">
        <f t="shared" si="15"/>
        <v>-1.6110000000000095</v>
      </c>
      <c r="K33" s="11">
        <f t="shared" si="16"/>
        <v>-0.47800000000002285</v>
      </c>
      <c r="L33" s="31">
        <f t="shared" si="4"/>
        <v>-2.0890000000000324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113.84500000000023</v>
      </c>
      <c r="C35" s="31">
        <f>'Ind T1'!C12</f>
        <v>109.71300000000025</v>
      </c>
      <c r="D35" s="31">
        <f>'Ind T1'!D12</f>
        <v>110.96900000000012</v>
      </c>
      <c r="E35" s="31">
        <f>'Ind T1'!E12</f>
        <v>114.47199999999991</v>
      </c>
      <c r="F35" s="31">
        <f>'Ind T1'!F12</f>
        <v>119.88700000000003</v>
      </c>
      <c r="H35" s="31">
        <f t="shared" si="0"/>
        <v>-4.1319999999999766</v>
      </c>
      <c r="I35" s="31">
        <f t="shared" si="1"/>
        <v>1.2559999999998723</v>
      </c>
      <c r="J35" s="31">
        <f t="shared" si="2"/>
        <v>3.502999999999787</v>
      </c>
      <c r="K35" s="31">
        <f t="shared" si="3"/>
        <v>5.4150000000001199</v>
      </c>
      <c r="L35" s="31">
        <f t="shared" si="4"/>
        <v>8.9179999999999069</v>
      </c>
    </row>
    <row r="36" spans="1:12" x14ac:dyDescent="0.2">
      <c r="A36" s="10" t="str">
        <f>'Ind T2'!A22</f>
        <v>Public admin. and defence</v>
      </c>
      <c r="B36" s="32">
        <f>'Ind T2'!B22</f>
        <v>15.924000000000008</v>
      </c>
      <c r="C36" s="32">
        <f>'Ind T2'!C22</f>
        <v>19.322000000000006</v>
      </c>
      <c r="D36" s="32">
        <f>'Ind T2'!D22</f>
        <v>20.006999999999955</v>
      </c>
      <c r="E36" s="32">
        <f>'Ind T2'!E22</f>
        <v>20.071999999999996</v>
      </c>
      <c r="F36" s="32">
        <f>'Ind T2'!F22</f>
        <v>20.092000000000027</v>
      </c>
      <c r="H36" s="11">
        <f t="shared" si="0"/>
        <v>3.3979999999999979</v>
      </c>
      <c r="I36" s="31">
        <f t="shared" si="1"/>
        <v>0.68499999999994898</v>
      </c>
      <c r="J36" s="11">
        <f t="shared" si="2"/>
        <v>6.5000000000040359E-2</v>
      </c>
      <c r="K36" s="11">
        <f t="shared" si="3"/>
        <v>2.0000000000031548E-2</v>
      </c>
      <c r="L36" s="31">
        <f t="shared" si="4"/>
        <v>8.5000000000071907E-2</v>
      </c>
    </row>
    <row r="37" spans="1:12" x14ac:dyDescent="0.2">
      <c r="A37" s="10" t="str">
        <f>'Ind T2'!A23</f>
        <v>Education</v>
      </c>
      <c r="B37" s="32">
        <f>'Ind T2'!B23</f>
        <v>41.382000000000119</v>
      </c>
      <c r="C37" s="32">
        <f>'Ind T2'!C23</f>
        <v>37.770000000000088</v>
      </c>
      <c r="D37" s="32">
        <f>'Ind T2'!D23</f>
        <v>37.450000000000095</v>
      </c>
      <c r="E37" s="32">
        <f>'Ind T2'!E23</f>
        <v>37.375000000000014</v>
      </c>
      <c r="F37" s="32">
        <f>'Ind T2'!F23</f>
        <v>38.372999999999941</v>
      </c>
      <c r="H37" s="11">
        <f t="shared" si="0"/>
        <v>-3.6120000000000303</v>
      </c>
      <c r="I37" s="31">
        <f t="shared" si="1"/>
        <v>-0.31999999999999318</v>
      </c>
      <c r="J37" s="11">
        <f t="shared" si="2"/>
        <v>-7.5000000000081002E-2</v>
      </c>
      <c r="K37" s="11">
        <f t="shared" si="3"/>
        <v>0.9979999999999265</v>
      </c>
      <c r="L37" s="31">
        <f t="shared" si="4"/>
        <v>0.9229999999998455</v>
      </c>
    </row>
    <row r="38" spans="1:12" x14ac:dyDescent="0.2">
      <c r="A38" s="10" t="str">
        <f>'Ind T2'!A24</f>
        <v>Health and social work</v>
      </c>
      <c r="B38" s="32">
        <f>'Ind T2'!B24</f>
        <v>56.539000000000101</v>
      </c>
      <c r="C38" s="32">
        <f>'Ind T2'!C24</f>
        <v>52.621000000000144</v>
      </c>
      <c r="D38" s="32">
        <f>'Ind T2'!D24</f>
        <v>53.512000000000072</v>
      </c>
      <c r="E38" s="32">
        <f>'Ind T2'!E24</f>
        <v>57.024999999999899</v>
      </c>
      <c r="F38" s="32">
        <f>'Ind T2'!F24</f>
        <v>61.422000000000068</v>
      </c>
      <c r="H38" s="11">
        <f t="shared" si="0"/>
        <v>-3.9179999999999566</v>
      </c>
      <c r="I38" s="31">
        <f t="shared" si="1"/>
        <v>0.89099999999992718</v>
      </c>
      <c r="J38" s="11">
        <f t="shared" si="2"/>
        <v>3.5129999999998276</v>
      </c>
      <c r="K38" s="11">
        <f t="shared" si="3"/>
        <v>4.397000000000169</v>
      </c>
      <c r="L38" s="31">
        <f t="shared" si="4"/>
        <v>7.9099999999999966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452.46000000000015</v>
      </c>
      <c r="C40" s="33">
        <f>'Ind T1'!C14</f>
        <v>441.90600000000035</v>
      </c>
      <c r="D40" s="33">
        <f>'Ind T1'!D14</f>
        <v>442.7349999999999</v>
      </c>
      <c r="E40" s="33">
        <f>'Ind T1'!E14</f>
        <v>447.64699999999993</v>
      </c>
      <c r="F40" s="33">
        <f>'Ind T1'!F14</f>
        <v>461.76</v>
      </c>
      <c r="G40" s="24"/>
      <c r="H40" s="34">
        <f t="shared" si="0"/>
        <v>-10.553999999999803</v>
      </c>
      <c r="I40" s="34">
        <f>D40-C40</f>
        <v>0.82899999999955298</v>
      </c>
      <c r="J40" s="34">
        <f>E40-D40</f>
        <v>4.9120000000000346</v>
      </c>
      <c r="K40" s="34">
        <f>F40-E40</f>
        <v>14.113000000000056</v>
      </c>
      <c r="L40" s="205">
        <f t="shared" si="4"/>
        <v>19.025000000000091</v>
      </c>
    </row>
    <row r="44" spans="1:12" ht="15.75" x14ac:dyDescent="0.25">
      <c r="A44" s="19" t="str">
        <f>CONCATENATE(A1," (Continued)")</f>
        <v>Industry Table 4  Employment by Industry Group in Sector (SIC 2007), 2015-2035, York and North Yorkshire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-3.6766862444044257</v>
      </c>
      <c r="C50" s="44">
        <f t="shared" ref="B50:E54" si="17">IF(AND(D$5-C$5 &lt;&gt; 0,C7&lt;&gt;0,D7&lt;&gt;0),(EXP(LN(D7/C7)/(D$5-C$5))-1)*100,0)</f>
        <v>-23.681969497561294</v>
      </c>
      <c r="D50" s="44">
        <f t="shared" si="17"/>
        <v>0.26637984986233043</v>
      </c>
      <c r="E50" s="44">
        <f t="shared" si="17"/>
        <v>4.6947738714830933E-2</v>
      </c>
      <c r="F50" s="44">
        <f>IF(AND(F$5-D$5 &lt;&gt; 0,D7&lt;&gt;0,F7&lt;&gt;0),(EXP(LN(F7/D7)/(F$5-D$5))-1)*100,0)</f>
        <v>0.12003836543232893</v>
      </c>
      <c r="H50" s="44">
        <f>(B7/B$40)*100</f>
        <v>3.3163152543871268</v>
      </c>
      <c r="I50" s="44">
        <f>(C7/C$40)*100</f>
        <v>2.9230198277461699</v>
      </c>
      <c r="J50" s="44">
        <f>(D7/D$40)*100</f>
        <v>2.226614114538044</v>
      </c>
      <c r="K50" s="44">
        <f>(E7/E$40)*100</f>
        <v>2.2316691500222325</v>
      </c>
      <c r="L50" s="44">
        <f>(F7/F$40)*100</f>
        <v>2.173639986139988</v>
      </c>
    </row>
    <row r="51" spans="1:12" x14ac:dyDescent="0.2">
      <c r="A51" t="str">
        <f>A8</f>
        <v>Agriculture</v>
      </c>
      <c r="B51" s="40">
        <f t="shared" si="17"/>
        <v>-0.71745527505975293</v>
      </c>
      <c r="C51" s="44">
        <f t="shared" si="17"/>
        <v>-31.289324944011788</v>
      </c>
      <c r="D51" s="40">
        <f t="shared" si="17"/>
        <v>0.71905832527920932</v>
      </c>
      <c r="E51" s="40">
        <f t="shared" si="17"/>
        <v>0.13691910275843711</v>
      </c>
      <c r="F51" s="44">
        <f t="shared" ref="F51:F83" si="18">IF(AND(F$5-D$5 &lt;&gt; 0,D8&lt;&gt;0,F8&lt;&gt;0),(EXP(LN(F8/D8)/(F$5-D$5))-1)*100,0)</f>
        <v>0.33059069478929004</v>
      </c>
      <c r="H51" s="40">
        <f t="shared" ref="H51:L54" si="19">(B8/B$7)*100</f>
        <v>64.318560479840087</v>
      </c>
      <c r="I51" s="40">
        <f t="shared" si="19"/>
        <v>72.59425563211272</v>
      </c>
      <c r="J51" s="40">
        <f t="shared" si="19"/>
        <v>65.358084804220013</v>
      </c>
      <c r="K51" s="40">
        <f t="shared" si="19"/>
        <v>66.846846846846915</v>
      </c>
      <c r="L51" s="40">
        <f t="shared" si="19"/>
        <v>67.450433396433212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-23.368199584953164</v>
      </c>
      <c r="C52" s="44">
        <f t="shared" si="17"/>
        <v>-7.9726651480635846</v>
      </c>
      <c r="D52" s="40">
        <f t="shared" si="17"/>
        <v>-5.9049061420608169</v>
      </c>
      <c r="E52" s="40">
        <f t="shared" si="17"/>
        <v>-4.451350288035294</v>
      </c>
      <c r="F52" s="44">
        <f t="shared" si="18"/>
        <v>-4.9383468343533021</v>
      </c>
      <c r="H52" s="40">
        <f t="shared" si="19"/>
        <v>8.4838387204265189</v>
      </c>
      <c r="I52" s="40">
        <f t="shared" si="19"/>
        <v>3.3986219710459058</v>
      </c>
      <c r="J52" s="40">
        <f t="shared" si="19"/>
        <v>4.0981943599107353</v>
      </c>
      <c r="K52" s="40">
        <f t="shared" si="19"/>
        <v>2.9829829829829686</v>
      </c>
      <c r="L52" s="40">
        <f t="shared" si="19"/>
        <v>1.8830327787187393</v>
      </c>
    </row>
    <row r="53" spans="1:12" x14ac:dyDescent="0.2">
      <c r="A53" t="str">
        <f>A10</f>
        <v>Electricity and gas</v>
      </c>
      <c r="B53" s="40">
        <f t="shared" si="17"/>
        <v>-5.0769274065886609</v>
      </c>
      <c r="C53" s="44">
        <f t="shared" si="17"/>
        <v>-2.788104089219634</v>
      </c>
      <c r="D53" s="40">
        <f t="shared" si="17"/>
        <v>-0.5803099886630525</v>
      </c>
      <c r="E53" s="40">
        <f t="shared" si="17"/>
        <v>-6.5811357312295371E-2</v>
      </c>
      <c r="F53" s="44">
        <f t="shared" si="18"/>
        <v>-0.23760606042481092</v>
      </c>
      <c r="H53" s="40">
        <f t="shared" si="19"/>
        <v>13.248917027657448</v>
      </c>
      <c r="I53" s="40">
        <f t="shared" si="19"/>
        <v>12.495161415189287</v>
      </c>
      <c r="J53" s="40">
        <f t="shared" si="19"/>
        <v>15.916007303712659</v>
      </c>
      <c r="K53" s="40">
        <f t="shared" si="19"/>
        <v>15.255255255255252</v>
      </c>
      <c r="L53" s="40">
        <f t="shared" si="19"/>
        <v>15.084188502540572</v>
      </c>
    </row>
    <row r="54" spans="1:12" x14ac:dyDescent="0.2">
      <c r="A54" t="str">
        <f>A11</f>
        <v>Water and sewerage</v>
      </c>
      <c r="B54" s="40">
        <f t="shared" si="17"/>
        <v>-8.1909623624309873</v>
      </c>
      <c r="C54" s="44">
        <f t="shared" si="17"/>
        <v>-3.0262273032953591</v>
      </c>
      <c r="D54" s="40">
        <f t="shared" si="17"/>
        <v>0.65705079165159219</v>
      </c>
      <c r="E54" s="40">
        <f t="shared" si="17"/>
        <v>0.48588181765636396</v>
      </c>
      <c r="F54" s="44">
        <f t="shared" si="18"/>
        <v>0.54290577611357804</v>
      </c>
      <c r="H54" s="40">
        <f t="shared" si="19"/>
        <v>13.948683772075951</v>
      </c>
      <c r="I54" s="40">
        <f t="shared" si="19"/>
        <v>11.51196098165209</v>
      </c>
      <c r="J54" s="40">
        <f t="shared" si="19"/>
        <v>14.627713532156598</v>
      </c>
      <c r="K54" s="40">
        <f t="shared" si="19"/>
        <v>14.914914914914862</v>
      </c>
      <c r="L54" s="40">
        <f t="shared" si="19"/>
        <v>15.582345322307468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-1.1745153863809144</v>
      </c>
      <c r="C56" s="44">
        <f t="shared" si="20"/>
        <v>2.4888642826585761</v>
      </c>
      <c r="D56" s="44">
        <f t="shared" si="20"/>
        <v>-1.042991373405977</v>
      </c>
      <c r="E56" s="44">
        <f t="shared" si="20"/>
        <v>-1.2485851834896144</v>
      </c>
      <c r="F56" s="44">
        <f t="shared" si="18"/>
        <v>-1.1801014176960556</v>
      </c>
      <c r="H56" s="44">
        <f>(B13/B$40)*100</f>
        <v>9.2074437519338481</v>
      </c>
      <c r="I56" s="44">
        <f>(C13/C$40)*100</f>
        <v>8.9921838581055713</v>
      </c>
      <c r="J56" s="44">
        <f>(D13/D$40)*100</f>
        <v>9.198730617638109</v>
      </c>
      <c r="K56" s="44">
        <f>(E13/E$40)*100</f>
        <v>8.6331417389148157</v>
      </c>
      <c r="L56" s="44">
        <f>(F13/F$40)*100</f>
        <v>7.3811070686070899</v>
      </c>
    </row>
    <row r="57" spans="1:12" x14ac:dyDescent="0.2">
      <c r="A57" t="str">
        <f>A14</f>
        <v>Food drink and tobacco</v>
      </c>
      <c r="B57" s="40">
        <f t="shared" si="20"/>
        <v>2.7229538969798073</v>
      </c>
      <c r="C57" s="44">
        <f t="shared" si="20"/>
        <v>5.6473375896800793</v>
      </c>
      <c r="D57" s="40">
        <f t="shared" si="20"/>
        <v>-1.3781949015611694</v>
      </c>
      <c r="E57" s="40">
        <f t="shared" si="20"/>
        <v>-1.8604653256908077</v>
      </c>
      <c r="F57" s="44">
        <f t="shared" si="18"/>
        <v>-1.6999711277073226</v>
      </c>
      <c r="H57" s="40">
        <f t="shared" ref="H57:L59" si="21">(B14/B$13)*100</f>
        <v>32.753240518483082</v>
      </c>
      <c r="I57" s="40">
        <f t="shared" si="21"/>
        <v>38.23388781236617</v>
      </c>
      <c r="J57" s="40">
        <f t="shared" si="21"/>
        <v>39.41216913028537</v>
      </c>
      <c r="K57" s="40">
        <f t="shared" si="21"/>
        <v>38.749159033276399</v>
      </c>
      <c r="L57" s="40">
        <f t="shared" si="21"/>
        <v>36.414048059149728</v>
      </c>
    </row>
    <row r="58" spans="1:12" x14ac:dyDescent="0.2">
      <c r="A58" t="str">
        <f>A15</f>
        <v>Engineering</v>
      </c>
      <c r="B58" s="40">
        <f t="shared" si="20"/>
        <v>-0.9358053236721231</v>
      </c>
      <c r="C58" s="44">
        <f t="shared" si="20"/>
        <v>-1.6544502617803492</v>
      </c>
      <c r="D58" s="40">
        <f t="shared" si="20"/>
        <v>1.0223235287197818</v>
      </c>
      <c r="E58" s="40">
        <f t="shared" si="20"/>
        <v>7.6642633432433271E-2</v>
      </c>
      <c r="F58" s="44">
        <f t="shared" si="18"/>
        <v>0.39088185910838291</v>
      </c>
      <c r="H58" s="40">
        <f t="shared" si="21"/>
        <v>11.901104176668293</v>
      </c>
      <c r="I58" s="40">
        <f t="shared" si="21"/>
        <v>12.016508543674702</v>
      </c>
      <c r="J58" s="40">
        <f t="shared" si="21"/>
        <v>11.530717477778323</v>
      </c>
      <c r="K58" s="40">
        <f t="shared" si="21"/>
        <v>12.785281788542116</v>
      </c>
      <c r="L58" s="40">
        <f t="shared" si="21"/>
        <v>14.608455828418867</v>
      </c>
    </row>
    <row r="59" spans="1:12" x14ac:dyDescent="0.2">
      <c r="A59" t="str">
        <f>A16</f>
        <v>Rest of manufacturing</v>
      </c>
      <c r="B59" s="40">
        <f t="shared" si="20"/>
        <v>-3.7733258986720197</v>
      </c>
      <c r="C59" s="44">
        <f t="shared" si="20"/>
        <v>1.0622692093679831</v>
      </c>
      <c r="D59" s="40">
        <f t="shared" si="20"/>
        <v>-1.2828051147461661</v>
      </c>
      <c r="E59" s="40">
        <f t="shared" si="20"/>
        <v>-1.1447675616713338</v>
      </c>
      <c r="F59" s="44">
        <f t="shared" si="18"/>
        <v>-1.1908015126817051</v>
      </c>
      <c r="H59" s="40">
        <f t="shared" si="21"/>
        <v>55.34565530484862</v>
      </c>
      <c r="I59" s="40">
        <f t="shared" si="21"/>
        <v>49.749603643959134</v>
      </c>
      <c r="J59" s="40">
        <f t="shared" si="21"/>
        <v>49.057113391936305</v>
      </c>
      <c r="K59" s="40">
        <f t="shared" si="21"/>
        <v>48.4655591781815</v>
      </c>
      <c r="L59" s="40">
        <f t="shared" si="21"/>
        <v>48.977496112431396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1.4580339020760169</v>
      </c>
      <c r="C61" s="44">
        <f>IF(AND(D$5-C$5 &lt;&gt; 0,C18&lt;&gt;0,D18&lt;&gt;0),(EXP(LN(D18/C18)/(D$5-C$5))-1)*100,0)</f>
        <v>5.5780804561287312</v>
      </c>
      <c r="D61" s="44">
        <f>IF(AND(E$5-D$5 &lt;&gt; 0,D18&lt;&gt;0,E18&lt;&gt;0),(EXP(LN(E18/D18)/(E$5-D$5))-1)*100,0)</f>
        <v>-0.2230079765608517</v>
      </c>
      <c r="E61" s="44">
        <f>IF(AND(F$5-E$5 &lt;&gt; 0,E18&lt;&gt;0,F18&lt;&gt;0),(EXP(LN(F18/E18)/(F$5-E$5))-1)*100,0)</f>
        <v>0.1206978680550419</v>
      </c>
      <c r="F61" s="44">
        <f t="shared" si="18"/>
        <v>5.9979011375332902E-3</v>
      </c>
      <c r="H61" s="44">
        <f>(B18/B$40)*100</f>
        <v>6.5848914821199687</v>
      </c>
      <c r="I61" s="44">
        <f>(C18/C$40)*100</f>
        <v>7.1440532601956264</v>
      </c>
      <c r="J61" s="44">
        <f>(D18/D$40)*100</f>
        <v>7.5284312286130461</v>
      </c>
      <c r="K61" s="44">
        <f>(E18/E$40)*100</f>
        <v>7.3631678532415092</v>
      </c>
      <c r="L61" s="44">
        <f>(F18/F$40)*100</f>
        <v>7.2247487872487994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-1.1526597685469375</v>
      </c>
      <c r="C63" s="44">
        <f t="shared" si="22"/>
        <v>-2.0944730942593082</v>
      </c>
      <c r="D63" s="44">
        <f t="shared" si="22"/>
        <v>0.42551383604920723</v>
      </c>
      <c r="E63" s="44">
        <f t="shared" si="22"/>
        <v>0.46121853537701707</v>
      </c>
      <c r="F63" s="44">
        <f t="shared" si="18"/>
        <v>0.44931555868614748</v>
      </c>
      <c r="H63" s="44">
        <f>(B20/B$40)*100</f>
        <v>29.224461830880045</v>
      </c>
      <c r="I63" s="44">
        <f>(C20/C$40)*100</f>
        <v>28.566482464596497</v>
      </c>
      <c r="J63" s="44">
        <f>(D20/D$40)*100</f>
        <v>27.915796130868308</v>
      </c>
      <c r="K63" s="44">
        <f>(E20/E$40)*100</f>
        <v>28.201909093549183</v>
      </c>
      <c r="L63" s="44">
        <f>(F20/F$40)*100</f>
        <v>28.627425502425474</v>
      </c>
    </row>
    <row r="64" spans="1:12" x14ac:dyDescent="0.2">
      <c r="A64" t="str">
        <f>A21</f>
        <v>Wholesale and retail trade</v>
      </c>
      <c r="B64" s="40">
        <f t="shared" si="22"/>
        <v>-1.5664420406628965</v>
      </c>
      <c r="C64" s="44">
        <f t="shared" si="22"/>
        <v>2.0046383073353491</v>
      </c>
      <c r="D64" s="40">
        <f t="shared" si="22"/>
        <v>-7.1423743138354645E-2</v>
      </c>
      <c r="E64" s="40">
        <f t="shared" si="22"/>
        <v>1.2963819469780091E-2</v>
      </c>
      <c r="F64" s="44">
        <f t="shared" si="18"/>
        <v>-1.5173283263214543E-2</v>
      </c>
      <c r="H64" s="40">
        <f t="shared" ref="H64:L66" si="23">(B21/B$20)*100</f>
        <v>50.713534852415151</v>
      </c>
      <c r="I64" s="40">
        <f t="shared" si="23"/>
        <v>49.86968955219146</v>
      </c>
      <c r="J64" s="40">
        <f t="shared" si="23"/>
        <v>51.957635141148685</v>
      </c>
      <c r="K64" s="40">
        <f t="shared" si="23"/>
        <v>50.68477959523149</v>
      </c>
      <c r="L64" s="40">
        <f t="shared" si="23"/>
        <v>48.468114078220694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-2.508836543029247</v>
      </c>
      <c r="C65" s="44">
        <f t="shared" si="22"/>
        <v>2.5818572195382306</v>
      </c>
      <c r="D65" s="40">
        <f t="shared" si="22"/>
        <v>2.0482101331242619</v>
      </c>
      <c r="E65" s="40">
        <f t="shared" si="22"/>
        <v>0.39617171567252196</v>
      </c>
      <c r="F65" s="44">
        <f t="shared" si="18"/>
        <v>0.94385798929277342</v>
      </c>
      <c r="H65" s="40">
        <f t="shared" si="23"/>
        <v>15.596427410023519</v>
      </c>
      <c r="I65" s="40">
        <f t="shared" si="23"/>
        <v>14.757955274602569</v>
      </c>
      <c r="J65" s="40">
        <f t="shared" si="23"/>
        <v>15.462849837774014</v>
      </c>
      <c r="K65" s="40">
        <f t="shared" si="23"/>
        <v>16.753138738167838</v>
      </c>
      <c r="L65" s="40">
        <f t="shared" si="23"/>
        <v>16.644980709584672</v>
      </c>
    </row>
    <row r="66" spans="1:12" x14ac:dyDescent="0.2">
      <c r="A66" t="str">
        <f>A23</f>
        <v>Accommodation and food</v>
      </c>
      <c r="B66" s="40">
        <f t="shared" si="22"/>
        <v>5.8873193072361829E-2</v>
      </c>
      <c r="C66" s="44">
        <f t="shared" si="22"/>
        <v>-9.8246478400107033</v>
      </c>
      <c r="D66" s="40">
        <f t="shared" si="22"/>
        <v>0.41476396188486753</v>
      </c>
      <c r="E66" s="40">
        <f t="shared" si="22"/>
        <v>1.1564244384026257</v>
      </c>
      <c r="F66" s="44">
        <f t="shared" si="18"/>
        <v>0.9085976154024511</v>
      </c>
      <c r="H66" s="40">
        <f t="shared" si="23"/>
        <v>33.69003773756134</v>
      </c>
      <c r="I66" s="40">
        <f t="shared" si="23"/>
        <v>35.372355173205968</v>
      </c>
      <c r="J66" s="40">
        <f t="shared" si="23"/>
        <v>32.579515021077306</v>
      </c>
      <c r="K66" s="40">
        <f t="shared" si="23"/>
        <v>32.562081666600676</v>
      </c>
      <c r="L66" s="40">
        <f t="shared" si="23"/>
        <v>34.886905212194627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0.37416532602250197</v>
      </c>
      <c r="C68" s="44">
        <f t="shared" si="24"/>
        <v>2.0750501100778473</v>
      </c>
      <c r="D68" s="44">
        <f t="shared" si="24"/>
        <v>0.1724314107201641</v>
      </c>
      <c r="E68" s="44">
        <f t="shared" si="24"/>
        <v>0.53499461994219732</v>
      </c>
      <c r="F68" s="44">
        <f t="shared" si="18"/>
        <v>0.41399464446980616</v>
      </c>
      <c r="H68" s="44">
        <f>(B25/B$40)*100</f>
        <v>26.505547451708445</v>
      </c>
      <c r="I68" s="44">
        <f>(C25/C$40)*100</f>
        <v>27.547034889772913</v>
      </c>
      <c r="J68" s="44">
        <f>(D25/D$40)*100</f>
        <v>28.065998848069384</v>
      </c>
      <c r="K68" s="44">
        <f>(E25/E$40)*100</f>
        <v>27.998177135108666</v>
      </c>
      <c r="L68" s="44">
        <f>(F25/F$40)*100</f>
        <v>28.630024255024246</v>
      </c>
    </row>
    <row r="69" spans="1:12" x14ac:dyDescent="0.2">
      <c r="A69" t="str">
        <f>A26</f>
        <v>Media</v>
      </c>
      <c r="B69" s="40">
        <f t="shared" si="24"/>
        <v>21.000866922260485</v>
      </c>
      <c r="C69" s="44">
        <f t="shared" si="24"/>
        <v>-24.344448041437229</v>
      </c>
      <c r="D69" s="40">
        <f t="shared" si="24"/>
        <v>-0.35336573058660781</v>
      </c>
      <c r="E69" s="40">
        <f t="shared" si="24"/>
        <v>0.18143824628493732</v>
      </c>
      <c r="F69" s="44">
        <f t="shared" si="18"/>
        <v>2.8520906257156753E-3</v>
      </c>
      <c r="H69" s="40">
        <f t="shared" ref="H69:L71" si="25">(B26/B$25)*100</f>
        <v>1.2015642849400046</v>
      </c>
      <c r="I69" s="40">
        <f t="shared" si="25"/>
        <v>2.5375414845726656</v>
      </c>
      <c r="J69" s="40">
        <f t="shared" si="25"/>
        <v>1.8807642163884843</v>
      </c>
      <c r="K69" s="40">
        <f t="shared" si="25"/>
        <v>1.8319197657440618</v>
      </c>
      <c r="L69" s="40">
        <f t="shared" si="25"/>
        <v>1.7685057714709347</v>
      </c>
    </row>
    <row r="70" spans="1:12" x14ac:dyDescent="0.2">
      <c r="A70" t="str">
        <f>A27</f>
        <v>Information technology</v>
      </c>
      <c r="B70" s="40">
        <f t="shared" si="24"/>
        <v>2.4840882489794325</v>
      </c>
      <c r="C70" s="44">
        <f t="shared" si="24"/>
        <v>-1.7496807151978877</v>
      </c>
      <c r="D70" s="40">
        <f t="shared" si="24"/>
        <v>1.3906514525592772</v>
      </c>
      <c r="E70" s="40">
        <f t="shared" si="24"/>
        <v>0.60557447643527773</v>
      </c>
      <c r="F70" s="44">
        <f t="shared" si="18"/>
        <v>0.86658903105552021</v>
      </c>
      <c r="H70" s="40">
        <f t="shared" si="25"/>
        <v>5.9186004819598663</v>
      </c>
      <c r="I70" s="40">
        <f t="shared" si="25"/>
        <v>6.432162455229526</v>
      </c>
      <c r="J70" s="40">
        <f t="shared" si="25"/>
        <v>6.1911506703793826</v>
      </c>
      <c r="K70" s="40">
        <f t="shared" si="25"/>
        <v>6.5768791938276534</v>
      </c>
      <c r="L70" s="40">
        <f t="shared" si="25"/>
        <v>6.623197833618244</v>
      </c>
    </row>
    <row r="71" spans="1:12" x14ac:dyDescent="0.2">
      <c r="A71" t="str">
        <f>A28</f>
        <v>Finance and insurance</v>
      </c>
      <c r="B71" s="40">
        <f t="shared" si="24"/>
        <v>-4.2147948840823073</v>
      </c>
      <c r="C71" s="44">
        <f t="shared" si="24"/>
        <v>9.9403578529266845E-2</v>
      </c>
      <c r="D71" s="40">
        <f t="shared" si="24"/>
        <v>0.19191340976330018</v>
      </c>
      <c r="E71" s="40">
        <f t="shared" si="24"/>
        <v>-0.19747694966897322</v>
      </c>
      <c r="F71" s="44">
        <f t="shared" si="18"/>
        <v>-6.7848603654241391E-2</v>
      </c>
      <c r="H71" s="40">
        <f t="shared" si="25"/>
        <v>9.9652288475489268</v>
      </c>
      <c r="I71" s="40">
        <f t="shared" si="25"/>
        <v>8.2640554661058498</v>
      </c>
      <c r="J71" s="40">
        <f t="shared" si="25"/>
        <v>8.1041059730560772</v>
      </c>
      <c r="K71" s="40">
        <f t="shared" si="25"/>
        <v>8.1119896595469623</v>
      </c>
      <c r="L71" s="40">
        <f t="shared" si="25"/>
        <v>7.5399767023191648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2.5202182388309069</v>
      </c>
      <c r="C72" s="44">
        <f t="shared" si="27"/>
        <v>18.597040409789599</v>
      </c>
      <c r="D72" s="40">
        <f t="shared" si="27"/>
        <v>-2.6356156959109089</v>
      </c>
      <c r="E72" s="40">
        <f t="shared" si="27"/>
        <v>0.73741713857671254</v>
      </c>
      <c r="F72" s="44">
        <f t="shared" si="18"/>
        <v>-0.39971487862270338</v>
      </c>
      <c r="H72" s="40">
        <f t="shared" ref="H72:L72" si="28">(B29/B$25)*100</f>
        <v>5.3048938104013326</v>
      </c>
      <c r="I72" s="40">
        <f t="shared" si="28"/>
        <v>5.7733381526632304</v>
      </c>
      <c r="J72" s="40">
        <f t="shared" si="28"/>
        <v>6.7078176053051077</v>
      </c>
      <c r="K72" s="40">
        <f t="shared" si="28"/>
        <v>5.8188984545171607</v>
      </c>
      <c r="L72" s="40">
        <f t="shared" si="28"/>
        <v>5.9371265185095528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2.1665032465053802</v>
      </c>
      <c r="C73" s="44">
        <f t="shared" si="29"/>
        <v>8.8378258948207389E-2</v>
      </c>
      <c r="D73" s="40">
        <f t="shared" si="29"/>
        <v>0.89622655360905856</v>
      </c>
      <c r="E73" s="40">
        <f t="shared" si="29"/>
        <v>0.7143819093904602</v>
      </c>
      <c r="F73" s="44">
        <f t="shared" si="18"/>
        <v>0.77496034632149602</v>
      </c>
      <c r="H73" s="40">
        <f t="shared" ref="H73:L73" si="30">(B30/B$25)*100</f>
        <v>25.979137308529339</v>
      </c>
      <c r="I73" s="40">
        <f t="shared" si="30"/>
        <v>27.885026122958639</v>
      </c>
      <c r="J73" s="40">
        <f t="shared" si="30"/>
        <v>27.34230391604564</v>
      </c>
      <c r="K73" s="40">
        <f t="shared" si="30"/>
        <v>28.344490277899613</v>
      </c>
      <c r="L73" s="40">
        <f t="shared" si="30"/>
        <v>28.854328981407264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-2.5729946161017758</v>
      </c>
      <c r="C74" s="44">
        <f t="shared" si="31"/>
        <v>-0.2294162630639085</v>
      </c>
      <c r="D74" s="40">
        <f t="shared" si="31"/>
        <v>1.5325266709069307</v>
      </c>
      <c r="E74" s="40">
        <f t="shared" si="31"/>
        <v>0.82468801829720384</v>
      </c>
      <c r="F74" s="44">
        <f t="shared" si="18"/>
        <v>1.0600842267124655</v>
      </c>
      <c r="H74" s="40">
        <f>(B31/B$25)*100</f>
        <v>29.045169144562983</v>
      </c>
      <c r="I74" s="40">
        <f t="shared" ref="I74:L74" si="32">(C31/C$25)*100</f>
        <v>25.781224328853515</v>
      </c>
      <c r="J74" s="40">
        <f t="shared" si="32"/>
        <v>25.199182346408271</v>
      </c>
      <c r="K74" s="40">
        <f t="shared" si="32"/>
        <v>26.95698658773032</v>
      </c>
      <c r="L74" s="40">
        <f t="shared" si="32"/>
        <v>27.743907051330524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-1.9216227308988532</v>
      </c>
      <c r="C75" s="44">
        <f t="shared" si="33"/>
        <v>2.6676657924311842</v>
      </c>
      <c r="D75" s="40">
        <f t="shared" si="33"/>
        <v>-1.3528018648614304</v>
      </c>
      <c r="E75" s="40">
        <f t="shared" si="33"/>
        <v>0.69802957908848828</v>
      </c>
      <c r="F75" s="44">
        <f t="shared" si="18"/>
        <v>9.7250266371862182E-3</v>
      </c>
      <c r="H75" s="40">
        <f t="shared" ref="H75:L75" si="34">(B32/B$25)*100</f>
        <v>12.025648936436303</v>
      </c>
      <c r="I75" s="40">
        <f t="shared" si="34"/>
        <v>10.962606381230913</v>
      </c>
      <c r="J75" s="40">
        <f t="shared" si="34"/>
        <v>11.026251830868</v>
      </c>
      <c r="K75" s="40">
        <f t="shared" si="34"/>
        <v>10.211995244668213</v>
      </c>
      <c r="L75" s="40">
        <f t="shared" si="34"/>
        <v>10.378814238816364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4.4115669535984336</v>
      </c>
      <c r="C76" s="44">
        <f t="shared" si="35"/>
        <v>11.853033021061599</v>
      </c>
      <c r="D76" s="40">
        <f t="shared" si="35"/>
        <v>-1.9916380094900932</v>
      </c>
      <c r="E76" s="40">
        <f t="shared" si="35"/>
        <v>-0.31850439939919983</v>
      </c>
      <c r="F76" s="44">
        <f t="shared" si="18"/>
        <v>-0.87936538572035428</v>
      </c>
      <c r="H76" s="40">
        <f t="shared" ref="H76:L76" si="36">(B33/B$25)*100</f>
        <v>10.559757185621253</v>
      </c>
      <c r="I76" s="40">
        <f t="shared" si="36"/>
        <v>12.364045608385657</v>
      </c>
      <c r="J76" s="40">
        <f t="shared" si="36"/>
        <v>13.548423441549048</v>
      </c>
      <c r="K76" s="40">
        <f t="shared" si="36"/>
        <v>12.146840816066014</v>
      </c>
      <c r="L76" s="40">
        <f t="shared" si="36"/>
        <v>11.154142902527939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-0.91999215704248183</v>
      </c>
      <c r="C78" s="44">
        <f t="shared" ref="C78:C83" si="38">IF(AND(D$5-C$5 &lt;&gt; 0,C35&lt;&gt;0,D35&lt;&gt;0),(EXP(LN(D35/C35)/(D$5-C$5))-1)*100,0)</f>
        <v>1.144805082351108</v>
      </c>
      <c r="D78" s="44">
        <f t="shared" si="37"/>
        <v>0.62352323479288874</v>
      </c>
      <c r="E78" s="44">
        <f t="shared" si="37"/>
        <v>0.46326357171855292</v>
      </c>
      <c r="F78" s="44">
        <f t="shared" si="18"/>
        <v>0.51665507930391819</v>
      </c>
      <c r="H78" s="44">
        <f>(B35/B$40)*100</f>
        <v>25.161340228970559</v>
      </c>
      <c r="I78" s="44">
        <f>(C35/C$40)*100</f>
        <v>24.827225699583206</v>
      </c>
      <c r="J78" s="44">
        <f>(D35/D$40)*100</f>
        <v>25.064429060273106</v>
      </c>
      <c r="K78" s="44">
        <f>(E35/E$40)*100</f>
        <v>25.571935029163591</v>
      </c>
      <c r="L78" s="44">
        <f>(F35/F$40)*100</f>
        <v>25.963054400554409</v>
      </c>
    </row>
    <row r="79" spans="1:12" x14ac:dyDescent="0.2">
      <c r="A79" t="str">
        <f>A36</f>
        <v>Public admin. and defence</v>
      </c>
      <c r="B79" s="40">
        <f t="shared" si="37"/>
        <v>4.9542373589588129</v>
      </c>
      <c r="C79" s="44">
        <f t="shared" si="38"/>
        <v>3.5451816582131812</v>
      </c>
      <c r="D79" s="40">
        <f t="shared" si="37"/>
        <v>6.4892981307407283E-2</v>
      </c>
      <c r="E79" s="40">
        <f t="shared" si="37"/>
        <v>9.9596641784049922E-3</v>
      </c>
      <c r="F79" s="44">
        <f t="shared" si="18"/>
        <v>2.8267418278749012E-2</v>
      </c>
      <c r="H79" s="40">
        <f>(B36/B$35)*100</f>
        <v>13.987439061882364</v>
      </c>
      <c r="I79" s="40">
        <f t="shared" ref="I79:L81" si="39">(C36/C$35)*100</f>
        <v>17.611404300310777</v>
      </c>
      <c r="J79" s="40">
        <f t="shared" si="39"/>
        <v>18.029359550865497</v>
      </c>
      <c r="K79" s="40">
        <f t="shared" si="39"/>
        <v>17.534418897197579</v>
      </c>
      <c r="L79" s="40">
        <f t="shared" si="39"/>
        <v>16.759114833134554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-2.2574022896345802</v>
      </c>
      <c r="C80" s="44">
        <f t="shared" si="38"/>
        <v>-0.84723325390519966</v>
      </c>
      <c r="D80" s="40">
        <f t="shared" si="40"/>
        <v>-4.0085528651867541E-2</v>
      </c>
      <c r="E80" s="40">
        <f t="shared" si="40"/>
        <v>0.26386807635734311</v>
      </c>
      <c r="F80" s="44">
        <f t="shared" si="18"/>
        <v>0.16244765229109781</v>
      </c>
      <c r="H80" s="40">
        <f>(B37/B$35)*100</f>
        <v>36.34942246036281</v>
      </c>
      <c r="I80" s="40">
        <f t="shared" si="39"/>
        <v>34.426184681851737</v>
      </c>
      <c r="J80" s="40">
        <f t="shared" si="39"/>
        <v>33.748163901630235</v>
      </c>
      <c r="K80" s="40">
        <f t="shared" si="39"/>
        <v>32.649905653784373</v>
      </c>
      <c r="L80" s="40">
        <f t="shared" si="39"/>
        <v>32.007640528163968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-1.779363640258036</v>
      </c>
      <c r="C81" s="44">
        <f t="shared" si="38"/>
        <v>1.6932403413084662</v>
      </c>
      <c r="D81" s="40">
        <f t="shared" si="40"/>
        <v>1.2797970009615689</v>
      </c>
      <c r="E81" s="40">
        <f t="shared" si="40"/>
        <v>0.74554856646957823</v>
      </c>
      <c r="F81" s="44">
        <f t="shared" si="18"/>
        <v>0.92331751411207641</v>
      </c>
      <c r="H81" s="40">
        <f>(B38/B$35)*100</f>
        <v>49.663138477754828</v>
      </c>
      <c r="I81" s="40">
        <f t="shared" si="39"/>
        <v>47.962411017837468</v>
      </c>
      <c r="J81" s="40">
        <f t="shared" si="39"/>
        <v>48.222476547504264</v>
      </c>
      <c r="K81" s="40">
        <f t="shared" si="39"/>
        <v>49.815675449018052</v>
      </c>
      <c r="L81" s="40">
        <f t="shared" si="39"/>
        <v>51.233244638701493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-0.58831689018750133</v>
      </c>
      <c r="C83" s="206">
        <f t="shared" si="38"/>
        <v>0.18759645716499573</v>
      </c>
      <c r="D83" s="43">
        <f>IF(AND(E$5-D$5 &lt;&gt; 0,D40&lt;&gt;0,E40&lt;&gt;0),(EXP(LN(E40/D40)/(E$5-D$5))-1)*100,0)</f>
        <v>0.22091522827822896</v>
      </c>
      <c r="E83" s="43">
        <f>IF(AND(F$5-E$5 &lt;&gt; 0,E40&lt;&gt;0,F40&lt;&gt;0),(EXP(LN(F40/E40)/(F$5-E$5))-1)*100,0)</f>
        <v>0.31088525088109886</v>
      </c>
      <c r="F83" s="206">
        <f t="shared" si="18"/>
        <v>0.28088627274531763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-8.0587163718160113</v>
      </c>
      <c r="C89" s="44">
        <f>IF(AND(F$5-D$5 &lt;&gt; 0,D7&lt;&gt;0,F7&lt;&gt;0),(EXP(LN(F7/D7)/(F$5-D$5))-1)*100,0)</f>
        <v>0.12003836543232893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-7.7634260368005243</v>
      </c>
      <c r="C90" s="44">
        <f t="shared" ref="C90:C122" si="43">IF(AND(F$5-D$5 &lt;&gt; 0,D8&lt;&gt;0,F8&lt;&gt;0),(EXP(LN(F8/D8)/(F$5-D$5))-1)*100,0)</f>
        <v>0.33059069478929004</v>
      </c>
    </row>
    <row r="91" spans="1:12" x14ac:dyDescent="0.2">
      <c r="A91" s="30" t="str">
        <f t="shared" si="41"/>
        <v>Mining and quarrying</v>
      </c>
      <c r="B91" s="44">
        <f t="shared" si="42"/>
        <v>-20.510348619814735</v>
      </c>
      <c r="C91" s="44">
        <f t="shared" si="43"/>
        <v>-4.9383468343533021</v>
      </c>
    </row>
    <row r="92" spans="1:12" x14ac:dyDescent="0.2">
      <c r="A92" s="30" t="str">
        <f t="shared" si="41"/>
        <v>Electricity and gas</v>
      </c>
      <c r="B92" s="44">
        <f t="shared" si="42"/>
        <v>-4.6235150486391596</v>
      </c>
      <c r="C92" s="44">
        <f t="shared" si="43"/>
        <v>-0.23760606042481092</v>
      </c>
    </row>
    <row r="93" spans="1:12" x14ac:dyDescent="0.2">
      <c r="A93" s="30" t="str">
        <f t="shared" si="41"/>
        <v>Water and sewerage</v>
      </c>
      <c r="B93" s="44">
        <f t="shared" si="42"/>
        <v>-7.1805038947579281</v>
      </c>
      <c r="C93" s="44">
        <f t="shared" si="43"/>
        <v>0.54290577611357804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-0.4524678002746696</v>
      </c>
      <c r="C95" s="44">
        <f t="shared" si="43"/>
        <v>-1.1801014176960556</v>
      </c>
    </row>
    <row r="96" spans="1:12" x14ac:dyDescent="0.2">
      <c r="A96" s="30" t="str">
        <f t="shared" si="41"/>
        <v>Food drink and tobacco</v>
      </c>
      <c r="B96" s="44">
        <f t="shared" si="42"/>
        <v>3.301281921354482</v>
      </c>
      <c r="C96" s="44">
        <f t="shared" si="43"/>
        <v>-1.6999711277073226</v>
      </c>
    </row>
    <row r="97" spans="1:3" x14ac:dyDescent="0.2">
      <c r="A97" s="30" t="str">
        <f t="shared" si="41"/>
        <v>Engineering</v>
      </c>
      <c r="B97" s="44">
        <f t="shared" si="42"/>
        <v>-1.0799531992121914</v>
      </c>
      <c r="C97" s="44">
        <f t="shared" si="43"/>
        <v>0.39088185910838291</v>
      </c>
    </row>
    <row r="98" spans="1:3" x14ac:dyDescent="0.2">
      <c r="A98" s="30" t="str">
        <f t="shared" si="41"/>
        <v>Rest of manufacturing</v>
      </c>
      <c r="B98" s="44">
        <f t="shared" si="42"/>
        <v>-2.8250805154330427</v>
      </c>
      <c r="C98" s="44">
        <f t="shared" si="43"/>
        <v>-1.1908015126817051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2.2689756639687308</v>
      </c>
      <c r="C100" s="44">
        <f t="shared" si="43"/>
        <v>5.9979011375332902E-3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-1.3417444498856845</v>
      </c>
      <c r="C102" s="44">
        <f t="shared" si="43"/>
        <v>0.44931555868614748</v>
      </c>
    </row>
    <row r="103" spans="1:3" x14ac:dyDescent="0.2">
      <c r="A103" s="30" t="str">
        <f t="shared" si="41"/>
        <v>Wholesale and retail trade</v>
      </c>
      <c r="B103" s="44">
        <f t="shared" si="42"/>
        <v>-0.86237038422909418</v>
      </c>
      <c r="C103" s="44">
        <f t="shared" si="43"/>
        <v>-1.5173283263214543E-2</v>
      </c>
    </row>
    <row r="104" spans="1:3" x14ac:dyDescent="0.2">
      <c r="A104" s="30" t="str">
        <f t="shared" si="41"/>
        <v>Transport and storage</v>
      </c>
      <c r="B104" s="44">
        <f t="shared" si="42"/>
        <v>-1.5113206097280729</v>
      </c>
      <c r="C104" s="44">
        <f t="shared" si="43"/>
        <v>0.94385798929277342</v>
      </c>
    </row>
    <row r="105" spans="1:3" x14ac:dyDescent="0.2">
      <c r="A105" s="30" t="str">
        <f t="shared" si="41"/>
        <v>Accommodation and food</v>
      </c>
      <c r="B105" s="44">
        <f t="shared" si="42"/>
        <v>-2.0009071335678752</v>
      </c>
      <c r="C105" s="44">
        <f t="shared" si="43"/>
        <v>0.9085976154024511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0.71205967195193676</v>
      </c>
      <c r="C107" s="44">
        <f t="shared" si="43"/>
        <v>0.41399464446980616</v>
      </c>
    </row>
    <row r="108" spans="1:3" x14ac:dyDescent="0.2">
      <c r="A108" s="30" t="str">
        <f t="shared" si="41"/>
        <v>Media</v>
      </c>
      <c r="B108" s="44">
        <f t="shared" si="42"/>
        <v>10.153663699231652</v>
      </c>
      <c r="C108" s="44">
        <f t="shared" si="43"/>
        <v>2.8520906257156753E-3</v>
      </c>
    </row>
    <row r="109" spans="1:3" x14ac:dyDescent="0.2">
      <c r="A109" s="30" t="str">
        <f t="shared" si="41"/>
        <v>Information technology</v>
      </c>
      <c r="B109" s="44">
        <f t="shared" si="42"/>
        <v>1.6229850168152149</v>
      </c>
      <c r="C109" s="44">
        <f t="shared" si="43"/>
        <v>0.86658903105552021</v>
      </c>
    </row>
    <row r="110" spans="1:3" x14ac:dyDescent="0.2">
      <c r="A110" s="30" t="str">
        <f t="shared" si="41"/>
        <v>Finance and insurance</v>
      </c>
      <c r="B110" s="44">
        <f t="shared" si="42"/>
        <v>-3.3670929445684838</v>
      </c>
      <c r="C110" s="44">
        <f t="shared" si="43"/>
        <v>-6.7848603654241391E-2</v>
      </c>
    </row>
    <row r="111" spans="1:3" x14ac:dyDescent="0.2">
      <c r="A111" s="30" t="str">
        <f t="shared" si="41"/>
        <v>Real estate</v>
      </c>
      <c r="B111" s="44">
        <f t="shared" si="42"/>
        <v>5.5510086690043536</v>
      </c>
      <c r="C111" s="44">
        <f t="shared" si="43"/>
        <v>-0.39971487862270338</v>
      </c>
    </row>
    <row r="112" spans="1:3" x14ac:dyDescent="0.2">
      <c r="A112" s="30" t="str">
        <f t="shared" si="41"/>
        <v>Professional services</v>
      </c>
      <c r="B112" s="44">
        <f t="shared" si="42"/>
        <v>1.747454761820677</v>
      </c>
      <c r="C112" s="44">
        <f t="shared" si="43"/>
        <v>0.77496034632149602</v>
      </c>
    </row>
    <row r="113" spans="1:3" x14ac:dyDescent="0.2">
      <c r="A113" s="30" t="str">
        <f t="shared" si="41"/>
        <v>Support services</v>
      </c>
      <c r="B113" s="44">
        <f t="shared" si="42"/>
        <v>-2.1087248586508012</v>
      </c>
      <c r="C113" s="44">
        <f t="shared" si="43"/>
        <v>1.0600842267124655</v>
      </c>
    </row>
    <row r="114" spans="1:3" x14ac:dyDescent="0.2">
      <c r="A114" s="30" t="str">
        <f t="shared" si="41"/>
        <v>Arts and entertainment</v>
      </c>
      <c r="B114" s="44">
        <f t="shared" si="42"/>
        <v>-1.0204773457722083</v>
      </c>
      <c r="C114" s="44">
        <f t="shared" si="43"/>
        <v>9.7250266371862182E-3</v>
      </c>
    </row>
    <row r="115" spans="1:3" x14ac:dyDescent="0.2">
      <c r="A115" s="30" t="str">
        <f t="shared" si="41"/>
        <v>Other services</v>
      </c>
      <c r="B115" s="44">
        <f t="shared" si="42"/>
        <v>5.8591600640553132</v>
      </c>
      <c r="C115" s="44">
        <f t="shared" si="43"/>
        <v>-0.87936538572035428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-0.51043266412963417</v>
      </c>
      <c r="C117" s="44">
        <f t="shared" si="43"/>
        <v>0.51665507930391819</v>
      </c>
    </row>
    <row r="118" spans="1:3" x14ac:dyDescent="0.2">
      <c r="A118" s="30" t="str">
        <f t="shared" si="41"/>
        <v>Public admin. and defence</v>
      </c>
      <c r="B118" s="44">
        <f t="shared" si="42"/>
        <v>4.6709005382206792</v>
      </c>
      <c r="C118" s="44">
        <f t="shared" si="43"/>
        <v>2.8267418278749012E-2</v>
      </c>
    </row>
    <row r="119" spans="1:3" x14ac:dyDescent="0.2">
      <c r="A119" s="30" t="str">
        <f t="shared" si="41"/>
        <v>Education</v>
      </c>
      <c r="B119" s="44">
        <f t="shared" si="42"/>
        <v>-1.9769821369267526</v>
      </c>
      <c r="C119" s="44">
        <f t="shared" si="43"/>
        <v>0.16244765229109781</v>
      </c>
    </row>
    <row r="120" spans="1:3" x14ac:dyDescent="0.2">
      <c r="A120" s="30" t="str">
        <f t="shared" si="41"/>
        <v>Health and social work</v>
      </c>
      <c r="B120" s="44">
        <f t="shared" si="42"/>
        <v>-1.0944614627692362</v>
      </c>
      <c r="C120" s="44">
        <f t="shared" si="43"/>
        <v>0.92331751411207641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-0.43361644770492092</v>
      </c>
      <c r="C122" s="206">
        <f t="shared" si="43"/>
        <v>0.28088627274531763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York and North Yorkshire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157.09104049181622</v>
      </c>
      <c r="C9" s="299" t="str">
        <f>CONCATENATE("(",ROUND((B9/$H11)*100,1),")")</f>
        <v>(35.5)</v>
      </c>
      <c r="D9" s="249">
        <f>SUM(D30,D51,D72,D93,D114,D135,D156,D177,D198,D219,D240,D261,D282,D303,D324,D345,D366,D387,D408,D429,D450,D471)</f>
        <v>37.566483647338913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34.634286023089665</v>
      </c>
      <c r="G9" s="299" t="str">
        <f>CONCATENATE("(",ROUND((F9/$H11)*100,1),")")</f>
        <v>(7.8)</v>
      </c>
      <c r="H9" s="249">
        <f>SUM(H30,H51,H72,H93,H114,H135,H156,H177,H198,H219,H240,H261,H282,H303,H324,H345,H366,H387,H408,H429,H450,H471)</f>
        <v>229.29181016224479</v>
      </c>
      <c r="I9" s="299" t="str">
        <f>CONCATENATE("(",ROUND((H9/$H11)*100,1),")")</f>
        <v>(51.8)</v>
      </c>
      <c r="K9" s="249">
        <f>B14-B9</f>
        <v>0.81240502213074706</v>
      </c>
      <c r="L9" s="249">
        <f>D14-D9</f>
        <v>0.68322567659579647</v>
      </c>
      <c r="M9" s="249">
        <f>F14-F9</f>
        <v>0.18966352053200808</v>
      </c>
      <c r="N9" s="249">
        <f>SUM(K9:M9)</f>
        <v>1.6852942192585516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100.21042281076032</v>
      </c>
      <c r="C10" s="299" t="str">
        <f>CONCATENATE("(",ROUND((B10/$H11)*100,1),")")</f>
        <v>(22.6)</v>
      </c>
      <c r="D10" s="249">
        <f t="shared" ref="D10" si="1">SUM(D31,D52,D73,D94,D115,D136,D157,D178,D199,D220,D241,D262,D283,D304,D325,D346,D367,D388,D409,D430,D451,D472)</f>
        <v>93.731511049670303</v>
      </c>
      <c r="E10" s="299" t="str">
        <f>CONCATENATE("(",ROUND((D10/$H11)*100,1),")")</f>
        <v>(21.2)</v>
      </c>
      <c r="F10" s="249">
        <f t="shared" ref="F10" si="2">SUM(F31,F52,F73,F94,F115,F136,F157,F178,F199,F220,F241,F262,F283,F304,F325,F346,F367,F388,F409,F430,F451,F472)</f>
        <v>19.50125597732454</v>
      </c>
      <c r="G10" s="299" t="str">
        <f>CONCATENATE("(",ROUND((F10/$H11)*100,1),")")</f>
        <v>(4.4)</v>
      </c>
      <c r="H10" s="249">
        <f t="shared" ref="H10" si="3">SUM(H31,H52,H73,H94,H115,H136,H157,H178,H199,H220,H241,H262,H283,H304,H325,H346,H367,H388,H409,H430,H451,H472)</f>
        <v>213.44318983775514</v>
      </c>
      <c r="I10" s="299" t="str">
        <f>CONCATENATE("(",ROUND((H10/$H11)*100,1),")")</f>
        <v>(48.2)</v>
      </c>
      <c r="K10" s="249">
        <f t="shared" ref="K10:K11" si="4">B15-B10</f>
        <v>3.274417895286021</v>
      </c>
      <c r="L10" s="249">
        <f t="shared" ref="L10:L11" si="5">D15-D10</f>
        <v>6.8696277333913258E-2</v>
      </c>
      <c r="M10" s="249">
        <f t="shared" ref="M10:M11" si="6">F15-F10</f>
        <v>-0.11640839187843355</v>
      </c>
      <c r="N10" s="249">
        <f t="shared" ref="N10:N11" si="7">SUM(K10:M10)</f>
        <v>3.2267057807415007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257.30146330257651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131.29799469700924</v>
      </c>
      <c r="E11" s="299" t="str">
        <f>CONCATENATE("(",ROUND((D11/$H11)*100,1),")")</f>
        <v>(29.7)</v>
      </c>
      <c r="F11" s="249">
        <f t="shared" ref="F11" si="9">SUM(F32,F53,F74,F95,F116,F137,F158,F179,F200,F221,F242,F263,F284,F305,F326,F347,F368,F389,F410,F431,F452,F473)</f>
        <v>54.135542000414205</v>
      </c>
      <c r="G11" s="299" t="str">
        <f>CONCATENATE("(",ROUND((F11/$H11)*100,1),")")</f>
        <v>(12.2)</v>
      </c>
      <c r="H11" s="249">
        <f t="shared" ref="H11" si="10">SUM(H32,H53,H74,H95,H116,H137,H158,H179,H200,H221,H242,H263,H284,H305,H326,H347,H368,H389,H410,H431,H452,H473)</f>
        <v>442.7349999999999</v>
      </c>
      <c r="I11" s="299" t="str">
        <f>CONCATENATE("(",ROUND((H11/$H11)*100,1),")")</f>
        <v>(100)</v>
      </c>
      <c r="K11" s="249">
        <f t="shared" si="4"/>
        <v>4.0868229174167823</v>
      </c>
      <c r="L11" s="249">
        <f t="shared" si="5"/>
        <v>0.75192195392969552</v>
      </c>
      <c r="M11" s="249">
        <f t="shared" si="6"/>
        <v>7.3255128653585189E-2</v>
      </c>
      <c r="N11" s="249">
        <f t="shared" si="7"/>
        <v>4.912000000000063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157.90344551394696</v>
      </c>
      <c r="C14" s="299" t="str">
        <f>CONCATENATE("(",ROUND((B14/$H16)*100,1),")")</f>
        <v>(35.3)</v>
      </c>
      <c r="D14" s="249">
        <f t="shared" ref="D14" si="11">SUM(D35,D56,D77,D98,D119,D140,D161,D182,D203,D224,D245,D266,D287,D308,D329,D350,D371,D392,D413,D434,D455,D476)</f>
        <v>38.249709323934709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34.823949543621673</v>
      </c>
      <c r="G14" s="299" t="str">
        <f>CONCATENATE("(",ROUND((F14/$H16)*100,1),")")</f>
        <v>(7.8)</v>
      </c>
      <c r="H14" s="249">
        <f t="shared" ref="H14" si="13">SUM(H35,H56,H77,H98,H119,H140,H161,H182,H203,H224,H245,H266,H287,H308,H329,H350,H371,H392,H413,H434,H455,H476)</f>
        <v>230.97710438150338</v>
      </c>
      <c r="I14" s="299" t="str">
        <f>CONCATENATE("(",ROUND((H14/$H16)*100,1),")")</f>
        <v>(51.6)</v>
      </c>
      <c r="K14" s="249">
        <f>B19-B14</f>
        <v>1.0005208115138657</v>
      </c>
      <c r="L14" s="249">
        <f>D19-D14</f>
        <v>2.4654909207410327</v>
      </c>
      <c r="M14" s="249">
        <f>F19-F14</f>
        <v>1.4668364382788752</v>
      </c>
      <c r="N14" s="249">
        <f>SUM(K14:M14)</f>
        <v>4.9328481705337737</v>
      </c>
    </row>
    <row r="15" spans="1:17" x14ac:dyDescent="0.2">
      <c r="A15" s="282" t="s">
        <v>365</v>
      </c>
      <c r="B15" s="249">
        <f t="shared" si="0"/>
        <v>103.48484070604634</v>
      </c>
      <c r="C15" s="299" t="str">
        <f>CONCATENATE("(",ROUND((B15/$H16)*100,1),")")</f>
        <v>(23.1)</v>
      </c>
      <c r="D15" s="249">
        <f t="shared" ref="D15" si="14">SUM(D36,D57,D78,D99,D120,D141,D162,D183,D204,D225,D246,D267,D288,D309,D330,D351,D372,D393,D414,D435,D456,D477)</f>
        <v>93.800207327004216</v>
      </c>
      <c r="E15" s="299" t="str">
        <f>CONCATENATE("(",ROUND((D15/$H16)*100,1),")")</f>
        <v>(21)</v>
      </c>
      <c r="F15" s="249">
        <f t="shared" ref="F15" si="15">SUM(F36,F57,F78,F99,F120,F141,F162,F183,F204,F225,F246,F267,F288,F309,F330,F351,F372,F393,F414,F435,F456,F477)</f>
        <v>19.384847585446106</v>
      </c>
      <c r="G15" s="299" t="str">
        <f>CONCATENATE("(",ROUND((F15/$H16)*100,1),")")</f>
        <v>(4.3)</v>
      </c>
      <c r="H15" s="249">
        <f t="shared" ref="H15" si="16">SUM(H36,H57,H78,H99,H120,H141,H162,H183,H204,H225,H246,H267,H288,H309,H330,H351,H372,H393,H414,H435,H456,H477)</f>
        <v>216.66989561849661</v>
      </c>
      <c r="I15" s="299" t="str">
        <f>CONCATENATE("(",ROUND((H15/$H16)*100,1),")")</f>
        <v>(48.4)</v>
      </c>
      <c r="K15" s="249">
        <f t="shared" ref="K15:K16" si="17">B20-B15</f>
        <v>7.0154145335370828</v>
      </c>
      <c r="L15" s="249">
        <f t="shared" ref="L15:L16" si="18">D20-D15</f>
        <v>1.0313091094561173</v>
      </c>
      <c r="M15" s="249">
        <f t="shared" ref="M15:M16" si="19">F20-F15</f>
        <v>1.1334281864727913</v>
      </c>
      <c r="N15" s="249">
        <f t="shared" ref="N15:N16" si="20">SUM(K15:M15)</f>
        <v>9.1801518294659914</v>
      </c>
    </row>
    <row r="16" spans="1:17" x14ac:dyDescent="0.2">
      <c r="A16" s="282" t="s">
        <v>363</v>
      </c>
      <c r="B16" s="249">
        <f t="shared" si="0"/>
        <v>261.38828621999329</v>
      </c>
      <c r="C16" s="299" t="str">
        <f>CONCATENATE("(",ROUND((B16/$H16)*100,1),")")</f>
        <v>(58.4)</v>
      </c>
      <c r="D16" s="249">
        <f t="shared" ref="D16" si="21">SUM(D37,D58,D79,D100,D121,D142,D163,D184,D205,D226,D247,D268,D289,D310,D331,D352,D373,D394,D415,D436,D457,D478)</f>
        <v>132.04991665093894</v>
      </c>
      <c r="E16" s="299" t="str">
        <f>CONCATENATE("(",ROUND((D16/$H16)*100,1),")")</f>
        <v>(29.5)</v>
      </c>
      <c r="F16" s="249">
        <f t="shared" ref="F16" si="22">SUM(F37,F58,F79,F100,F121,F142,F163,F184,F205,F226,F247,F268,F289,F310,F331,F352,F373,F394,F415,F436,F457,F478)</f>
        <v>54.20879712906779</v>
      </c>
      <c r="G16" s="299" t="str">
        <f>CONCATENATE("(",ROUND((F16/$H16)*100,1),")")</f>
        <v>(12.1)</v>
      </c>
      <c r="H16" s="249">
        <f t="shared" ref="H16" si="23">SUM(H37,H58,H79,H100,H121,H142,H163,H184,H205,H226,H247,H268,H289,H310,H331,H352,H373,H394,H415,H436,H457,H478)</f>
        <v>447.64699999999999</v>
      </c>
      <c r="I16" s="299" t="str">
        <f>CONCATENATE("(",ROUND((H16/$H16)*100,1),")")</f>
        <v>(100)</v>
      </c>
      <c r="K16" s="249">
        <f t="shared" si="17"/>
        <v>8.0159353450509343</v>
      </c>
      <c r="L16" s="249">
        <f t="shared" si="18"/>
        <v>3.496800030197079</v>
      </c>
      <c r="M16" s="249">
        <f t="shared" si="19"/>
        <v>2.6002646247516594</v>
      </c>
      <c r="N16" s="249">
        <f t="shared" si="20"/>
        <v>14.112999999999673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158.90396632546083</v>
      </c>
      <c r="C19" s="299" t="str">
        <f>CONCATENATE("(",ROUND((B19/$H21)*100,1),")")</f>
        <v>(34.4)</v>
      </c>
      <c r="D19" s="249">
        <f t="shared" ref="D19" si="24">SUM(D40,D61,D82,D103,D124,D145,D166,D187,D208,D229,D250,D271,D292,D313,D334,D355,D376,D397,D418,D439,D460,D481)</f>
        <v>40.715200244675742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36.290785981900548</v>
      </c>
      <c r="G19" s="299" t="str">
        <f>CONCATENATE("(",ROUND((F19/$H21)*100,1),")")</f>
        <v>(7.9)</v>
      </c>
      <c r="H19" s="249">
        <f t="shared" ref="H19" si="26">SUM(H40,H61,H82,H103,H124,H145,H166,H187,H208,H229,H250,H271,H292,H313,H334,H355,H376,H397,H418,H439,H460,H481)</f>
        <v>235.90995255203717</v>
      </c>
      <c r="I19" s="299" t="str">
        <f>CONCATENATE("(",ROUND((H19/$H21)*100,1),")")</f>
        <v>(51.1)</v>
      </c>
      <c r="K19" s="249">
        <f>B19-B9</f>
        <v>1.8129258336446128</v>
      </c>
      <c r="L19" s="249">
        <f>D19-D9</f>
        <v>3.1487165973368292</v>
      </c>
      <c r="M19" s="249">
        <f>F19-F9</f>
        <v>1.6564999588108833</v>
      </c>
      <c r="N19" s="249">
        <f>SUM(K19:M19)</f>
        <v>6.6181423897923253</v>
      </c>
    </row>
    <row r="20" spans="1:14" x14ac:dyDescent="0.2">
      <c r="A20" s="282" t="s">
        <v>365</v>
      </c>
      <c r="B20" s="249">
        <f t="shared" si="0"/>
        <v>110.50025523958342</v>
      </c>
      <c r="C20" s="299" t="str">
        <f>CONCATENATE("(",ROUND((B20/$H21)*100,1),")")</f>
        <v>(23.9)</v>
      </c>
      <c r="D20" s="249">
        <f t="shared" ref="D20" si="27">SUM(D41,D62,D83,D104,D125,D146,D167,D188,D209,D230,D251,D272,D293,D314,D335,D356,D377,D398,D419,D440,D461,D482)</f>
        <v>94.831516436460333</v>
      </c>
      <c r="E20" s="299" t="str">
        <f>CONCATENATE("(",ROUND((D20/$H21)*100,1),")")</f>
        <v>(20.5)</v>
      </c>
      <c r="F20" s="249">
        <f t="shared" ref="F20" si="28">SUM(F41,F62,F83,F104,F125,F146,F167,F188,F209,F230,F251,F272,F293,F314,F335,F356,F377,F398,F419,F440,F461,F482)</f>
        <v>20.518275771918898</v>
      </c>
      <c r="G20" s="299" t="str">
        <f>CONCATENATE("(",ROUND((F20/$H21)*100,1),")")</f>
        <v>(4.4)</v>
      </c>
      <c r="H20" s="249">
        <f t="shared" ref="H20" si="29">SUM(H41,H62,H83,H104,H125,H146,H167,H188,H209,H230,H251,H272,H293,H314,H335,H356,H377,H398,H419,H440,H461,H482)</f>
        <v>225.85004744796262</v>
      </c>
      <c r="I20" s="299" t="str">
        <f>CONCATENATE("(",ROUND((H20/$H21)*100,1),")")</f>
        <v>(48.9)</v>
      </c>
      <c r="K20" s="249">
        <f t="shared" ref="K20:K21" si="30">B20-B10</f>
        <v>10.289832428823104</v>
      </c>
      <c r="L20" s="249">
        <f t="shared" ref="L20:L21" si="31">D20-D10</f>
        <v>1.1000053867900306</v>
      </c>
      <c r="M20" s="249">
        <f t="shared" ref="M20:M21" si="32">F20-F10</f>
        <v>1.0170197945943578</v>
      </c>
      <c r="N20" s="249">
        <f t="shared" ref="N20:N21" si="33">SUM(K20:M20)</f>
        <v>12.406857610207492</v>
      </c>
    </row>
    <row r="21" spans="1:14" x14ac:dyDescent="0.2">
      <c r="A21" s="282" t="s">
        <v>363</v>
      </c>
      <c r="B21" s="249">
        <f t="shared" si="0"/>
        <v>269.40422156504422</v>
      </c>
      <c r="C21" s="299" t="str">
        <f>CONCATENATE("(",ROUND((B21/$H21)*100,1),")")</f>
        <v>(58.3)</v>
      </c>
      <c r="D21" s="249">
        <f t="shared" ref="D21" si="34">SUM(D42,D63,D84,D105,D126,D147,D168,D189,D210,D231,D252,D273,D294,D315,D336,D357,D378,D399,D420,D441,D462,D483)</f>
        <v>135.54671668113602</v>
      </c>
      <c r="E21" s="299" t="str">
        <f>CONCATENATE("(",ROUND((D21/$H21)*100,1),")")</f>
        <v>(29.4)</v>
      </c>
      <c r="F21" s="249">
        <f>SUM(F42,F63,F84,F105,F126,F147,F168,F189,F210,F231,F252,F273,F294,F315,F336,F357,F378,F399,F420,F441,F462,F483)</f>
        <v>56.809061753819449</v>
      </c>
      <c r="G21" s="299" t="str">
        <f>CONCATENATE("(",ROUND((F21/$H21)*100,1),")")</f>
        <v>(12.3)</v>
      </c>
      <c r="H21" s="249">
        <f t="shared" ref="H21" si="35">SUM(H42,H63,H84,H105,H126,H147,H168,H189,H210,H231,H252,H273,H294,H315,H336,H357,H378,H399,H420,H441,H462,H483)</f>
        <v>461.75999999999971</v>
      </c>
      <c r="I21" s="299" t="str">
        <f>CONCATENATE("(",ROUND((H21/$H21)*100,1),")")</f>
        <v>(100)</v>
      </c>
      <c r="K21" s="249">
        <f t="shared" si="30"/>
        <v>12.102758262467717</v>
      </c>
      <c r="L21" s="249">
        <f t="shared" si="31"/>
        <v>4.2487219841267745</v>
      </c>
      <c r="M21" s="249">
        <f t="shared" si="32"/>
        <v>2.6735197534052446</v>
      </c>
      <c r="N21" s="249">
        <f t="shared" si="33"/>
        <v>19.024999999999736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1.6022848434030259</v>
      </c>
      <c r="C30" s="299" t="str">
        <f>CONCATENATE("(",ROUND((B30/$H32)*100,1),")")</f>
        <v>(24.9)</v>
      </c>
      <c r="D30" s="302">
        <f>'Ind T6'!M9</f>
        <v>0.47878925794097432</v>
      </c>
      <c r="E30" s="299" t="str">
        <f>CONCATENATE("(",ROUND((D30/$H32)*100,1),")")</f>
        <v>(7.4)</v>
      </c>
      <c r="F30" s="302">
        <f>'Ind T6'!N9</f>
        <v>2.7762327622162437</v>
      </c>
      <c r="G30" s="299" t="str">
        <f>CONCATENATE("(",ROUND((F30/$H32)*100,1),")")</f>
        <v>(43.1)</v>
      </c>
      <c r="H30" s="302">
        <f>SUM(B30,D30,F30)</f>
        <v>4.8573068635602441</v>
      </c>
      <c r="I30" s="299" t="str">
        <f>CONCATENATE("(",ROUND((H30/$H32)*100,1),")")</f>
        <v>(75.4)</v>
      </c>
      <c r="K30" s="302">
        <f>B35-B30</f>
        <v>0.12669852955554606</v>
      </c>
      <c r="L30" s="302">
        <f>D35-D30</f>
        <v>2.4414764915514253E-2</v>
      </c>
      <c r="M30" s="302">
        <f>F35-F30</f>
        <v>3.4419888418909306E-2</v>
      </c>
      <c r="N30" s="302">
        <f>SUM(K30:M30)</f>
        <v>0.18553318288996962</v>
      </c>
    </row>
    <row r="31" spans="1:14" x14ac:dyDescent="0.2">
      <c r="A31" s="282" t="s">
        <v>365</v>
      </c>
      <c r="B31" s="302">
        <f>'Ind T6'!L8</f>
        <v>0.37991622871466185</v>
      </c>
      <c r="C31" s="299" t="str">
        <f>CONCATENATE("(",ROUND((B31/$H32)*100,1),")")</f>
        <v>(5.9)</v>
      </c>
      <c r="D31" s="302">
        <f>'Ind T6'!M8</f>
        <v>0.81570249107801263</v>
      </c>
      <c r="E31" s="299" t="str">
        <f>CONCATENATE("(",ROUND((D31/$H32)*100,1),")")</f>
        <v>(12.7)</v>
      </c>
      <c r="F31" s="302">
        <f>'Ind T6'!N8</f>
        <v>0.39007441664708559</v>
      </c>
      <c r="G31" s="299" t="str">
        <f>CONCATENATE("(",ROUND((F31/$H32)*100,1),")")</f>
        <v>(6.1)</v>
      </c>
      <c r="H31" s="302">
        <f t="shared" ref="H31" si="36">SUM(B31,D31,F31)</f>
        <v>1.58569313643976</v>
      </c>
      <c r="I31" s="299" t="str">
        <f>CONCATENATE("(",ROUND((H31/$H32)*100,1),")")</f>
        <v>(24.6)</v>
      </c>
      <c r="K31" s="302">
        <f t="shared" ref="K31:K32" si="37">B36-B31</f>
        <v>1.6639590782306868E-2</v>
      </c>
      <c r="L31" s="302">
        <f t="shared" ref="L31:L32" si="38">D36-D31</f>
        <v>9.8086020842537147E-3</v>
      </c>
      <c r="M31" s="302">
        <f t="shared" ref="M31:M32" si="39">F36-F31</f>
        <v>2.3018624243477004E-2</v>
      </c>
      <c r="N31" s="302">
        <f t="shared" ref="N31:N32" si="40">SUM(K31:M31)</f>
        <v>4.9466817110037586E-2</v>
      </c>
    </row>
    <row r="32" spans="1:14" x14ac:dyDescent="0.2">
      <c r="A32" s="282" t="s">
        <v>363</v>
      </c>
      <c r="B32" s="302">
        <f>SUM(B30:B31)</f>
        <v>1.9822010721176877</v>
      </c>
      <c r="C32" s="299" t="str">
        <f>CONCATENATE("(",ROUND((B32/$H32)*100,1),")")</f>
        <v>(30.8)</v>
      </c>
      <c r="D32" s="302">
        <f>SUM(D30:D31)</f>
        <v>1.2944917490189869</v>
      </c>
      <c r="E32" s="299" t="str">
        <f>CONCATENATE("(",ROUND((D32/$H32)*100,1),")")</f>
        <v>(20.1)</v>
      </c>
      <c r="F32" s="302">
        <f>SUM(F30:F31)</f>
        <v>3.1663071788633292</v>
      </c>
      <c r="G32" s="299" t="str">
        <f>CONCATENATE("(",ROUND((F32/$H32)*100,1),")")</f>
        <v>(49.1)</v>
      </c>
      <c r="H32" s="302">
        <f>SUM(H30:H31)</f>
        <v>6.4430000000000041</v>
      </c>
      <c r="I32" s="299" t="str">
        <f>CONCATENATE("(",ROUND((H32/$H32)*100,1),")")</f>
        <v>(100)</v>
      </c>
      <c r="K32" s="302">
        <f t="shared" si="37"/>
        <v>0.14333812033785298</v>
      </c>
      <c r="L32" s="302">
        <f t="shared" si="38"/>
        <v>3.4223366999768023E-2</v>
      </c>
      <c r="M32" s="302">
        <f t="shared" si="39"/>
        <v>5.7438512662386199E-2</v>
      </c>
      <c r="N32" s="302">
        <f t="shared" si="40"/>
        <v>0.2350000000000072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1.728983372958572</v>
      </c>
      <c r="C35" s="299" t="str">
        <f>CONCATENATE("(",ROUND((B35/$H37)*100,1),")")</f>
        <v>(25.9)</v>
      </c>
      <c r="D35" s="302">
        <f>'Ind T6'!R9</f>
        <v>0.50320402285648858</v>
      </c>
      <c r="E35" s="299" t="str">
        <f>CONCATENATE("(",ROUND((D35/$H37)*100,1),")")</f>
        <v>(7.5)</v>
      </c>
      <c r="F35" s="302">
        <f>'Ind T6'!S9</f>
        <v>2.810652650635153</v>
      </c>
      <c r="G35" s="299" t="str">
        <f>CONCATENATE("(",ROUND((F35/$H37)*100,1),")")</f>
        <v>(42.1)</v>
      </c>
      <c r="H35" s="302">
        <f>SUM(B35,D35,F35)</f>
        <v>5.0428400464502134</v>
      </c>
      <c r="I35" s="299" t="str">
        <f>CONCATENATE("(",ROUND((H35/$H37)*100,1),")")</f>
        <v>(75.5)</v>
      </c>
      <c r="K35" s="302">
        <f>B40-B35</f>
        <v>0.20217227336152077</v>
      </c>
      <c r="L35" s="302">
        <f>D40-D35</f>
        <v>1.826530597349818E-2</v>
      </c>
      <c r="M35" s="302">
        <f>F40-F35</f>
        <v>-0.12982164096831905</v>
      </c>
      <c r="N35" s="302">
        <f>SUM(K35:M35)</f>
        <v>9.06159383666999E-2</v>
      </c>
    </row>
    <row r="36" spans="1:14" x14ac:dyDescent="0.2">
      <c r="A36" s="282" t="s">
        <v>365</v>
      </c>
      <c r="B36" s="302">
        <f>'Ind T6'!Q8</f>
        <v>0.39655581949696872</v>
      </c>
      <c r="C36" s="299" t="str">
        <f>CONCATENATE("(",ROUND((B36/$H37)*100,1),")")</f>
        <v>(5.9)</v>
      </c>
      <c r="D36" s="302">
        <f>'Ind T6'!R8</f>
        <v>0.82551109316226634</v>
      </c>
      <c r="E36" s="299" t="str">
        <f>CONCATENATE("(",ROUND((D36/$H37)*100,1),")")</f>
        <v>(12.4)</v>
      </c>
      <c r="F36" s="302">
        <f>'Ind T6'!S8</f>
        <v>0.41309304089056259</v>
      </c>
      <c r="G36" s="299" t="str">
        <f>CONCATENATE("(",ROUND((F36/$H37)*100,1),")")</f>
        <v>(6.2)</v>
      </c>
      <c r="H36" s="302">
        <f t="shared" ref="H36" si="41">SUM(B36,D36,F36)</f>
        <v>1.6351599535497978</v>
      </c>
      <c r="I36" s="299" t="str">
        <f>CONCATENATE("(",ROUND((H36/$H37)*100,1),")")</f>
        <v>(24.5)</v>
      </c>
      <c r="K36" s="302">
        <f t="shared" ref="K36:K37" si="42">B41-B36</f>
        <v>1.1653202637022908E-2</v>
      </c>
      <c r="L36" s="302">
        <f t="shared" ref="L36:L37" si="43">D41-D36</f>
        <v>-3.5385620130280016E-2</v>
      </c>
      <c r="M36" s="302">
        <f t="shared" ref="M36:M37" si="44">F41-F36</f>
        <v>2.5116479126558733E-2</v>
      </c>
      <c r="N36" s="302">
        <f t="shared" ref="N36:N37" si="45">SUM(K36:M36)</f>
        <v>1.3840616333016253E-3</v>
      </c>
    </row>
    <row r="37" spans="1:14" x14ac:dyDescent="0.2">
      <c r="A37" s="282" t="s">
        <v>363</v>
      </c>
      <c r="B37" s="302">
        <f>SUM(B35:B36)</f>
        <v>2.1255391924555407</v>
      </c>
      <c r="C37" s="299" t="str">
        <f>CONCATENATE("(",ROUND((B37/$H37)*100,1),")")</f>
        <v>(31.8)</v>
      </c>
      <c r="D37" s="302">
        <f>SUM(D35:D36)</f>
        <v>1.3287151160187549</v>
      </c>
      <c r="E37" s="299" t="str">
        <f>CONCATENATE("(",ROUND((D37/$H37)*100,1),")")</f>
        <v>(19.9)</v>
      </c>
      <c r="F37" s="302">
        <f>SUM(F35:F36)</f>
        <v>3.2237456915257154</v>
      </c>
      <c r="G37" s="299" t="str">
        <f>CONCATENATE("(",ROUND((F37/$H37)*100,1),")")</f>
        <v>(48.3)</v>
      </c>
      <c r="H37" s="302">
        <f>SUM(H35:H36)</f>
        <v>6.6780000000000115</v>
      </c>
      <c r="I37" s="299" t="str">
        <f>CONCATENATE("(",ROUND((H37/$H37)*100,1),")")</f>
        <v>(100)</v>
      </c>
      <c r="K37" s="302">
        <f t="shared" si="42"/>
        <v>0.21382547599854362</v>
      </c>
      <c r="L37" s="302">
        <f t="shared" si="43"/>
        <v>-1.7120314156781724E-2</v>
      </c>
      <c r="M37" s="302">
        <f t="shared" si="44"/>
        <v>-0.10470516184176004</v>
      </c>
      <c r="N37" s="302">
        <f t="shared" si="45"/>
        <v>9.2000000000001858E-2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1.9311556463200927</v>
      </c>
      <c r="C40" s="299" t="str">
        <f>CONCATENATE("(",ROUND((B40/$H42)*100,1),")")</f>
        <v>(28.5)</v>
      </c>
      <c r="D40" s="302">
        <f>'Ind T6'!W9</f>
        <v>0.52146932882998676</v>
      </c>
      <c r="E40" s="299" t="str">
        <f>CONCATENATE("(",ROUND((D40/$H42)*100,1),")")</f>
        <v>(7.7)</v>
      </c>
      <c r="F40" s="302">
        <f>'Ind T6'!X9</f>
        <v>2.680831009666834</v>
      </c>
      <c r="G40" s="299" t="str">
        <f>CONCATENATE("(",ROUND((F40/$H42)*100,1),")")</f>
        <v>(39.6)</v>
      </c>
      <c r="H40" s="302">
        <f>SUM(B40,D40,F40)</f>
        <v>5.1334559848169139</v>
      </c>
      <c r="I40" s="299" t="str">
        <f>CONCATENATE("(",ROUND((H40/$H42)*100,1),")")</f>
        <v>(75.8)</v>
      </c>
      <c r="K40" s="302">
        <f>B40-B30</f>
        <v>0.32887080291706683</v>
      </c>
      <c r="L40" s="302">
        <f>D40-D30</f>
        <v>4.2680070889012434E-2</v>
      </c>
      <c r="M40" s="302">
        <f>F40-F30</f>
        <v>-9.5401752549409746E-2</v>
      </c>
      <c r="N40" s="302">
        <f>SUM(K40:M40)</f>
        <v>0.27614912125666952</v>
      </c>
    </row>
    <row r="41" spans="1:14" x14ac:dyDescent="0.2">
      <c r="A41" s="282" t="s">
        <v>365</v>
      </c>
      <c r="B41" s="302">
        <f>'Ind T6'!V8</f>
        <v>0.40820902213399163</v>
      </c>
      <c r="C41" s="299" t="str">
        <f>CONCATENATE("(",ROUND((B41/$H42)*100,1),")")</f>
        <v>(6)</v>
      </c>
      <c r="D41" s="302">
        <f>'Ind T6'!W8</f>
        <v>0.79012547303198633</v>
      </c>
      <c r="E41" s="299" t="str">
        <f>CONCATENATE("(",ROUND((D41/$H42)*100,1),")")</f>
        <v>(11.7)</v>
      </c>
      <c r="F41" s="302">
        <f>'Ind T6'!X8</f>
        <v>0.43820952001712132</v>
      </c>
      <c r="G41" s="299" t="str">
        <f>CONCATENATE("(",ROUND((F41/$H42)*100,1),")")</f>
        <v>(6.5)</v>
      </c>
      <c r="H41" s="302">
        <f t="shared" ref="H41" si="46">SUM(B41,D41,F41)</f>
        <v>1.6365440151830994</v>
      </c>
      <c r="I41" s="299" t="str">
        <f>CONCATENATE("(",ROUND((H41/$H42)*100,1),")")</f>
        <v>(24.2)</v>
      </c>
      <c r="K41" s="302">
        <f t="shared" ref="K41:K42" si="47">B41-B31</f>
        <v>2.8292793419329776E-2</v>
      </c>
      <c r="L41" s="302">
        <f t="shared" ref="L41:L42" si="48">D41-D31</f>
        <v>-2.5577018046026301E-2</v>
      </c>
      <c r="M41" s="302">
        <f t="shared" ref="M41:M42" si="49">F41-F31</f>
        <v>4.8135103370035737E-2</v>
      </c>
      <c r="N41" s="302">
        <f t="shared" ref="N41:N42" si="50">SUM(K41:M41)</f>
        <v>5.0850878743339212E-2</v>
      </c>
    </row>
    <row r="42" spans="1:14" x14ac:dyDescent="0.2">
      <c r="A42" s="282" t="s">
        <v>363</v>
      </c>
      <c r="B42" s="302">
        <f>SUM(B40:B41)</f>
        <v>2.3393646684540843</v>
      </c>
      <c r="C42" s="299" t="str">
        <f>CONCATENATE("(",ROUND((B42/$H42)*100,1),")")</f>
        <v>(34.6)</v>
      </c>
      <c r="D42" s="302">
        <f>SUM(D40:D41)</f>
        <v>1.3115948018619732</v>
      </c>
      <c r="E42" s="299" t="str">
        <f>CONCATENATE("(",ROUND((D42/$H42)*100,1),")")</f>
        <v>(19.4)</v>
      </c>
      <c r="F42" s="302">
        <f>SUM(F40:F41)</f>
        <v>3.1190405296839554</v>
      </c>
      <c r="G42" s="299" t="str">
        <f>CONCATENATE("(",ROUND((F42/$H42)*100,1),")")</f>
        <v>(46.1)</v>
      </c>
      <c r="H42" s="302">
        <f>SUM(H40:H41)</f>
        <v>6.7700000000000138</v>
      </c>
      <c r="I42" s="299" t="str">
        <f>CONCATENATE("(",ROUND((H42/$H42)*100,1),")")</f>
        <v>(100)</v>
      </c>
      <c r="K42" s="302">
        <f t="shared" si="47"/>
        <v>0.3571635963363966</v>
      </c>
      <c r="L42" s="302">
        <f t="shared" si="48"/>
        <v>1.7103052842986299E-2</v>
      </c>
      <c r="M42" s="302">
        <f t="shared" si="49"/>
        <v>-4.7266649179373843E-2</v>
      </c>
      <c r="N42" s="302">
        <f t="shared" si="50"/>
        <v>0.32700000000000906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0.34399218241082047</v>
      </c>
      <c r="C51" s="299" t="str">
        <f>CONCATENATE("(",ROUND((B51/$H53)*100,1),")")</f>
        <v>(85.1)</v>
      </c>
      <c r="D51" s="302">
        <f>'Ind T6'!M18</f>
        <v>1.3159609120495766E-3</v>
      </c>
      <c r="E51" s="299" t="str">
        <f>CONCATENATE("(",ROUND((D51/$H53)*100,1),")")</f>
        <v>(0.3)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0.34530814332287002</v>
      </c>
      <c r="I51" s="299" t="str">
        <f>CONCATENATE("(",ROUND((H51/$H53)*100,1),")")</f>
        <v>(85.5)</v>
      </c>
      <c r="K51" s="302">
        <f>B56-B51</f>
        <v>-9.0303486759560569E-2</v>
      </c>
      <c r="L51" s="302">
        <f>D56-D51</f>
        <v>-2.7943917292006805E-4</v>
      </c>
      <c r="M51" s="302">
        <f>F56-F51</f>
        <v>0</v>
      </c>
      <c r="N51" s="302">
        <f>SUM(K51:M51)</f>
        <v>-9.0582925932480643E-2</v>
      </c>
    </row>
    <row r="52" spans="1:14" x14ac:dyDescent="0.2">
      <c r="A52" s="282" t="s">
        <v>365</v>
      </c>
      <c r="B52" s="302">
        <f>'Ind T6'!L17</f>
        <v>4.9480130292744076E-2</v>
      </c>
      <c r="C52" s="299" t="str">
        <f>CONCATENATE("(",ROUND((B52/$H53)*100,1),")")</f>
        <v>(12.2)</v>
      </c>
      <c r="D52" s="302">
        <f>'Ind T6'!M17</f>
        <v>9.2117263843859883E-3</v>
      </c>
      <c r="E52" s="299" t="str">
        <f>CONCATENATE("(",ROUND((D52/$H53)*100,1),")")</f>
        <v>(2.3)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5.8691856677130061E-2</v>
      </c>
      <c r="I52" s="299" t="str">
        <f>CONCATENATE("(",ROUND((H52/$H53)*100,1),")")</f>
        <v>(14.5)</v>
      </c>
      <c r="K52" s="302">
        <f t="shared" ref="K52:K53" si="52">B57-B52</f>
        <v>-1.2942738987401302E-2</v>
      </c>
      <c r="L52" s="302">
        <f t="shared" ref="L52:L53" si="53">D57-D52</f>
        <v>-2.474335080118171E-3</v>
      </c>
      <c r="M52" s="302">
        <f t="shared" ref="M52:M53" si="54">F57-F52</f>
        <v>0</v>
      </c>
      <c r="N52" s="302">
        <f t="shared" ref="N52:N53" si="55">SUM(K52:M52)</f>
        <v>-1.5417074067519472E-2</v>
      </c>
    </row>
    <row r="53" spans="1:14" x14ac:dyDescent="0.2">
      <c r="A53" s="282" t="s">
        <v>363</v>
      </c>
      <c r="B53" s="302">
        <f>SUM(B51:B52)</f>
        <v>0.39347231270356453</v>
      </c>
      <c r="C53" s="299" t="str">
        <f>CONCATENATE("(",ROUND((B53/$H53)*100,1),")")</f>
        <v>(97.4)</v>
      </c>
      <c r="D53" s="302">
        <f>SUM(D51:D52)</f>
        <v>1.0527687296435564E-2</v>
      </c>
      <c r="E53" s="299" t="str">
        <f>CONCATENATE("(",ROUND((D53/$H53)*100,1),")")</f>
        <v>(2.6)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0.40400000000000008</v>
      </c>
      <c r="I53" s="299" t="str">
        <f>CONCATENATE("(",ROUND((H53/$H53)*100,1),")")</f>
        <v>(100)</v>
      </c>
      <c r="K53" s="302">
        <f t="shared" si="52"/>
        <v>-0.10324622574696185</v>
      </c>
      <c r="L53" s="302">
        <f t="shared" si="53"/>
        <v>-2.7537742530382384E-3</v>
      </c>
      <c r="M53" s="302">
        <f t="shared" si="54"/>
        <v>0</v>
      </c>
      <c r="N53" s="302">
        <f t="shared" si="55"/>
        <v>-0.10600000000000009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0.2536886956512599</v>
      </c>
      <c r="C56" s="299" t="str">
        <f>CONCATENATE("(",ROUND((B56/$H58)*100,1),")")</f>
        <v>(85.1)</v>
      </c>
      <c r="D56" s="302">
        <f>'Ind T6'!R18</f>
        <v>1.0365217391295086E-3</v>
      </c>
      <c r="E56" s="299" t="str">
        <f>CONCATENATE("(",ROUND((D56/$H58)*100,1),")")</f>
        <v>(0.3)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0.25472521739038939</v>
      </c>
      <c r="I56" s="299" t="str">
        <f>CONCATENATE("(",ROUND((H56/$H58)*100,1),")")</f>
        <v>(85.5)</v>
      </c>
      <c r="K56" s="302">
        <f>B61-B56</f>
        <v>-9.245284659585784E-2</v>
      </c>
      <c r="L56" s="302">
        <f>D61-D56</f>
        <v>-2.7237079573443155E-4</v>
      </c>
      <c r="M56" s="302">
        <f>F61-F56</f>
        <v>0</v>
      </c>
      <c r="N56" s="302">
        <f>SUM(K56:M56)</f>
        <v>-9.2725217391592271E-2</v>
      </c>
    </row>
    <row r="57" spans="1:14" x14ac:dyDescent="0.2">
      <c r="A57" s="282" t="s">
        <v>365</v>
      </c>
      <c r="B57" s="302">
        <f>'Ind T6'!Q17</f>
        <v>3.6537391305342774E-2</v>
      </c>
      <c r="C57" s="299" t="str">
        <f>CONCATENATE("(",ROUND((B57/$H58)*100,1),")")</f>
        <v>(12.3)</v>
      </c>
      <c r="D57" s="302">
        <f>'Ind T6'!R17</f>
        <v>6.7373913042678172E-3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4.3274782609610589E-2</v>
      </c>
      <c r="I57" s="299" t="str">
        <f>CONCATENATE("(",ROUND((H57/$H58)*100,1),")")</f>
        <v>(14.5)</v>
      </c>
      <c r="K57" s="302">
        <f t="shared" ref="K57:K58" si="57">B62-B57</f>
        <v>-1.4122296964458207E-2</v>
      </c>
      <c r="L57" s="302">
        <f t="shared" ref="L57:L58" si="58">D62-D57</f>
        <v>-2.1524856439493305E-3</v>
      </c>
      <c r="M57" s="302">
        <f t="shared" ref="M57:M58" si="59">F62-F57</f>
        <v>0</v>
      </c>
      <c r="N57" s="302">
        <f t="shared" ref="N57:N58" si="60">SUM(K57:M57)</f>
        <v>-1.6274782608407538E-2</v>
      </c>
    </row>
    <row r="58" spans="1:14" x14ac:dyDescent="0.2">
      <c r="A58" s="282" t="s">
        <v>363</v>
      </c>
      <c r="B58" s="302">
        <f>SUM(B56:B57)</f>
        <v>0.29022608695660268</v>
      </c>
      <c r="C58" s="299" t="str">
        <f>CONCATENATE("(",ROUND((B58/$H58)*100,1),")")</f>
        <v>(97.4)</v>
      </c>
      <c r="D58" s="302">
        <f>SUM(D56:D57)</f>
        <v>7.773913043397326E-3</v>
      </c>
      <c r="E58" s="299" t="str">
        <f>CONCATENATE("(",ROUND((D58/$H58)*100,1),")")</f>
        <v>(2.6)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0.29799999999999999</v>
      </c>
      <c r="I58" s="299" t="str">
        <f>CONCATENATE("(",ROUND((H58/$H58)*100,1),")")</f>
        <v>(100)</v>
      </c>
      <c r="K58" s="302">
        <f t="shared" si="57"/>
        <v>-0.10657514356031605</v>
      </c>
      <c r="L58" s="302">
        <f t="shared" si="58"/>
        <v>-2.424856439683762E-3</v>
      </c>
      <c r="M58" s="302">
        <f t="shared" si="59"/>
        <v>0</v>
      </c>
      <c r="N58" s="302">
        <f t="shared" si="60"/>
        <v>-0.10899999999999982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0.16123584905540206</v>
      </c>
      <c r="C61" s="299" t="str">
        <f>CONCATENATE("(",ROUND((B61/$H63)*100,1),")")</f>
        <v>(85.3)</v>
      </c>
      <c r="D61" s="302">
        <f>'Ind T6'!W18</f>
        <v>7.6415094339507702E-4</v>
      </c>
      <c r="E61" s="299" t="str">
        <f>CONCATENATE("(",ROUND((D61/$H63)*100,1),")")</f>
        <v>(0.4)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0.16199999999879713</v>
      </c>
      <c r="I61" s="299" t="str">
        <f>CONCATENATE("(",ROUND((H61/$H63)*100,1),")")</f>
        <v>(85.7)</v>
      </c>
      <c r="K61" s="302">
        <f>B61-B51</f>
        <v>-0.18275633335541841</v>
      </c>
      <c r="L61" s="302">
        <f>D61-D51</f>
        <v>-5.518099686544996E-4</v>
      </c>
      <c r="M61" s="302">
        <f>F61-F51</f>
        <v>0</v>
      </c>
      <c r="N61" s="302">
        <f>SUM(K61:M61)</f>
        <v>-0.18330814332407291</v>
      </c>
    </row>
    <row r="62" spans="1:14" x14ac:dyDescent="0.2">
      <c r="A62" s="282" t="s">
        <v>365</v>
      </c>
      <c r="B62" s="302">
        <f>'Ind T6'!V17</f>
        <v>2.2415094340884567E-2</v>
      </c>
      <c r="C62" s="299" t="str">
        <f>CONCATENATE("(",ROUND((B62/$H63)*100,1),")")</f>
        <v>(11.9)</v>
      </c>
      <c r="D62" s="302">
        <f>'Ind T6'!W17</f>
        <v>4.5849056603184868E-3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2.7000000001203055E-2</v>
      </c>
      <c r="I62" s="299" t="str">
        <f>CONCATENATE("(",ROUND((H62/$H63)*100,1),")")</f>
        <v>(14.3)</v>
      </c>
      <c r="K62" s="302">
        <f t="shared" ref="K62:K63" si="62">B62-B52</f>
        <v>-2.7065035951859509E-2</v>
      </c>
      <c r="L62" s="302">
        <f t="shared" ref="L62:L63" si="63">D62-D52</f>
        <v>-4.6268207240675015E-3</v>
      </c>
      <c r="M62" s="302">
        <f t="shared" ref="M62:M63" si="64">F62-F52</f>
        <v>0</v>
      </c>
      <c r="N62" s="302">
        <f t="shared" ref="N62:N63" si="65">SUM(K62:M62)</f>
        <v>-3.1691856675927013E-2</v>
      </c>
    </row>
    <row r="63" spans="1:14" x14ac:dyDescent="0.2">
      <c r="A63" s="282" t="s">
        <v>363</v>
      </c>
      <c r="B63" s="302">
        <f>SUM(B61:B62)</f>
        <v>0.18365094339628663</v>
      </c>
      <c r="C63" s="299" t="str">
        <f>CONCATENATE("(",ROUND((B63/$H63)*100,1),")")</f>
        <v>(97.2)</v>
      </c>
      <c r="D63" s="302">
        <f>SUM(D61:D62)</f>
        <v>5.349056603713564E-3</v>
      </c>
      <c r="E63" s="299" t="str">
        <f>CONCATENATE("(",ROUND((D63/$H63)*100,1),")")</f>
        <v>(2.8)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0.1890000000000002</v>
      </c>
      <c r="I63" s="299" t="str">
        <f>CONCATENATE("(",ROUND((H63/$H63)*100,1),")")</f>
        <v>(100)</v>
      </c>
      <c r="K63" s="302">
        <f t="shared" si="62"/>
        <v>-0.20982136930727791</v>
      </c>
      <c r="L63" s="302">
        <f t="shared" si="63"/>
        <v>-5.1786306927220005E-3</v>
      </c>
      <c r="M63" s="302">
        <f t="shared" si="64"/>
        <v>0</v>
      </c>
      <c r="N63" s="302">
        <f t="shared" si="65"/>
        <v>-0.21499999999999991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10.077394963595971</v>
      </c>
      <c r="C72" s="299" t="str">
        <f>CONCATENATE("(",ROUND((B72/$H74)*100,1),")")</f>
        <v>(62.8)</v>
      </c>
      <c r="D72" s="302">
        <f>'Ind T6'!M27</f>
        <v>0.36210665920159285</v>
      </c>
      <c r="E72" s="299" t="str">
        <f>CONCATENATE("(",ROUND((D72/$H74)*100,1),")")</f>
        <v>(2.3)</v>
      </c>
      <c r="F72" s="302">
        <f>'Ind T6'!N27</f>
        <v>6.8777168436879949E-2</v>
      </c>
      <c r="G72" s="299" t="str">
        <f>CONCATENATE("(",ROUND((F72/$H74)*100,1),")")</f>
        <v>(0.4)</v>
      </c>
      <c r="H72" s="302">
        <f>SUM(B72,D72,F72)</f>
        <v>10.508278791234444</v>
      </c>
      <c r="I72" s="299" t="str">
        <f>CONCATENATE("(",ROUND((H72/$H74)*100,1),")")</f>
        <v>(65.5)</v>
      </c>
      <c r="K72" s="302">
        <f>B77-B72</f>
        <v>-0.81861152701815776</v>
      </c>
      <c r="L72" s="302">
        <f>D77-D72</f>
        <v>-2.5647433936848707E-2</v>
      </c>
      <c r="M72" s="302">
        <f>F77-F72</f>
        <v>-4.1523782215153598E-3</v>
      </c>
      <c r="N72" s="302">
        <f>SUM(K72:M72)</f>
        <v>-0.84841133917652178</v>
      </c>
    </row>
    <row r="73" spans="1:14" x14ac:dyDescent="0.2">
      <c r="A73" s="282" t="s">
        <v>365</v>
      </c>
      <c r="B73" s="302">
        <f>'Ind T6'!L26</f>
        <v>4.6925019586063037</v>
      </c>
      <c r="C73" s="299" t="str">
        <f>CONCATENATE("(",ROUND((B73/$H74)*100,1),")")</f>
        <v>(29.2)</v>
      </c>
      <c r="D73" s="302">
        <f>'Ind T6'!M26</f>
        <v>0.65158668161183797</v>
      </c>
      <c r="E73" s="299" t="str">
        <f>CONCATENATE("(",ROUND((D73/$H74)*100,1),")")</f>
        <v>(4.1)</v>
      </c>
      <c r="F73" s="302">
        <f>'Ind T6'!N26</f>
        <v>0.19863256854743594</v>
      </c>
      <c r="G73" s="299" t="str">
        <f>CONCATENATE("(",ROUND((F73/$H74)*100,1),")")</f>
        <v>(1.2)</v>
      </c>
      <c r="H73" s="302">
        <f t="shared" ref="H73" si="66">SUM(B73,D73,F73)</f>
        <v>5.5427212087655775</v>
      </c>
      <c r="I73" s="299" t="str">
        <f>CONCATENATE("(",ROUND((H73/$H74)*100,1),")")</f>
        <v>(34.5)</v>
      </c>
      <c r="K73" s="302">
        <f t="shared" ref="K73:K74" si="67">B78-B73</f>
        <v>-0.17107467148958655</v>
      </c>
      <c r="L73" s="302">
        <f t="shared" ref="L73:L74" si="68">D78-D73</f>
        <v>-4.7652630155858744E-2</v>
      </c>
      <c r="M73" s="302">
        <f t="shared" ref="M73:M74" si="69">F78-F73</f>
        <v>-8.8613591780395962E-3</v>
      </c>
      <c r="N73" s="302">
        <f t="shared" ref="N73:N74" si="70">SUM(K73:M73)</f>
        <v>-0.22758866082348489</v>
      </c>
    </row>
    <row r="74" spans="1:14" x14ac:dyDescent="0.2">
      <c r="A74" s="282" t="s">
        <v>363</v>
      </c>
      <c r="B74" s="302">
        <f>SUM(B72:B73)</f>
        <v>14.769896922202275</v>
      </c>
      <c r="C74" s="299" t="str">
        <f>CONCATENATE("(",ROUND((B74/$H74)*100,1),")")</f>
        <v>(92)</v>
      </c>
      <c r="D74" s="302">
        <f>SUM(D72:D73)</f>
        <v>1.0136933408134308</v>
      </c>
      <c r="E74" s="299" t="str">
        <f>CONCATENATE("(",ROUND((D74/$H74)*100,1),")")</f>
        <v>(6.3)</v>
      </c>
      <c r="F74" s="302">
        <f>SUM(F72:F73)</f>
        <v>0.26740973698431592</v>
      </c>
      <c r="G74" s="299" t="str">
        <f>CONCATENATE("(",ROUND((F74/$H74)*100,1),")")</f>
        <v>(1.7)</v>
      </c>
      <c r="H74" s="302">
        <f>SUM(H72:H73)</f>
        <v>16.051000000000023</v>
      </c>
      <c r="I74" s="299" t="str">
        <f>CONCATENATE("(",ROUND((H74/$H74)*100,1),")")</f>
        <v>(100)</v>
      </c>
      <c r="K74" s="302">
        <f t="shared" si="67"/>
        <v>-0.98968619850774431</v>
      </c>
      <c r="L74" s="302">
        <f t="shared" si="68"/>
        <v>-7.3300064092707395E-2</v>
      </c>
      <c r="M74" s="302">
        <f t="shared" si="69"/>
        <v>-1.301373739955497E-2</v>
      </c>
      <c r="N74" s="302">
        <f t="shared" si="70"/>
        <v>-1.0760000000000065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9.2587834365778132</v>
      </c>
      <c r="C77" s="299" t="str">
        <f>CONCATENATE("(",ROUND((B77/$H79)*100,1),")")</f>
        <v>(61.8)</v>
      </c>
      <c r="D77" s="302">
        <f>'Ind T6'!R27</f>
        <v>0.33645922526474414</v>
      </c>
      <c r="E77" s="299" t="str">
        <f>CONCATENATE("(",ROUND((D77/$H79)*100,1),")")</f>
        <v>(2.2)</v>
      </c>
      <c r="F77" s="302">
        <f>'Ind T6'!S27</f>
        <v>6.4624790215364589E-2</v>
      </c>
      <c r="G77" s="299" t="str">
        <f>CONCATENATE("(",ROUND((F77/$H79)*100,1),")")</f>
        <v>(0.4)</v>
      </c>
      <c r="H77" s="302">
        <f>SUM(B77,D77,F77)</f>
        <v>9.659867452057922</v>
      </c>
      <c r="I77" s="299" t="str">
        <f>CONCATENATE("(",ROUND((H77/$H79)*100,1),")")</f>
        <v>(64.5)</v>
      </c>
      <c r="K77" s="302">
        <f>B82-B77</f>
        <v>-1.8080928815075579</v>
      </c>
      <c r="L77" s="302">
        <f>D82-D77</f>
        <v>-5.9835432905729347E-2</v>
      </c>
      <c r="M77" s="302">
        <f>F82-F77</f>
        <v>-9.6579553222866654E-3</v>
      </c>
      <c r="N77" s="302">
        <f>SUM(K77:M77)</f>
        <v>-1.8775862697355739</v>
      </c>
    </row>
    <row r="78" spans="1:14" x14ac:dyDescent="0.2">
      <c r="A78" s="282" t="s">
        <v>365</v>
      </c>
      <c r="B78" s="302">
        <f>'Ind T6'!Q26</f>
        <v>4.5214272871167172</v>
      </c>
      <c r="C78" s="299" t="str">
        <f>CONCATENATE("(",ROUND((B78/$H79)*100,1),")")</f>
        <v>(30.2)</v>
      </c>
      <c r="D78" s="302">
        <f>'Ind T6'!R26</f>
        <v>0.60393405145597923</v>
      </c>
      <c r="E78" s="299" t="str">
        <f>CONCATENATE("(",ROUND((D78/$H79)*100,1),")")</f>
        <v>(4)</v>
      </c>
      <c r="F78" s="302">
        <f>'Ind T6'!S26</f>
        <v>0.18977120936939634</v>
      </c>
      <c r="G78" s="299" t="str">
        <f>CONCATENATE("(",ROUND((F78/$H79)*100,1),")")</f>
        <v>(1.3)</v>
      </c>
      <c r="H78" s="302">
        <f t="shared" ref="H78" si="71">SUM(B78,D78,F78)</f>
        <v>5.3151325479420928</v>
      </c>
      <c r="I78" s="299" t="str">
        <f>CONCATENATE("(",ROUND((H78/$H79)*100,1),")")</f>
        <v>(35.5)</v>
      </c>
      <c r="K78" s="302">
        <f t="shared" ref="K78:K79" si="72">B83-B78</f>
        <v>-0.54847559272948576</v>
      </c>
      <c r="L78" s="302">
        <f t="shared" ref="L78:L79" si="73">D83-D78</f>
        <v>-0.11076649557372947</v>
      </c>
      <c r="M78" s="302">
        <f t="shared" ref="M78:M79" si="74">F83-F78</f>
        <v>-2.7171641961218684E-2</v>
      </c>
      <c r="N78" s="302">
        <f t="shared" ref="N78:N79" si="75">SUM(K78:M78)</f>
        <v>-0.68641373026443397</v>
      </c>
    </row>
    <row r="79" spans="1:14" x14ac:dyDescent="0.2">
      <c r="A79" s="282" t="s">
        <v>363</v>
      </c>
      <c r="B79" s="302">
        <f>SUM(B77:B78)</f>
        <v>13.78021072369453</v>
      </c>
      <c r="C79" s="299" t="str">
        <f>CONCATENATE("(",ROUND((B79/$H79)*100,1),")")</f>
        <v>(92)</v>
      </c>
      <c r="D79" s="302">
        <f>SUM(D77:D78)</f>
        <v>0.94039327672072337</v>
      </c>
      <c r="E79" s="299" t="str">
        <f>CONCATENATE("(",ROUND((D79/$H79)*100,1),")")</f>
        <v>(6.3)</v>
      </c>
      <c r="F79" s="302">
        <f>SUM(F77:F78)</f>
        <v>0.25439599958476095</v>
      </c>
      <c r="G79" s="299" t="str">
        <f>CONCATENATE("(",ROUND((F79/$H79)*100,1),")")</f>
        <v>(1.7)</v>
      </c>
      <c r="H79" s="302">
        <f>SUM(H77:H78)</f>
        <v>14.975000000000016</v>
      </c>
      <c r="I79" s="299" t="str">
        <f>CONCATENATE("(",ROUND((H79/$H79)*100,1),")")</f>
        <v>(100)</v>
      </c>
      <c r="K79" s="302">
        <f t="shared" si="72"/>
        <v>-2.3565684742370436</v>
      </c>
      <c r="L79" s="302">
        <f t="shared" si="73"/>
        <v>-0.17060192847945876</v>
      </c>
      <c r="M79" s="302">
        <f t="shared" si="74"/>
        <v>-3.6829597283505378E-2</v>
      </c>
      <c r="N79" s="302">
        <f t="shared" si="75"/>
        <v>-2.5640000000000076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7.4506905550702553</v>
      </c>
      <c r="C82" s="299" t="str">
        <f>CONCATENATE("(",ROUND((B82/$H84)*100,1),")")</f>
        <v>(60)</v>
      </c>
      <c r="D82" s="302">
        <f>'Ind T6'!W27</f>
        <v>0.2766237923590148</v>
      </c>
      <c r="E82" s="299" t="str">
        <f>CONCATENATE("(",ROUND((D82/$H84)*100,1),")")</f>
        <v>(2.2)</v>
      </c>
      <c r="F82" s="302">
        <f>'Ind T6'!X27</f>
        <v>5.4966834893077923E-2</v>
      </c>
      <c r="G82" s="299" t="str">
        <f>CONCATENATE("(",ROUND((F82/$H84)*100,1),")")</f>
        <v>(0.4)</v>
      </c>
      <c r="H82" s="302">
        <f>SUM(B82,D82,F82)</f>
        <v>7.7822811823223477</v>
      </c>
      <c r="I82" s="299" t="str">
        <f>CONCATENATE("(",ROUND((H82/$H84)*100,1),")")</f>
        <v>(62.7)</v>
      </c>
      <c r="K82" s="302">
        <f>B82-B72</f>
        <v>-2.6267044085257156</v>
      </c>
      <c r="L82" s="302">
        <f>D82-D72</f>
        <v>-8.5482866842578054E-2</v>
      </c>
      <c r="M82" s="302">
        <f>F82-F72</f>
        <v>-1.3810333543802025E-2</v>
      </c>
      <c r="N82" s="302">
        <f>SUM(K82:M82)</f>
        <v>-2.7259976089120959</v>
      </c>
    </row>
    <row r="83" spans="1:14" x14ac:dyDescent="0.2">
      <c r="A83" s="282" t="s">
        <v>365</v>
      </c>
      <c r="B83" s="302">
        <f>'Ind T6'!V26</f>
        <v>3.9729516943872314</v>
      </c>
      <c r="C83" s="299" t="str">
        <f>CONCATENATE("(",ROUND((B83/$H84)*100,1),")")</f>
        <v>(32)</v>
      </c>
      <c r="D83" s="302">
        <f>'Ind T6'!W26</f>
        <v>0.49316755588224975</v>
      </c>
      <c r="E83" s="299" t="str">
        <f>CONCATENATE("(",ROUND((D83/$H84)*100,1),")")</f>
        <v>(4)</v>
      </c>
      <c r="F83" s="302">
        <f>'Ind T6'!X26</f>
        <v>0.16259956740817766</v>
      </c>
      <c r="G83" s="299" t="str">
        <f>CONCATENATE("(",ROUND((F83/$H84)*100,1),")")</f>
        <v>(1.3)</v>
      </c>
      <c r="H83" s="302">
        <f t="shared" ref="H83" si="76">SUM(B83,D83,F83)</f>
        <v>4.628718817677659</v>
      </c>
      <c r="I83" s="299" t="str">
        <f>CONCATENATE("(",ROUND((H83/$H84)*100,1),")")</f>
        <v>(37.3)</v>
      </c>
      <c r="K83" s="302">
        <f t="shared" ref="K83:K84" si="77">B83-B73</f>
        <v>-0.71955026421907231</v>
      </c>
      <c r="L83" s="302">
        <f t="shared" ref="L83:L84" si="78">D83-D73</f>
        <v>-0.15841912572958822</v>
      </c>
      <c r="M83" s="302">
        <f t="shared" ref="M83:M84" si="79">F83-F73</f>
        <v>-3.6033001139258281E-2</v>
      </c>
      <c r="N83" s="302">
        <f t="shared" ref="N83:N84" si="80">SUM(K83:M83)</f>
        <v>-0.9140023910879187</v>
      </c>
    </row>
    <row r="84" spans="1:14" x14ac:dyDescent="0.2">
      <c r="A84" s="282" t="s">
        <v>363</v>
      </c>
      <c r="B84" s="302">
        <f>SUM(B82:B83)</f>
        <v>11.423642249457487</v>
      </c>
      <c r="C84" s="299" t="str">
        <f>CONCATENATE("(",ROUND((B84/$H84)*100,1),")")</f>
        <v>(92)</v>
      </c>
      <c r="D84" s="302">
        <f>SUM(D82:D83)</f>
        <v>0.76979134824126461</v>
      </c>
      <c r="E84" s="299" t="str">
        <f>CONCATENATE("(",ROUND((D84/$H84)*100,1),")")</f>
        <v>(6.2)</v>
      </c>
      <c r="F84" s="302">
        <f>SUM(F82:F83)</f>
        <v>0.21756640230125557</v>
      </c>
      <c r="G84" s="299" t="str">
        <f>CONCATENATE("(",ROUND((F84/$H84)*100,1),")")</f>
        <v>(1.8)</v>
      </c>
      <c r="H84" s="302">
        <f>SUM(H82:H83)</f>
        <v>12.411000000000007</v>
      </c>
      <c r="I84" s="299" t="str">
        <f>CONCATENATE("(",ROUND((H84/$H84)*100,1),")")</f>
        <v>(100)</v>
      </c>
      <c r="K84" s="302">
        <f t="shared" si="77"/>
        <v>-3.3462546727447879</v>
      </c>
      <c r="L84" s="302">
        <f t="shared" si="78"/>
        <v>-0.24390199257216616</v>
      </c>
      <c r="M84" s="302">
        <f t="shared" si="79"/>
        <v>-4.9843334683060347E-2</v>
      </c>
      <c r="N84" s="302">
        <f t="shared" si="80"/>
        <v>-3.6400000000000143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3.3717917162584077</v>
      </c>
      <c r="C93" s="299" t="str">
        <f>CONCATENATE("(",ROUND((B93/$H95)*100,1),")")</f>
        <v>(71.8)</v>
      </c>
      <c r="D93" s="302">
        <f>'Ind T6'!M36</f>
        <v>0.15593715781982145</v>
      </c>
      <c r="E93" s="299" t="str">
        <f>CONCATENATE("(",ROUND((D93/$H95)*100,1),")")</f>
        <v>(3.3)</v>
      </c>
      <c r="F93" s="302">
        <f>'Ind T6'!N36</f>
        <v>6.5393001666075132E-2</v>
      </c>
      <c r="G93" s="299" t="str">
        <f>CONCATENATE("(",ROUND((F93/$H95)*100,1),")")</f>
        <v>(1.4)</v>
      </c>
      <c r="H93" s="302">
        <f>SUM(B93,D93,F93)</f>
        <v>3.5931218757443042</v>
      </c>
      <c r="I93" s="299" t="str">
        <f>CONCATENATE("(",ROUND((H93/$H95)*100,1),")")</f>
        <v>(76.5)</v>
      </c>
      <c r="K93" s="302">
        <f>B98-B93</f>
        <v>0.18114312574515701</v>
      </c>
      <c r="L93" s="302">
        <f>D98-D93</f>
        <v>1.2419716646525775E-2</v>
      </c>
      <c r="M93" s="302">
        <f>F98-F93</f>
        <v>6.6192955135939285E-3</v>
      </c>
      <c r="N93" s="302">
        <f>SUM(K93:M93)</f>
        <v>0.20018213790527672</v>
      </c>
    </row>
    <row r="94" spans="1:14" x14ac:dyDescent="0.2">
      <c r="A94" s="282" t="s">
        <v>365</v>
      </c>
      <c r="B94" s="302">
        <f>'Ind T6'!L35</f>
        <v>0.81168364674556381</v>
      </c>
      <c r="C94" s="299" t="str">
        <f>CONCATENATE("(",ROUND((B94/$H95)*100,1),")")</f>
        <v>(17.3)</v>
      </c>
      <c r="D94" s="302">
        <f>'Ind T6'!M35</f>
        <v>0.20470245180264207</v>
      </c>
      <c r="E94" s="299" t="str">
        <f>CONCATENATE("(",ROUND((D94/$H95)*100,1),")")</f>
        <v>(4.4)</v>
      </c>
      <c r="F94" s="302">
        <f>'Ind T6'!N35</f>
        <v>8.649202570749881E-2</v>
      </c>
      <c r="G94" s="299" t="str">
        <f>CONCATENATE("(",ROUND((F94/$H95)*100,1),")")</f>
        <v>(1.8)</v>
      </c>
      <c r="H94" s="302">
        <f t="shared" ref="H94" si="81">SUM(B94,D94,F94)</f>
        <v>1.1028781242557046</v>
      </c>
      <c r="I94" s="299" t="str">
        <f>CONCATENATE("(",ROUND((H94/$H95)*100,1),")")</f>
        <v>(23.5)</v>
      </c>
      <c r="K94" s="302">
        <f t="shared" ref="K94:K95" si="82">B99-B94</f>
        <v>3.2913705959537576E-2</v>
      </c>
      <c r="L94" s="302">
        <f t="shared" ref="L94:L95" si="83">D99-D94</f>
        <v>9.5060025091973088E-3</v>
      </c>
      <c r="M94" s="302">
        <f t="shared" ref="M94:M95" si="84">F99-F94</f>
        <v>2.3981536259688185E-3</v>
      </c>
      <c r="N94" s="302">
        <f t="shared" ref="N94:N95" si="85">SUM(K94:M94)</f>
        <v>4.4817862094703703E-2</v>
      </c>
    </row>
    <row r="95" spans="1:14" x14ac:dyDescent="0.2">
      <c r="A95" s="282" t="s">
        <v>363</v>
      </c>
      <c r="B95" s="302">
        <f>SUM(B93:B94)</f>
        <v>4.1834753630039714</v>
      </c>
      <c r="C95" s="299" t="str">
        <f>CONCATENATE("(",ROUND((B95/$H95)*100,1),")")</f>
        <v>(89.1)</v>
      </c>
      <c r="D95" s="302">
        <f>SUM(D93:D94)</f>
        <v>0.36063960962246355</v>
      </c>
      <c r="E95" s="299" t="str">
        <f>CONCATENATE("(",ROUND((D95/$H95)*100,1),")")</f>
        <v>(7.7)</v>
      </c>
      <c r="F95" s="302">
        <f>SUM(F93:F94)</f>
        <v>0.15188502737357396</v>
      </c>
      <c r="G95" s="299" t="str">
        <f>CONCATENATE("(",ROUND((F95/$H95)*100,1),")")</f>
        <v>(3.2)</v>
      </c>
      <c r="H95" s="302">
        <f>SUM(H93:H94)</f>
        <v>4.6960000000000086</v>
      </c>
      <c r="I95" s="299" t="str">
        <f>CONCATENATE("(",ROUND((H95/$H95)*100,1),")")</f>
        <v>(100)</v>
      </c>
      <c r="K95" s="302">
        <f t="shared" si="82"/>
        <v>0.21405683170469469</v>
      </c>
      <c r="L95" s="302">
        <f t="shared" si="83"/>
        <v>2.1925719155723056E-2</v>
      </c>
      <c r="M95" s="302">
        <f t="shared" si="84"/>
        <v>9.0174491395627332E-3</v>
      </c>
      <c r="N95" s="302">
        <f t="shared" si="85"/>
        <v>0.24499999999998048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3.5529348420035647</v>
      </c>
      <c r="C98" s="299" t="str">
        <f>CONCATENATE("(",ROUND((B98/$H100)*100,1),")")</f>
        <v>(71.9)</v>
      </c>
      <c r="D98" s="302">
        <f>'Ind T6'!R36</f>
        <v>0.16835687446634723</v>
      </c>
      <c r="E98" s="299" t="str">
        <f>CONCATENATE("(",ROUND((D98/$H100)*100,1),")")</f>
        <v>(3.4)</v>
      </c>
      <c r="F98" s="302">
        <f>'Ind T6'!S36</f>
        <v>7.201229717966906E-2</v>
      </c>
      <c r="G98" s="299" t="str">
        <f>CONCATENATE("(",ROUND((F98/$H100)*100,1),")")</f>
        <v>(1.5)</v>
      </c>
      <c r="H98" s="302">
        <f>SUM(B98,D98,F98)</f>
        <v>3.793304013649581</v>
      </c>
      <c r="I98" s="299" t="str">
        <f>CONCATENATE("(",ROUND((H98/$H100)*100,1),")")</f>
        <v>(76.8)</v>
      </c>
      <c r="K98" s="302">
        <f>B103-B98</f>
        <v>4.5794428694523326E-3</v>
      </c>
      <c r="L98" s="302">
        <f>D103-D98</f>
        <v>1.4759967881846525E-2</v>
      </c>
      <c r="M98" s="302">
        <f>F103-F98</f>
        <v>3.8442490997550871E-3</v>
      </c>
      <c r="N98" s="302">
        <f>SUM(K98:M98)</f>
        <v>2.3183659851053945E-2</v>
      </c>
    </row>
    <row r="99" spans="1:14" x14ac:dyDescent="0.2">
      <c r="A99" s="282" t="s">
        <v>365</v>
      </c>
      <c r="B99" s="302">
        <f>'Ind T6'!Q35</f>
        <v>0.84459735270510139</v>
      </c>
      <c r="C99" s="299" t="str">
        <f>CONCATENATE("(",ROUND((B99/$H100)*100,1),")")</f>
        <v>(17.1)</v>
      </c>
      <c r="D99" s="302">
        <f>'Ind T6'!R35</f>
        <v>0.21420845431183938</v>
      </c>
      <c r="E99" s="299" t="str">
        <f>CONCATENATE("(",ROUND((D99/$H100)*100,1),")")</f>
        <v>(4.3)</v>
      </c>
      <c r="F99" s="302">
        <f>'Ind T6'!S35</f>
        <v>8.8890179333467628E-2</v>
      </c>
      <c r="G99" s="299" t="str">
        <f>CONCATENATE("(",ROUND((F99/$H100)*100,1),")")</f>
        <v>(1.8)</v>
      </c>
      <c r="H99" s="302">
        <f t="shared" ref="H99" si="86">SUM(B99,D99,F99)</f>
        <v>1.1476959863504084</v>
      </c>
      <c r="I99" s="299" t="str">
        <f>CONCATENATE("(",ROUND((H99/$H100)*100,1),")")</f>
        <v>(23.2)</v>
      </c>
      <c r="K99" s="302">
        <f t="shared" ref="K99:K100" si="87">B104-B99</f>
        <v>1.5831380706265996E-3</v>
      </c>
      <c r="L99" s="302">
        <f t="shared" ref="L99:L100" si="88">D104-D99</f>
        <v>7.195151472228295E-3</v>
      </c>
      <c r="M99" s="302">
        <f t="shared" ref="M99:M100" si="89">F104-F99</f>
        <v>6.0380506061085831E-3</v>
      </c>
      <c r="N99" s="302">
        <f t="shared" ref="N99:N100" si="90">SUM(K99:M99)</f>
        <v>1.4816340148963478E-2</v>
      </c>
    </row>
    <row r="100" spans="1:14" x14ac:dyDescent="0.2">
      <c r="A100" s="282" t="s">
        <v>363</v>
      </c>
      <c r="B100" s="302">
        <f>SUM(B98:B99)</f>
        <v>4.3975321947086661</v>
      </c>
      <c r="C100" s="299" t="str">
        <f>CONCATENATE("(",ROUND((B100/$H100)*100,1),")")</f>
        <v>(89)</v>
      </c>
      <c r="D100" s="302">
        <f>SUM(D98:D99)</f>
        <v>0.38256532877818661</v>
      </c>
      <c r="E100" s="299" t="str">
        <f>CONCATENATE("(",ROUND((D100/$H100)*100,1),")")</f>
        <v>(7.7)</v>
      </c>
      <c r="F100" s="302">
        <f>SUM(F98:F99)</f>
        <v>0.16090247651313669</v>
      </c>
      <c r="G100" s="299" t="str">
        <f>CONCATENATE("(",ROUND((F100/$H100)*100,1),")")</f>
        <v>(3.3)</v>
      </c>
      <c r="H100" s="302">
        <f>SUM(H98:H99)</f>
        <v>4.9409999999999892</v>
      </c>
      <c r="I100" s="299" t="str">
        <f>CONCATENATE("(",ROUND((H100/$H100)*100,1),")")</f>
        <v>(100)</v>
      </c>
      <c r="K100" s="302">
        <f t="shared" si="87"/>
        <v>6.1625809400789322E-3</v>
      </c>
      <c r="L100" s="302">
        <f t="shared" si="88"/>
        <v>2.1955119354074792E-2</v>
      </c>
      <c r="M100" s="302">
        <f t="shared" si="89"/>
        <v>9.8822997058636564E-3</v>
      </c>
      <c r="N100" s="302">
        <f t="shared" si="90"/>
        <v>3.8000000000017381E-2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3.557514284873017</v>
      </c>
      <c r="C103" s="299" t="str">
        <f>CONCATENATE("(",ROUND((B103/$H105)*100,1),")")</f>
        <v>(71.5)</v>
      </c>
      <c r="D103" s="302">
        <f>'Ind T6'!W36</f>
        <v>0.18311684234819375</v>
      </c>
      <c r="E103" s="299" t="str">
        <f>CONCATENATE("(",ROUND((D103/$H105)*100,1),")")</f>
        <v>(3.7)</v>
      </c>
      <c r="F103" s="302">
        <f>'Ind T6'!X36</f>
        <v>7.5856546279424147E-2</v>
      </c>
      <c r="G103" s="299" t="str">
        <f>CONCATENATE("(",ROUND((F103/$H105)*100,1),")")</f>
        <v>(1.5)</v>
      </c>
      <c r="H103" s="302">
        <f>SUM(B103,D103,F103)</f>
        <v>3.8164876735006352</v>
      </c>
      <c r="I103" s="299" t="str">
        <f>CONCATENATE("(",ROUND((H103/$H105)*100,1),")")</f>
        <v>(76.7)</v>
      </c>
      <c r="K103" s="302">
        <f>B103-B93</f>
        <v>0.18572256861460934</v>
      </c>
      <c r="L103" s="302">
        <f>D103-D93</f>
        <v>2.71796845283723E-2</v>
      </c>
      <c r="M103" s="302">
        <f>F103-F93</f>
        <v>1.0463544613349016E-2</v>
      </c>
      <c r="N103" s="302">
        <f>SUM(K103:M103)</f>
        <v>0.22336579775633064</v>
      </c>
    </row>
    <row r="104" spans="1:14" x14ac:dyDescent="0.2">
      <c r="A104" s="282" t="s">
        <v>365</v>
      </c>
      <c r="B104" s="302">
        <f>'Ind T6'!V35</f>
        <v>0.84618049077572799</v>
      </c>
      <c r="C104" s="299" t="str">
        <f>CONCATENATE("(",ROUND((B104/$H105)*100,1),")")</f>
        <v>(17)</v>
      </c>
      <c r="D104" s="302">
        <f>'Ind T6'!W35</f>
        <v>0.22140360578406768</v>
      </c>
      <c r="E104" s="299" t="str">
        <f>CONCATENATE("(",ROUND((D104/$H105)*100,1),")")</f>
        <v>(4.4)</v>
      </c>
      <c r="F104" s="302">
        <f>'Ind T6'!X35</f>
        <v>9.4928229939576211E-2</v>
      </c>
      <c r="G104" s="299" t="str">
        <f>CONCATENATE("(",ROUND((F104/$H105)*100,1),")")</f>
        <v>(1.9)</v>
      </c>
      <c r="H104" s="302">
        <f t="shared" ref="H104" si="91">SUM(B104,D104,F104)</f>
        <v>1.1625123264993718</v>
      </c>
      <c r="I104" s="299" t="str">
        <f>CONCATENATE("(",ROUND((H104/$H105)*100,1),")")</f>
        <v>(23.3)</v>
      </c>
      <c r="K104" s="302">
        <f t="shared" ref="K104:K105" si="92">B104-B94</f>
        <v>3.4496844030164175E-2</v>
      </c>
      <c r="L104" s="302">
        <f t="shared" ref="L104:L105" si="93">D104-D94</f>
        <v>1.6701153981425604E-2</v>
      </c>
      <c r="M104" s="302">
        <f t="shared" ref="M104:M105" si="94">F104-F94</f>
        <v>8.4362042320774017E-3</v>
      </c>
      <c r="N104" s="302">
        <f t="shared" ref="N104:N105" si="95">SUM(K104:M104)</f>
        <v>5.9634202243667181E-2</v>
      </c>
    </row>
    <row r="105" spans="1:14" x14ac:dyDescent="0.2">
      <c r="A105" s="282" t="s">
        <v>363</v>
      </c>
      <c r="B105" s="302">
        <f>SUM(B103:B104)</f>
        <v>4.403694775648745</v>
      </c>
      <c r="C105" s="299" t="str">
        <f>CONCATENATE("(",ROUND((B105/$H105)*100,1),")")</f>
        <v>(88.4)</v>
      </c>
      <c r="D105" s="302">
        <f>SUM(D103:D104)</f>
        <v>0.4045204481322614</v>
      </c>
      <c r="E105" s="299" t="str">
        <f>CONCATENATE("(",ROUND((D105/$H105)*100,1),")")</f>
        <v>(8.1)</v>
      </c>
      <c r="F105" s="302">
        <f>SUM(F103:F104)</f>
        <v>0.17078477621900034</v>
      </c>
      <c r="G105" s="299" t="str">
        <f>CONCATENATE("(",ROUND((F105/$H105)*100,1),")")</f>
        <v>(3.4)</v>
      </c>
      <c r="H105" s="302">
        <f>SUM(H103:H104)</f>
        <v>4.9790000000000072</v>
      </c>
      <c r="I105" s="299" t="str">
        <f>CONCATENATE("(",ROUND((H105/$H105)*100,1),")")</f>
        <v>(100)</v>
      </c>
      <c r="K105" s="302">
        <f t="shared" si="92"/>
        <v>0.22021941264477363</v>
      </c>
      <c r="L105" s="302">
        <f t="shared" si="93"/>
        <v>4.3880838509797848E-2</v>
      </c>
      <c r="M105" s="302">
        <f t="shared" si="94"/>
        <v>1.889974884542639E-2</v>
      </c>
      <c r="N105" s="302">
        <f t="shared" si="95"/>
        <v>0.28299999999999786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13.858092357409101</v>
      </c>
      <c r="C114" s="299" t="str">
        <f>CONCATENATE("(",ROUND((B114/$H116)*100,1),")")</f>
        <v>(69.4)</v>
      </c>
      <c r="D114" s="302">
        <f>'Ind T6'!M45</f>
        <v>0.81461489016552269</v>
      </c>
      <c r="E114" s="299" t="str">
        <f>CONCATENATE("(",ROUND((D114/$H116)*100,1),")")</f>
        <v>(4.1)</v>
      </c>
      <c r="F114" s="302">
        <f>'Ind T6'!N45</f>
        <v>0.71049118239659026</v>
      </c>
      <c r="G114" s="299" t="str">
        <f>CONCATENATE("(",ROUND((F114/$H116)*100,1),")")</f>
        <v>(3.6)</v>
      </c>
      <c r="H114" s="302">
        <f>SUM(B114,D114,F114)</f>
        <v>15.383198429971213</v>
      </c>
      <c r="I114" s="299" t="str">
        <f>CONCATENATE("(",ROUND((H114/$H116)*100,1),")")</f>
        <v>(77)</v>
      </c>
      <c r="K114" s="302">
        <f>B119-B114</f>
        <v>-0.85367049246871929</v>
      </c>
      <c r="L114" s="302">
        <f>D119-D114</f>
        <v>-5.5199967123087057E-2</v>
      </c>
      <c r="M114" s="302">
        <f>F119-F114</f>
        <v>-4.8288683300221069E-2</v>
      </c>
      <c r="N114" s="302">
        <f>SUM(K114:M114)</f>
        <v>-0.95715914289202741</v>
      </c>
    </row>
    <row r="115" spans="1:14" x14ac:dyDescent="0.2">
      <c r="A115" s="282" t="s">
        <v>365</v>
      </c>
      <c r="B115" s="302">
        <f>'Ind T6'!L44</f>
        <v>2.9491006950246454</v>
      </c>
      <c r="C115" s="299" t="str">
        <f>CONCATENATE("(",ROUND((B115/$H116)*100,1),")")</f>
        <v>(14.8)</v>
      </c>
      <c r="D115" s="302">
        <f>'Ind T6'!M44</f>
        <v>1.1235721214376555</v>
      </c>
      <c r="E115" s="299" t="str">
        <f>CONCATENATE("(",ROUND((D115/$H116)*100,1),")")</f>
        <v>(5.6)</v>
      </c>
      <c r="F115" s="302">
        <f>'Ind T6'!N44</f>
        <v>0.52312875356649957</v>
      </c>
      <c r="G115" s="299" t="str">
        <f>CONCATENATE("(",ROUND((F115/$H116)*100,1),")")</f>
        <v>(2.6)</v>
      </c>
      <c r="H115" s="302">
        <f t="shared" ref="H115" si="96">SUM(B115,D115,F115)</f>
        <v>4.5958015700288009</v>
      </c>
      <c r="I115" s="299" t="str">
        <f>CONCATENATE("(",ROUND((H115/$H116)*100,1),")")</f>
        <v>(23)</v>
      </c>
      <c r="K115" s="302">
        <f t="shared" ref="K115:K116" si="97">B120-B115</f>
        <v>-0.16254770286838705</v>
      </c>
      <c r="L115" s="302">
        <f t="shared" ref="L115:L116" si="98">D120-D115</f>
        <v>-7.2519926580073557E-2</v>
      </c>
      <c r="M115" s="302">
        <f t="shared" ref="M115:M116" si="99">F120-F115</f>
        <v>-5.6773227659529801E-2</v>
      </c>
      <c r="N115" s="302">
        <f t="shared" ref="N115:N116" si="100">SUM(K115:M115)</f>
        <v>-0.2918408571079904</v>
      </c>
    </row>
    <row r="116" spans="1:14" x14ac:dyDescent="0.2">
      <c r="A116" s="282" t="s">
        <v>363</v>
      </c>
      <c r="B116" s="302">
        <f>SUM(B114:B115)</f>
        <v>16.807193052433746</v>
      </c>
      <c r="C116" s="299" t="str">
        <f>CONCATENATE("(",ROUND((B116/$H116)*100,1),")")</f>
        <v>(84.1)</v>
      </c>
      <c r="D116" s="302">
        <f>SUM(D114:D115)</f>
        <v>1.9381870116031781</v>
      </c>
      <c r="E116" s="299" t="str">
        <f>CONCATENATE("(",ROUND((D116/$H116)*100,1),")")</f>
        <v>(9.7)</v>
      </c>
      <c r="F116" s="302">
        <f>SUM(F114:F115)</f>
        <v>1.2336199359630897</v>
      </c>
      <c r="G116" s="299" t="str">
        <f>CONCATENATE("(",ROUND((F116/$H116)*100,1),")")</f>
        <v>(6.2)</v>
      </c>
      <c r="H116" s="302">
        <f>SUM(H114:H115)</f>
        <v>19.979000000000013</v>
      </c>
      <c r="I116" s="299" t="str">
        <f>CONCATENATE("(",ROUND((H116/$H116)*100,1),")")</f>
        <v>(100)</v>
      </c>
      <c r="K116" s="302">
        <f t="shared" si="97"/>
        <v>-1.0162181953371068</v>
      </c>
      <c r="L116" s="302">
        <f t="shared" si="98"/>
        <v>-0.1277198937031605</v>
      </c>
      <c r="M116" s="302">
        <f t="shared" si="99"/>
        <v>-0.10506191095975081</v>
      </c>
      <c r="N116" s="302">
        <f t="shared" si="100"/>
        <v>-1.2490000000000181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13.004421864940381</v>
      </c>
      <c r="C119" s="299" t="str">
        <f>CONCATENATE("(",ROUND((B119/$H121)*100,1),")")</f>
        <v>(69.4)</v>
      </c>
      <c r="D119" s="302">
        <f>'Ind T6'!R45</f>
        <v>0.75941492304243563</v>
      </c>
      <c r="E119" s="299" t="str">
        <f>CONCATENATE("(",ROUND((D119/$H121)*100,1),")")</f>
        <v>(4.1)</v>
      </c>
      <c r="F119" s="302">
        <f>'Ind T6'!S45</f>
        <v>0.66220249909636919</v>
      </c>
      <c r="G119" s="299" t="str">
        <f>CONCATENATE("(",ROUND((F119/$H121)*100,1),")")</f>
        <v>(3.5)</v>
      </c>
      <c r="H119" s="302">
        <f>SUM(B119,D119,F119)</f>
        <v>14.426039287079185</v>
      </c>
      <c r="I119" s="299" t="str">
        <f>CONCATENATE("(",ROUND((H119/$H121)*100,1),")")</f>
        <v>(77)</v>
      </c>
      <c r="K119" s="302">
        <f>B124-B119</f>
        <v>-1.4834576703717559</v>
      </c>
      <c r="L119" s="302">
        <f>D124-D119</f>
        <v>-8.2043745912873556E-2</v>
      </c>
      <c r="M119" s="302">
        <f>F124-F119</f>
        <v>-4.7232946577380086E-2</v>
      </c>
      <c r="N119" s="302">
        <f>SUM(K119:M119)</f>
        <v>-1.6127343628620094</v>
      </c>
    </row>
    <row r="120" spans="1:14" x14ac:dyDescent="0.2">
      <c r="A120" s="282" t="s">
        <v>365</v>
      </c>
      <c r="B120" s="302">
        <f>'Ind T6'!Q44</f>
        <v>2.7865529921562584</v>
      </c>
      <c r="C120" s="299" t="str">
        <f>CONCATENATE("(",ROUND((B120/$H121)*100,1),")")</f>
        <v>(14.9)</v>
      </c>
      <c r="D120" s="302">
        <f>'Ind T6'!R44</f>
        <v>1.0510521948575819</v>
      </c>
      <c r="E120" s="299" t="str">
        <f>CONCATENATE("(",ROUND((D120/$H121)*100,1),")")</f>
        <v>(5.6)</v>
      </c>
      <c r="F120" s="302">
        <f>'Ind T6'!S44</f>
        <v>0.46635552590696977</v>
      </c>
      <c r="G120" s="299" t="str">
        <f>CONCATENATE("(",ROUND((F120/$H121)*100,1),")")</f>
        <v>(2.5)</v>
      </c>
      <c r="H120" s="302">
        <f t="shared" ref="H120" si="101">SUM(B120,D120,F120)</f>
        <v>4.3039607129208104</v>
      </c>
      <c r="I120" s="299" t="str">
        <f>CONCATENATE("(",ROUND((H120/$H121)*100,1),")")</f>
        <v>(23)</v>
      </c>
      <c r="K120" s="302">
        <f t="shared" ref="K120:K121" si="102">B125-B120</f>
        <v>-0.25522646385002545</v>
      </c>
      <c r="L120" s="302">
        <f t="shared" ref="L120:L121" si="103">D125-D120</f>
        <v>-0.10649514894175871</v>
      </c>
      <c r="M120" s="302">
        <f t="shared" ref="M120:M121" si="104">F125-F120</f>
        <v>-6.2544024346195826E-2</v>
      </c>
      <c r="N120" s="302">
        <f t="shared" ref="N120:N121" si="105">SUM(K120:M120)</f>
        <v>-0.42426563713797999</v>
      </c>
    </row>
    <row r="121" spans="1:14" x14ac:dyDescent="0.2">
      <c r="A121" s="282" t="s">
        <v>363</v>
      </c>
      <c r="B121" s="302">
        <f>SUM(B119:B120)</f>
        <v>15.790974857096639</v>
      </c>
      <c r="C121" s="299" t="str">
        <f>CONCATENATE("(",ROUND((B121/$H121)*100,1),")")</f>
        <v>(84.3)</v>
      </c>
      <c r="D121" s="302">
        <f>SUM(D119:D120)</f>
        <v>1.8104671179000176</v>
      </c>
      <c r="E121" s="299" t="str">
        <f>CONCATENATE("(",ROUND((D121/$H121)*100,1),")")</f>
        <v>(9.7)</v>
      </c>
      <c r="F121" s="302">
        <f>SUM(F119:F120)</f>
        <v>1.1285580250033389</v>
      </c>
      <c r="G121" s="299" t="str">
        <f>CONCATENATE("(",ROUND((F121/$H121)*100,1),")")</f>
        <v>(6)</v>
      </c>
      <c r="H121" s="302">
        <f>SUM(H119:H120)</f>
        <v>18.729999999999997</v>
      </c>
      <c r="I121" s="299" t="str">
        <f>CONCATENATE("(",ROUND((H121/$H121)*100,1),")")</f>
        <v>(100)</v>
      </c>
      <c r="K121" s="302">
        <f t="shared" si="102"/>
        <v>-1.7386841342217814</v>
      </c>
      <c r="L121" s="302">
        <f t="shared" si="103"/>
        <v>-0.18853889485463227</v>
      </c>
      <c r="M121" s="302">
        <f t="shared" si="104"/>
        <v>-0.10977697092357586</v>
      </c>
      <c r="N121" s="302">
        <f t="shared" si="105"/>
        <v>-2.0369999999999893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11.520964194568625</v>
      </c>
      <c r="C124" s="299" t="str">
        <f>CONCATENATE("(",ROUND((B124/$H126)*100,1),")")</f>
        <v>(69)</v>
      </c>
      <c r="D124" s="302">
        <f>'Ind T6'!W45</f>
        <v>0.67737117712956207</v>
      </c>
      <c r="E124" s="299" t="str">
        <f>CONCATENATE("(",ROUND((D124/$H126)*100,1),")")</f>
        <v>(4.1)</v>
      </c>
      <c r="F124" s="302">
        <f>'Ind T6'!X45</f>
        <v>0.6149695525189891</v>
      </c>
      <c r="G124" s="299" t="str">
        <f>CONCATENATE("(",ROUND((F124/$H126)*100,1),")")</f>
        <v>(3.7)</v>
      </c>
      <c r="H124" s="302">
        <f>SUM(B124,D124,F124)</f>
        <v>12.813304924217176</v>
      </c>
      <c r="I124" s="299" t="str">
        <f>CONCATENATE("(",ROUND((H124/$H126)*100,1),")")</f>
        <v>(76.8)</v>
      </c>
      <c r="K124" s="302">
        <f>B124-B114</f>
        <v>-2.3371281628404752</v>
      </c>
      <c r="L124" s="302">
        <f>D124-D114</f>
        <v>-0.13724371303596061</v>
      </c>
      <c r="M124" s="302">
        <f>F124-F114</f>
        <v>-9.5521629877601155E-2</v>
      </c>
      <c r="N124" s="302">
        <f>SUM(K124:M124)</f>
        <v>-2.5698935057540373</v>
      </c>
    </row>
    <row r="125" spans="1:14" x14ac:dyDescent="0.2">
      <c r="A125" s="282" t="s">
        <v>365</v>
      </c>
      <c r="B125" s="302">
        <f>'Ind T6'!V44</f>
        <v>2.5313265283062329</v>
      </c>
      <c r="C125" s="299" t="str">
        <f>CONCATENATE("(",ROUND((B125/$H126)*100,1),")")</f>
        <v>(15.2)</v>
      </c>
      <c r="D125" s="302">
        <f>'Ind T6'!W44</f>
        <v>0.94455704591582323</v>
      </c>
      <c r="E125" s="299" t="str">
        <f>CONCATENATE("(",ROUND((D125/$H126)*100,1),")")</f>
        <v>(5.7)</v>
      </c>
      <c r="F125" s="302">
        <f>'Ind T6'!X44</f>
        <v>0.40381150156077394</v>
      </c>
      <c r="G125" s="299" t="str">
        <f>CONCATENATE("(",ROUND((F125/$H126)*100,1),")")</f>
        <v>(2.4)</v>
      </c>
      <c r="H125" s="302">
        <f t="shared" ref="H125" si="106">SUM(B125,D125,F125)</f>
        <v>3.8796950757828301</v>
      </c>
      <c r="I125" s="299" t="str">
        <f>CONCATENATE("(",ROUND((H125/$H126)*100,1),")")</f>
        <v>(23.2)</v>
      </c>
      <c r="K125" s="302">
        <f t="shared" ref="K125:K126" si="107">B125-B115</f>
        <v>-0.4177741667184125</v>
      </c>
      <c r="L125" s="302">
        <f t="shared" ref="L125:L126" si="108">D125-D115</f>
        <v>-0.17901507552183227</v>
      </c>
      <c r="M125" s="302">
        <f t="shared" ref="M125:M126" si="109">F125-F115</f>
        <v>-0.11931725200572563</v>
      </c>
      <c r="N125" s="302">
        <f t="shared" ref="N125:N126" si="110">SUM(K125:M125)</f>
        <v>-0.71610649424597039</v>
      </c>
    </row>
    <row r="126" spans="1:14" x14ac:dyDescent="0.2">
      <c r="A126" s="282" t="s">
        <v>363</v>
      </c>
      <c r="B126" s="302">
        <f>SUM(B124:B125)</f>
        <v>14.052290722874858</v>
      </c>
      <c r="C126" s="299" t="str">
        <f>CONCATENATE("(",ROUND((B126/$H126)*100,1),")")</f>
        <v>(84.2)</v>
      </c>
      <c r="D126" s="302">
        <f>SUM(D124:D125)</f>
        <v>1.6219282230453853</v>
      </c>
      <c r="E126" s="299" t="str">
        <f>CONCATENATE("(",ROUND((D126/$H126)*100,1),")")</f>
        <v>(9.7)</v>
      </c>
      <c r="F126" s="302">
        <f>SUM(F124:F125)</f>
        <v>1.018781054079763</v>
      </c>
      <c r="G126" s="299" t="str">
        <f>CONCATENATE("(",ROUND((F126/$H126)*100,1),")")</f>
        <v>(6.1)</v>
      </c>
      <c r="H126" s="302">
        <f>SUM(H124:H125)</f>
        <v>16.693000000000005</v>
      </c>
      <c r="I126" s="299" t="str">
        <f>CONCATENATE("(",ROUND((H126/$H126)*100,1),")")</f>
        <v>(100)</v>
      </c>
      <c r="K126" s="302">
        <f t="shared" si="107"/>
        <v>-2.7549023295588881</v>
      </c>
      <c r="L126" s="302">
        <f t="shared" si="108"/>
        <v>-0.31625878855779277</v>
      </c>
      <c r="M126" s="302">
        <f t="shared" si="109"/>
        <v>-0.21483888188332667</v>
      </c>
      <c r="N126" s="302">
        <f t="shared" si="110"/>
        <v>-3.2860000000000076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1.1113100794387527</v>
      </c>
      <c r="C135" s="299" t="str">
        <f>CONCATENATE("(",ROUND((B135/$H137)*100,1),")")</f>
        <v>(70.8)</v>
      </c>
      <c r="D135" s="302">
        <f>'Ind T6'!M54</f>
        <v>2.181330685211005E-2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1.1331233862908627</v>
      </c>
      <c r="I135" s="299" t="str">
        <f>CONCATENATE("(",ROUND((H135/$H137)*100,1),")")</f>
        <v>(72.2)</v>
      </c>
      <c r="K135" s="302">
        <f>B140-B135</f>
        <v>-3.6354566866860338E-2</v>
      </c>
      <c r="L135" s="302">
        <f>D140-D135</f>
        <v>-1.9628557551583034E-4</v>
      </c>
      <c r="M135" s="302">
        <f>F140-F135</f>
        <v>0</v>
      </c>
      <c r="N135" s="302">
        <f>SUM(K135:M135)</f>
        <v>-3.6550852442376172E-2</v>
      </c>
    </row>
    <row r="136" spans="1:14" x14ac:dyDescent="0.2">
      <c r="A136" s="282" t="s">
        <v>365</v>
      </c>
      <c r="B136" s="302">
        <f>'Ind T6'!L53</f>
        <v>0.3468705312836583</v>
      </c>
      <c r="C136" s="299" t="str">
        <f>CONCATENATE("(",ROUND((B136/$H137)*100,1),")")</f>
        <v>(22.1)</v>
      </c>
      <c r="D136" s="302">
        <f>'Ind T6'!M53</f>
        <v>8.9006082425477168E-2</v>
      </c>
      <c r="E136" s="299" t="str">
        <f>CONCATENATE("(",ROUND((D136/$H137)*100,1),")")</f>
        <v>(5.7)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0.43587661370913544</v>
      </c>
      <c r="I136" s="299" t="str">
        <f>CONCATENATE("(",ROUND((H136/$H137)*100,1),")")</f>
        <v>(27.8)</v>
      </c>
      <c r="K136" s="302">
        <f t="shared" ref="K136:K137" si="112">B141-B136</f>
        <v>-6.1076686131929514E-3</v>
      </c>
      <c r="L136" s="302">
        <f t="shared" ref="L136:L137" si="113">D141-D136</f>
        <v>-2.3414789444259759E-3</v>
      </c>
      <c r="M136" s="302">
        <f t="shared" ref="M136:M137" si="114">F141-F136</f>
        <v>0</v>
      </c>
      <c r="N136" s="302">
        <f t="shared" ref="N136:N137" si="115">SUM(K136:M136)</f>
        <v>-8.4491475576189273E-3</v>
      </c>
    </row>
    <row r="137" spans="1:14" x14ac:dyDescent="0.2">
      <c r="A137" s="282" t="s">
        <v>363</v>
      </c>
      <c r="B137" s="302">
        <f>SUM(B135:B136)</f>
        <v>1.4581806107224109</v>
      </c>
      <c r="C137" s="299" t="str">
        <f>CONCATENATE("(",ROUND((B137/$H137)*100,1),")")</f>
        <v>(92.9)</v>
      </c>
      <c r="D137" s="302">
        <f>SUM(D135:D136)</f>
        <v>0.11081938927758722</v>
      </c>
      <c r="E137" s="299" t="str">
        <f>CONCATENATE("(",ROUND((D137/$H137)*100,1),")")</f>
        <v>(7.1)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1.5689999999999982</v>
      </c>
      <c r="I137" s="299" t="str">
        <f>CONCATENATE("(",ROUND((H137/$H137)*100,1),")")</f>
        <v>(100)</v>
      </c>
      <c r="K137" s="302">
        <f t="shared" si="112"/>
        <v>-4.2462235480053234E-2</v>
      </c>
      <c r="L137" s="302">
        <f t="shared" si="113"/>
        <v>-2.5377645199418097E-3</v>
      </c>
      <c r="M137" s="302">
        <f t="shared" si="114"/>
        <v>0</v>
      </c>
      <c r="N137" s="302">
        <f t="shared" si="115"/>
        <v>-4.4999999999995044E-2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1.0749555125718924</v>
      </c>
      <c r="C140" s="299" t="str">
        <f>CONCATENATE("(",ROUND((B140/$H142)*100,1),")")</f>
        <v>(70.5)</v>
      </c>
      <c r="D140" s="302">
        <f>'Ind T6'!R54</f>
        <v>2.161702127659422E-2</v>
      </c>
      <c r="E140" s="299" t="str">
        <f>CONCATENATE("(",ROUND((D140/$H142)*100,1),")")</f>
        <v>(1.4)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1.0965725338484866</v>
      </c>
      <c r="I140" s="299" t="str">
        <f>CONCATENATE("(",ROUND((H140/$H142)*100,1),")")</f>
        <v>(72)</v>
      </c>
      <c r="K140" s="302">
        <f>B145-B140</f>
        <v>-1.6157901250335227E-2</v>
      </c>
      <c r="L140" s="302">
        <f>D145-D140</f>
        <v>5.9276711759044184E-4</v>
      </c>
      <c r="M140" s="302">
        <f>F145-F140</f>
        <v>0</v>
      </c>
      <c r="N140" s="302">
        <f>SUM(K140:M140)</f>
        <v>-1.5565134132744785E-2</v>
      </c>
    </row>
    <row r="141" spans="1:14" x14ac:dyDescent="0.2">
      <c r="A141" s="282" t="s">
        <v>365</v>
      </c>
      <c r="B141" s="302">
        <f>'Ind T6'!Q53</f>
        <v>0.34076286267046535</v>
      </c>
      <c r="C141" s="299" t="str">
        <f>CONCATENATE("(",ROUND((B141/$H142)*100,1),")")</f>
        <v>(22.4)</v>
      </c>
      <c r="D141" s="302">
        <f>'Ind T6'!R53</f>
        <v>8.6664603481051192E-2</v>
      </c>
      <c r="E141" s="299" t="str">
        <f>CONCATENATE("(",ROUND((D141/$H142)*100,1),")")</f>
        <v>(5.7)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0.42742746615151656</v>
      </c>
      <c r="I141" s="299" t="str">
        <f>CONCATENATE("(",ROUND((H141/$H142)*100,1),")")</f>
        <v>(28)</v>
      </c>
      <c r="K141" s="302">
        <f t="shared" ref="K141:K142" si="117">B146-B141</f>
        <v>5.7491456378537253E-3</v>
      </c>
      <c r="L141" s="302">
        <f t="shared" ref="L141:L142" si="118">D146-D141</f>
        <v>-1.8401150511120068E-4</v>
      </c>
      <c r="M141" s="302">
        <f t="shared" ref="M141:M142" si="119">F146-F141</f>
        <v>0</v>
      </c>
      <c r="N141" s="302">
        <f t="shared" ref="N141:N142" si="120">SUM(K141:M141)</f>
        <v>5.5651341327425247E-3</v>
      </c>
    </row>
    <row r="142" spans="1:14" x14ac:dyDescent="0.2">
      <c r="A142" s="282" t="s">
        <v>363</v>
      </c>
      <c r="B142" s="302">
        <f>SUM(B140:B141)</f>
        <v>1.4157183752423577</v>
      </c>
      <c r="C142" s="299" t="str">
        <f>CONCATENATE("(",ROUND((B142/$H142)*100,1),")")</f>
        <v>(92.9)</v>
      </c>
      <c r="D142" s="302">
        <f>SUM(D140:D141)</f>
        <v>0.10828162475764541</v>
      </c>
      <c r="E142" s="299" t="str">
        <f>CONCATENATE("(",ROUND((D142/$H142)*100,1),")")</f>
        <v>(7.1)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1.5240000000000031</v>
      </c>
      <c r="I142" s="299" t="str">
        <f>CONCATENATE("(",ROUND((H142/$H142)*100,1),")")</f>
        <v>(100)</v>
      </c>
      <c r="K142" s="302">
        <f t="shared" si="117"/>
        <v>-1.0408755612481446E-2</v>
      </c>
      <c r="L142" s="302">
        <f t="shared" si="118"/>
        <v>4.0875561247924463E-4</v>
      </c>
      <c r="M142" s="302">
        <f t="shared" si="119"/>
        <v>0</v>
      </c>
      <c r="N142" s="302">
        <f t="shared" si="120"/>
        <v>-1.0000000000002202E-2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1.0587976113215571</v>
      </c>
      <c r="C145" s="299" t="str">
        <f>CONCATENATE("(",ROUND((B145/$H147)*100,1),")")</f>
        <v>(69.9)</v>
      </c>
      <c r="D145" s="302">
        <f>'Ind T6'!W54</f>
        <v>2.2209788394184662E-2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1.0810073997157419</v>
      </c>
      <c r="I145" s="299" t="str">
        <f>CONCATENATE("(",ROUND((H145/$H147)*100,1),")")</f>
        <v>(71.4)</v>
      </c>
      <c r="K145" s="302">
        <f>B145-B135</f>
        <v>-5.2512468117195565E-2</v>
      </c>
      <c r="L145" s="302">
        <f>D145-D135</f>
        <v>3.964815420746115E-4</v>
      </c>
      <c r="M145" s="302">
        <f>F145-F135</f>
        <v>0</v>
      </c>
      <c r="N145" s="302">
        <f>SUM(K145:M145)</f>
        <v>-5.2115986575120954E-2</v>
      </c>
    </row>
    <row r="146" spans="1:14" x14ac:dyDescent="0.2">
      <c r="A146" s="282" t="s">
        <v>365</v>
      </c>
      <c r="B146" s="302">
        <f>'Ind T6'!V53</f>
        <v>0.34651200830831907</v>
      </c>
      <c r="C146" s="299" t="str">
        <f>CONCATENATE("(",ROUND((B146/$H147)*100,1),")")</f>
        <v>(22.9)</v>
      </c>
      <c r="D146" s="302">
        <f>'Ind T6'!W53</f>
        <v>8.6480591975939991E-2</v>
      </c>
      <c r="E146" s="299" t="str">
        <f>CONCATENATE("(",ROUND((D146/$H147)*100,1),")")</f>
        <v>(5.7)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0.43299260028425907</v>
      </c>
      <c r="I146" s="299" t="str">
        <f>CONCATENATE("(",ROUND((H146/$H147)*100,1),")")</f>
        <v>(28.6)</v>
      </c>
      <c r="K146" s="302">
        <f t="shared" ref="K146:K147" si="122">B146-B136</f>
        <v>-3.5852297533922606E-4</v>
      </c>
      <c r="L146" s="302">
        <f t="shared" ref="L146:L147" si="123">D146-D136</f>
        <v>-2.5254904495371766E-3</v>
      </c>
      <c r="M146" s="302">
        <f t="shared" ref="M146:M147" si="124">F146-F136</f>
        <v>0</v>
      </c>
      <c r="N146" s="302">
        <f t="shared" ref="N146:N147" si="125">SUM(K146:M146)</f>
        <v>-2.8840134248764027E-3</v>
      </c>
    </row>
    <row r="147" spans="1:14" x14ac:dyDescent="0.2">
      <c r="A147" s="282" t="s">
        <v>363</v>
      </c>
      <c r="B147" s="302">
        <f>SUM(B145:B146)</f>
        <v>1.4053096196298762</v>
      </c>
      <c r="C147" s="299" t="str">
        <f>CONCATENATE("(",ROUND((B147/$H147)*100,1),")")</f>
        <v>(92.8)</v>
      </c>
      <c r="D147" s="302">
        <f>SUM(D145:D146)</f>
        <v>0.10869038037012466</v>
      </c>
      <c r="E147" s="299" t="str">
        <f>CONCATENATE("(",ROUND((D147/$H147)*100,1),")")</f>
        <v>(7.2)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1.5140000000000009</v>
      </c>
      <c r="I147" s="299" t="str">
        <f>CONCATENATE("(",ROUND((H147/$H147)*100,1),")")</f>
        <v>(100)</v>
      </c>
      <c r="K147" s="302">
        <f t="shared" si="122"/>
        <v>-5.287099109253468E-2</v>
      </c>
      <c r="L147" s="302">
        <f t="shared" si="123"/>
        <v>-2.1290089074625651E-3</v>
      </c>
      <c r="M147" s="302">
        <f t="shared" si="124"/>
        <v>0</v>
      </c>
      <c r="N147" s="302">
        <f t="shared" si="125"/>
        <v>-5.4999999999997246E-2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0.81146150655037208</v>
      </c>
      <c r="C156" s="299" t="str">
        <f>CONCATENATE("(",ROUND((B156/$H158)*100,1),")")</f>
        <v>(56.3)</v>
      </c>
      <c r="D156" s="302">
        <f>'Ind T6'!M63</f>
        <v>0.10768209565621775</v>
      </c>
      <c r="E156" s="299" t="str">
        <f>CONCATENATE("(",ROUND((D156/$H158)*100,1),")")</f>
        <v>(7.5)</v>
      </c>
      <c r="F156" s="302">
        <f>'Ind T6'!N63</f>
        <v>6.9736976233262624E-2</v>
      </c>
      <c r="G156" s="299" t="str">
        <f>CONCATENATE("(",ROUND((F156/$H158)*100,1),")")</f>
        <v>(4.8)</v>
      </c>
      <c r="H156" s="302">
        <f>SUM(B156,D156,F156)</f>
        <v>0.98888057843985244</v>
      </c>
      <c r="I156" s="299" t="str">
        <f>CONCATENATE("(",ROUND((H156/$H158)*100,1),")")</f>
        <v>(68.6)</v>
      </c>
      <c r="K156" s="302">
        <f>B161-B156</f>
        <v>1.8537922408749741E-2</v>
      </c>
      <c r="L156" s="302">
        <f>D161-D156</f>
        <v>3.6935324845462636E-3</v>
      </c>
      <c r="M156" s="302">
        <f>F161-F156</f>
        <v>-5.6326678016377363E-4</v>
      </c>
      <c r="N156" s="302">
        <f>SUM(K156:M156)</f>
        <v>2.1668188113132231E-2</v>
      </c>
    </row>
    <row r="157" spans="1:14" x14ac:dyDescent="0.2">
      <c r="A157" s="282" t="s">
        <v>365</v>
      </c>
      <c r="B157" s="302">
        <f>'Ind T6'!L62</f>
        <v>0.25749694778382493</v>
      </c>
      <c r="C157" s="299" t="str">
        <f>CONCATENATE("(",ROUND((B157/$H158)*100,1),")")</f>
        <v>(17.9)</v>
      </c>
      <c r="D157" s="302">
        <f>'Ind T6'!M62</f>
        <v>0.18887097730278438</v>
      </c>
      <c r="E157" s="299" t="str">
        <f>CONCATENATE("(",ROUND((D157/$H158)*100,1),")")</f>
        <v>(13.1)</v>
      </c>
      <c r="F157" s="302">
        <f>'Ind T6'!N62</f>
        <v>6.7514964735384004E-3</v>
      </c>
      <c r="G157" s="299" t="str">
        <f>CONCATENATE("(",ROUND((F157/$H158)*100,1),")")</f>
        <v>(0.5)</v>
      </c>
      <c r="H157" s="302">
        <f t="shared" ref="H157" si="126">SUM(B157,D157,F157)</f>
        <v>0.45311942156014767</v>
      </c>
      <c r="I157" s="299" t="str">
        <f>CONCATENATE("(",ROUND((H157/$H158)*100,1),")")</f>
        <v>(31.4)</v>
      </c>
      <c r="K157" s="302">
        <f t="shared" ref="K157:K158" si="127">B162-B157</f>
        <v>1.8091791371652233E-2</v>
      </c>
      <c r="L157" s="302">
        <f t="shared" ref="L157:L158" si="128">D162-D157</f>
        <v>8.0996713971168699E-3</v>
      </c>
      <c r="M157" s="302">
        <f t="shared" ref="M157:M158" si="129">F162-F157</f>
        <v>1.4034911809472292E-4</v>
      </c>
      <c r="N157" s="302">
        <f t="shared" ref="N157:N158" si="130">SUM(K157:M157)</f>
        <v>2.6331811886863826E-2</v>
      </c>
    </row>
    <row r="158" spans="1:14" x14ac:dyDescent="0.2">
      <c r="A158" s="282" t="s">
        <v>363</v>
      </c>
      <c r="B158" s="302">
        <f>SUM(B156:B157)</f>
        <v>1.068958454334197</v>
      </c>
      <c r="C158" s="299" t="str">
        <f>CONCATENATE("(",ROUND((B158/$H158)*100,1),")")</f>
        <v>(74.1)</v>
      </c>
      <c r="D158" s="302">
        <f>SUM(D156:D157)</f>
        <v>0.29655307295900213</v>
      </c>
      <c r="E158" s="299" t="str">
        <f>CONCATENATE("(",ROUND((D158/$H158)*100,1),")")</f>
        <v>(20.6)</v>
      </c>
      <c r="F158" s="302">
        <f>SUM(F156:F157)</f>
        <v>7.6488472706801022E-2</v>
      </c>
      <c r="G158" s="299" t="str">
        <f>CONCATENATE("(",ROUND((F158/$H158)*100,1),")")</f>
        <v>(5.3)</v>
      </c>
      <c r="H158" s="302">
        <f>SUM(H156:H157)</f>
        <v>1.4420000000000002</v>
      </c>
      <c r="I158" s="299" t="str">
        <f>CONCATENATE("(",ROUND((H158/$H158)*100,1),")")</f>
        <v>(100)</v>
      </c>
      <c r="K158" s="302">
        <f t="shared" si="127"/>
        <v>3.6629713780401918E-2</v>
      </c>
      <c r="L158" s="302">
        <f t="shared" si="128"/>
        <v>1.1793203881663161E-2</v>
      </c>
      <c r="M158" s="302">
        <f t="shared" si="129"/>
        <v>-4.2291766206904724E-4</v>
      </c>
      <c r="N158" s="302">
        <f t="shared" si="130"/>
        <v>4.7999999999996032E-2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0.82999942895912182</v>
      </c>
      <c r="C161" s="299" t="str">
        <f>CONCATENATE("(",ROUND((B161/$H163)*100,1),")")</f>
        <v>(55.7)</v>
      </c>
      <c r="D161" s="302">
        <f>'Ind T6'!R63</f>
        <v>0.11137562814076402</v>
      </c>
      <c r="E161" s="299" t="str">
        <f>CONCATENATE("(",ROUND((D161/$H163)*100,1),")")</f>
        <v>(7.5)</v>
      </c>
      <c r="F161" s="302">
        <f>'Ind T6'!S63</f>
        <v>6.917370945309885E-2</v>
      </c>
      <c r="G161" s="299" t="str">
        <f>CONCATENATE("(",ROUND((F161/$H163)*100,1),")")</f>
        <v>(4.6)</v>
      </c>
      <c r="H161" s="302">
        <f>SUM(B161,D161,F161)</f>
        <v>1.0105487665529846</v>
      </c>
      <c r="I161" s="299" t="str">
        <f>CONCATENATE("(",ROUND((H161/$H163)*100,1),")")</f>
        <v>(67.8)</v>
      </c>
      <c r="K161" s="302">
        <f>B166-B161</f>
        <v>2.4325496446023886E-2</v>
      </c>
      <c r="L161" s="302">
        <f>D166-D161</f>
        <v>5.0229614980813742E-3</v>
      </c>
      <c r="M161" s="302">
        <f>F166-F161</f>
        <v>-2.6602296616532184E-3</v>
      </c>
      <c r="N161" s="302">
        <f>SUM(K161:M161)</f>
        <v>2.6688228282452042E-2</v>
      </c>
    </row>
    <row r="162" spans="1:14" x14ac:dyDescent="0.2">
      <c r="A162" s="282" t="s">
        <v>365</v>
      </c>
      <c r="B162" s="302">
        <f>'Ind T6'!Q62</f>
        <v>0.27558873915547716</v>
      </c>
      <c r="C162" s="299" t="str">
        <f>CONCATENATE("(",ROUND((B162/$H163)*100,1),")")</f>
        <v>(18.5)</v>
      </c>
      <c r="D162" s="302">
        <f>'Ind T6'!R62</f>
        <v>0.19697064869990125</v>
      </c>
      <c r="E162" s="299" t="str">
        <f>CONCATENATE("(",ROUND((D162/$H163)*100,1),")")</f>
        <v>(13.2)</v>
      </c>
      <c r="F162" s="302">
        <f>'Ind T6'!S62</f>
        <v>6.8918455916331233E-3</v>
      </c>
      <c r="G162" s="299" t="str">
        <f>CONCATENATE("(",ROUND((F162/$H163)*100,1),")")</f>
        <v>(0.5)</v>
      </c>
      <c r="H162" s="302">
        <f t="shared" ref="H162" si="131">SUM(B162,D162,F162)</f>
        <v>0.47945123344701157</v>
      </c>
      <c r="I162" s="299" t="str">
        <f>CONCATENATE("(",ROUND((H162/$H163)*100,1),")")</f>
        <v>(32.2)</v>
      </c>
      <c r="K162" s="302">
        <f t="shared" ref="K162:K163" si="132">B167-B162</f>
        <v>3.4072231832171007E-2</v>
      </c>
      <c r="L162" s="302">
        <f t="shared" ref="L162:L163" si="133">D167-D162</f>
        <v>1.3004941213296622E-2</v>
      </c>
      <c r="M162" s="302">
        <f t="shared" ref="M162:M163" si="134">F167-F162</f>
        <v>2.3459867208710464E-4</v>
      </c>
      <c r="N162" s="302">
        <f t="shared" ref="N162:N163" si="135">SUM(K162:M162)</f>
        <v>4.7311771717554733E-2</v>
      </c>
    </row>
    <row r="163" spans="1:14" x14ac:dyDescent="0.2">
      <c r="A163" s="282" t="s">
        <v>363</v>
      </c>
      <c r="B163" s="302">
        <f>SUM(B161:B162)</f>
        <v>1.1055881681145989</v>
      </c>
      <c r="C163" s="299" t="str">
        <f>CONCATENATE("(",ROUND((B163/$H163)*100,1),")")</f>
        <v>(74.2)</v>
      </c>
      <c r="D163" s="302">
        <f>SUM(D161:D162)</f>
        <v>0.30834627684066529</v>
      </c>
      <c r="E163" s="299" t="str">
        <f>CONCATENATE("(",ROUND((D163/$H163)*100,1),")")</f>
        <v>(20.7)</v>
      </c>
      <c r="F163" s="302">
        <f>SUM(F161:F162)</f>
        <v>7.6065555044731975E-2</v>
      </c>
      <c r="G163" s="299" t="str">
        <f>CONCATENATE("(",ROUND((F163/$H163)*100,1),")")</f>
        <v>(5.1)</v>
      </c>
      <c r="H163" s="302">
        <f>SUM(H161:H162)</f>
        <v>1.4899999999999962</v>
      </c>
      <c r="I163" s="299" t="str">
        <f>CONCATENATE("(",ROUND((H163/$H163)*100,1),")")</f>
        <v>(100)</v>
      </c>
      <c r="K163" s="302">
        <f t="shared" si="132"/>
        <v>5.8397728278194894E-2</v>
      </c>
      <c r="L163" s="302">
        <f t="shared" si="133"/>
        <v>1.8027902711377997E-2</v>
      </c>
      <c r="M163" s="302">
        <f t="shared" si="134"/>
        <v>-2.4256309895661216E-3</v>
      </c>
      <c r="N163" s="302">
        <f t="shared" si="135"/>
        <v>7.4000000000006769E-2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0.85432492540514571</v>
      </c>
      <c r="C166" s="299" t="str">
        <f>CONCATENATE("(",ROUND((B166/$H168)*100,1),")")</f>
        <v>(54.6)</v>
      </c>
      <c r="D166" s="302">
        <f>'Ind T6'!W63</f>
        <v>0.11639858963884539</v>
      </c>
      <c r="E166" s="299" t="str">
        <f>CONCATENATE("(",ROUND((D166/$H168)*100,1),")")</f>
        <v>(7.4)</v>
      </c>
      <c r="F166" s="302">
        <f>'Ind T6'!X63</f>
        <v>6.6513479791445632E-2</v>
      </c>
      <c r="G166" s="299" t="str">
        <f>CONCATENATE("(",ROUND((F166/$H168)*100,1),")")</f>
        <v>(4.3)</v>
      </c>
      <c r="H166" s="302">
        <f>SUM(B166,D166,F166)</f>
        <v>1.0372369948354367</v>
      </c>
      <c r="I166" s="299" t="str">
        <f>CONCATENATE("(",ROUND((H166/$H168)*100,1),")")</f>
        <v>(66.3)</v>
      </c>
      <c r="K166" s="302">
        <f>B166-B156</f>
        <v>4.2863418854773627E-2</v>
      </c>
      <c r="L166" s="302">
        <f>D166-D156</f>
        <v>8.7164939826276377E-3</v>
      </c>
      <c r="M166" s="302">
        <f>F166-F156</f>
        <v>-3.223496441816992E-3</v>
      </c>
      <c r="N166" s="302">
        <f>SUM(K166:M166)</f>
        <v>4.8356416395584273E-2</v>
      </c>
    </row>
    <row r="167" spans="1:14" x14ac:dyDescent="0.2">
      <c r="A167" s="282" t="s">
        <v>365</v>
      </c>
      <c r="B167" s="302">
        <f>'Ind T6'!V62</f>
        <v>0.30966097098764817</v>
      </c>
      <c r="C167" s="299" t="str">
        <f>CONCATENATE("(",ROUND((B167/$H168)*100,1),")")</f>
        <v>(19.8)</v>
      </c>
      <c r="D167" s="302">
        <f>'Ind T6'!W62</f>
        <v>0.20997558991319787</v>
      </c>
      <c r="E167" s="299" t="str">
        <f>CONCATENATE("(",ROUND((D167/$H168)*100,1),")")</f>
        <v>(13.4)</v>
      </c>
      <c r="F167" s="302">
        <f>'Ind T6'!X62</f>
        <v>7.126444263720228E-3</v>
      </c>
      <c r="G167" s="299" t="str">
        <f>CONCATENATE("(",ROUND((F167/$H168)*100,1),")")</f>
        <v>(0.5)</v>
      </c>
      <c r="H167" s="302">
        <f t="shared" ref="H167" si="136">SUM(B167,D167,F167)</f>
        <v>0.5267630051645662</v>
      </c>
      <c r="I167" s="299" t="str">
        <f>CONCATENATE("(",ROUND((H167/$H168)*100,1),")")</f>
        <v>(33.7)</v>
      </c>
      <c r="K167" s="302">
        <f t="shared" ref="K167:K168" si="137">B167-B157</f>
        <v>5.216402320382324E-2</v>
      </c>
      <c r="L167" s="302">
        <f t="shared" ref="L167:L168" si="138">D167-D157</f>
        <v>2.1104612610413492E-2</v>
      </c>
      <c r="M167" s="302">
        <f t="shared" ref="M167:M168" si="139">F167-F157</f>
        <v>3.7494779018182756E-4</v>
      </c>
      <c r="N167" s="302">
        <f t="shared" ref="N167:N168" si="140">SUM(K167:M167)</f>
        <v>7.3643583604418555E-2</v>
      </c>
    </row>
    <row r="168" spans="1:14" x14ac:dyDescent="0.2">
      <c r="A168" s="282" t="s">
        <v>363</v>
      </c>
      <c r="B168" s="302">
        <f>SUM(B166:B167)</f>
        <v>1.1639858963927938</v>
      </c>
      <c r="C168" s="299" t="str">
        <f>CONCATENATE("(",ROUND((B168/$H168)*100,1),")")</f>
        <v>(74.4)</v>
      </c>
      <c r="D168" s="302">
        <f>SUM(D166:D167)</f>
        <v>0.32637417955204329</v>
      </c>
      <c r="E168" s="299" t="str">
        <f>CONCATENATE("(",ROUND((D168/$H168)*100,1),")")</f>
        <v>(20.9)</v>
      </c>
      <c r="F168" s="302">
        <f>SUM(F166:F167)</f>
        <v>7.3639924055165853E-2</v>
      </c>
      <c r="G168" s="299" t="str">
        <f>CONCATENATE("(",ROUND((F168/$H168)*100,1),")")</f>
        <v>(4.7)</v>
      </c>
      <c r="H168" s="302">
        <f>SUM(H166:H167)</f>
        <v>1.5640000000000029</v>
      </c>
      <c r="I168" s="299" t="str">
        <f>CONCATENATE("(",ROUND((H168/$H168)*100,1),")")</f>
        <v>(100)</v>
      </c>
      <c r="K168" s="302">
        <f t="shared" si="137"/>
        <v>9.5027442058596812E-2</v>
      </c>
      <c r="L168" s="302">
        <f t="shared" si="138"/>
        <v>2.9821106593041158E-2</v>
      </c>
      <c r="M168" s="302">
        <f t="shared" si="139"/>
        <v>-2.8485486516351688E-3</v>
      </c>
      <c r="N168" s="302">
        <f t="shared" si="140"/>
        <v>0.1220000000000028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16.838353291937096</v>
      </c>
      <c r="C177" s="299" t="str">
        <f>CONCATENATE("(",ROUND((B177/$H179)*100,1),")")</f>
        <v>(50.5)</v>
      </c>
      <c r="D177" s="302">
        <f>'Ind T6'!M72</f>
        <v>1.3283750025543821</v>
      </c>
      <c r="E177" s="299" t="str">
        <f>CONCATENATE("(",ROUND((D177/$H179)*100,1),")")</f>
        <v>(4)</v>
      </c>
      <c r="F177" s="302">
        <f>'Ind T6'!N72</f>
        <v>10.278748981932791</v>
      </c>
      <c r="G177" s="299" t="str">
        <f>CONCATENATE("(",ROUND((F177/$H179)*100,1),")")</f>
        <v>(30.8)</v>
      </c>
      <c r="H177" s="302">
        <f>SUM(B177,D177,F177)</f>
        <v>28.44547727642427</v>
      </c>
      <c r="I177" s="299" t="str">
        <f>CONCATENATE("(",ROUND((H177/$H179)*100,1),")")</f>
        <v>(85.3)</v>
      </c>
      <c r="K177" s="302">
        <f>B182-B177</f>
        <v>-0.37172249158719595</v>
      </c>
      <c r="L177" s="302">
        <f>D182-D177</f>
        <v>1.118677461705686E-2</v>
      </c>
      <c r="M177" s="302">
        <f>F182-F177</f>
        <v>3.4024760247870489E-3</v>
      </c>
      <c r="N177" s="302">
        <f>SUM(K177:M177)</f>
        <v>-0.35713324094535204</v>
      </c>
    </row>
    <row r="178" spans="1:14" x14ac:dyDescent="0.2">
      <c r="A178" s="282" t="s">
        <v>365</v>
      </c>
      <c r="B178" s="302">
        <f>'Ind T6'!L71</f>
        <v>2.7476718542737273</v>
      </c>
      <c r="C178" s="299" t="str">
        <f>CONCATENATE("(",ROUND((B178/$H179)*100,1),")")</f>
        <v>(8.2)</v>
      </c>
      <c r="D178" s="302">
        <f>'Ind T6'!M71</f>
        <v>1.6868038597497548</v>
      </c>
      <c r="E178" s="299" t="str">
        <f>CONCATENATE("(",ROUND((D178/$H179)*100,1),")")</f>
        <v>(5.1)</v>
      </c>
      <c r="F178" s="302">
        <f>'Ind T6'!N71</f>
        <v>0.45104700955220012</v>
      </c>
      <c r="G178" s="299" t="str">
        <f>CONCATENATE("(",ROUND((F178/$H179)*100,1),")")</f>
        <v>(1.4)</v>
      </c>
      <c r="H178" s="302">
        <f t="shared" ref="H178" si="141">SUM(B178,D178,F178)</f>
        <v>4.885522723575682</v>
      </c>
      <c r="I178" s="299" t="str">
        <f>CONCATENATE("(",ROUND((H178/$H179)*100,1),")")</f>
        <v>(14.7)</v>
      </c>
      <c r="K178" s="302">
        <f t="shared" ref="K178:K179" si="142">B183-B178</f>
        <v>-1.4593728272349615E-2</v>
      </c>
      <c r="L178" s="302">
        <f t="shared" ref="L178:L179" si="143">D183-D178</f>
        <v>2.1941082744725282E-3</v>
      </c>
      <c r="M178" s="302">
        <f t="shared" ref="M178:M179" si="144">F183-F178</f>
        <v>-4.6713905676953882E-4</v>
      </c>
      <c r="N178" s="302">
        <f t="shared" ref="N178:N179" si="145">SUM(K178:M178)</f>
        <v>-1.2866759054646626E-2</v>
      </c>
    </row>
    <row r="179" spans="1:14" x14ac:dyDescent="0.2">
      <c r="A179" s="282" t="s">
        <v>363</v>
      </c>
      <c r="B179" s="302">
        <f>SUM(B177:B178)</f>
        <v>19.586025146210822</v>
      </c>
      <c r="C179" s="299" t="str">
        <f>CONCATENATE("(",ROUND((B179/$H179)*100,1),")")</f>
        <v>(58.8)</v>
      </c>
      <c r="D179" s="302">
        <f>SUM(D177:D178)</f>
        <v>3.0151788623041371</v>
      </c>
      <c r="E179" s="299" t="str">
        <f>CONCATENATE("(",ROUND((D179/$H179)*100,1),")")</f>
        <v>(9)</v>
      </c>
      <c r="F179" s="302">
        <f>SUM(F177:F178)</f>
        <v>10.729795991484991</v>
      </c>
      <c r="G179" s="299" t="str">
        <f>CONCATENATE("(",ROUND((F179/$H179)*100,1),")")</f>
        <v>(32.2)</v>
      </c>
      <c r="H179" s="302">
        <f>SUM(H177:H178)</f>
        <v>33.330999999999953</v>
      </c>
      <c r="I179" s="299" t="str">
        <f>CONCATENATE("(",ROUND((H179/$H179)*100,1),")")</f>
        <v>(100)</v>
      </c>
      <c r="K179" s="302">
        <f t="shared" si="142"/>
        <v>-0.38631621985954467</v>
      </c>
      <c r="L179" s="302">
        <f t="shared" si="143"/>
        <v>1.3380882891529389E-2</v>
      </c>
      <c r="M179" s="302">
        <f t="shared" si="144"/>
        <v>2.935336968016955E-3</v>
      </c>
      <c r="N179" s="302">
        <f t="shared" si="145"/>
        <v>-0.36999999999999833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16.4666308003499</v>
      </c>
      <c r="C182" s="299" t="str">
        <f>CONCATENATE("(",ROUND((B182/$H184)*100,1),")")</f>
        <v>(50)</v>
      </c>
      <c r="D182" s="302">
        <f>'Ind T6'!R72</f>
        <v>1.339561777171439</v>
      </c>
      <c r="E182" s="299" t="str">
        <f>CONCATENATE("(",ROUND((D182/$H184)*100,1),")")</f>
        <v>(4.1)</v>
      </c>
      <c r="F182" s="302">
        <f>'Ind T6'!S72</f>
        <v>10.282151457957578</v>
      </c>
      <c r="G182" s="299" t="str">
        <f>CONCATENATE("(",ROUND((F182/$H184)*100,1),")")</f>
        <v>(31.2)</v>
      </c>
      <c r="H182" s="302">
        <f>SUM(B182,D182,F182)</f>
        <v>28.088344035478919</v>
      </c>
      <c r="I182" s="299" t="str">
        <f>CONCATENATE("(",ROUND((H182/$H184)*100,1),")")</f>
        <v>(85.2)</v>
      </c>
      <c r="K182" s="302">
        <f>B187-B182</f>
        <v>-0.25517249531042197</v>
      </c>
      <c r="L182" s="302">
        <f>D187-D182</f>
        <v>7.1846411431858437E-2</v>
      </c>
      <c r="M182" s="302">
        <f>F187-F182</f>
        <v>0.40192130865027487</v>
      </c>
      <c r="N182" s="302">
        <f>SUM(K182:M182)</f>
        <v>0.21859522477171134</v>
      </c>
    </row>
    <row r="183" spans="1:14" x14ac:dyDescent="0.2">
      <c r="A183" s="282" t="s">
        <v>365</v>
      </c>
      <c r="B183" s="302">
        <f>'Ind T6'!Q71</f>
        <v>2.7330781260013777</v>
      </c>
      <c r="C183" s="299" t="str">
        <f>CONCATENATE("(",ROUND((B183/$H184)*100,1),")")</f>
        <v>(8.3)</v>
      </c>
      <c r="D183" s="302">
        <f>'Ind T6'!R71</f>
        <v>1.6889979680242273</v>
      </c>
      <c r="E183" s="299" t="str">
        <f>CONCATENATE("(",ROUND((D183/$H184)*100,1),")")</f>
        <v>(5.1)</v>
      </c>
      <c r="F183" s="302">
        <f>'Ind T6'!S71</f>
        <v>0.45057987049543058</v>
      </c>
      <c r="G183" s="299" t="str">
        <f>CONCATENATE("(",ROUND((F183/$H184)*100,1),")")</f>
        <v>(1.4)</v>
      </c>
      <c r="H183" s="302">
        <f t="shared" ref="H183" si="146">SUM(B183,D183,F183)</f>
        <v>4.8726559645210354</v>
      </c>
      <c r="I183" s="299" t="str">
        <f>CONCATENATE("(",ROUND((H183/$H184)*100,1),")")</f>
        <v>(14.8)</v>
      </c>
      <c r="K183" s="302">
        <f t="shared" ref="K183:K184" si="147">B188-B183</f>
        <v>8.3523553852261845E-2</v>
      </c>
      <c r="L183" s="302">
        <f t="shared" ref="L183:L184" si="148">D188-D183</f>
        <v>7.0937174213077103E-2</v>
      </c>
      <c r="M183" s="302">
        <f t="shared" ref="M183:M184" si="149">F188-F183</f>
        <v>2.6944047162975937E-2</v>
      </c>
      <c r="N183" s="302">
        <f t="shared" ref="N183:N184" si="150">SUM(K183:M183)</f>
        <v>0.18140477522831489</v>
      </c>
    </row>
    <row r="184" spans="1:14" x14ac:dyDescent="0.2">
      <c r="A184" s="282" t="s">
        <v>363</v>
      </c>
      <c r="B184" s="302">
        <f>SUM(B182:B183)</f>
        <v>19.199708926351278</v>
      </c>
      <c r="C184" s="299" t="str">
        <f>CONCATENATE("(",ROUND((B184/$H184)*100,1),")")</f>
        <v>(58.2)</v>
      </c>
      <c r="D184" s="302">
        <f>SUM(D182:D183)</f>
        <v>3.0285597451956665</v>
      </c>
      <c r="E184" s="299" t="str">
        <f>CONCATENATE("(",ROUND((D184/$H184)*100,1),")")</f>
        <v>(9.2)</v>
      </c>
      <c r="F184" s="302">
        <f>SUM(F182:F183)</f>
        <v>10.732731328453008</v>
      </c>
      <c r="G184" s="299" t="str">
        <f>CONCATENATE("(",ROUND((F184/$H184)*100,1),")")</f>
        <v>(32.6)</v>
      </c>
      <c r="H184" s="302">
        <f>SUM(H182:H183)</f>
        <v>32.960999999999956</v>
      </c>
      <c r="I184" s="299" t="str">
        <f>CONCATENATE("(",ROUND((H184/$H184)*100,1),")")</f>
        <v>(100)</v>
      </c>
      <c r="K184" s="302">
        <f t="shared" si="147"/>
        <v>-0.17164894145815879</v>
      </c>
      <c r="L184" s="302">
        <f t="shared" si="148"/>
        <v>0.14278358564493532</v>
      </c>
      <c r="M184" s="302">
        <f t="shared" si="149"/>
        <v>0.42886535581325091</v>
      </c>
      <c r="N184" s="302">
        <f t="shared" si="150"/>
        <v>0.40000000000002744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16.211458305039478</v>
      </c>
      <c r="C187" s="299" t="str">
        <f>CONCATENATE("(",ROUND((B187/$H189)*100,1),")")</f>
        <v>(48.6)</v>
      </c>
      <c r="D187" s="302">
        <f>'Ind T6'!W72</f>
        <v>1.4114081886032974</v>
      </c>
      <c r="E187" s="299" t="str">
        <f>CONCATENATE("(",ROUND((D187/$H189)*100,1),")")</f>
        <v>(4.2)</v>
      </c>
      <c r="F187" s="302">
        <f>'Ind T6'!X72</f>
        <v>10.684072766607853</v>
      </c>
      <c r="G187" s="299" t="str">
        <f>CONCATENATE("(",ROUND((F187/$H189)*100,1),")")</f>
        <v>(32)</v>
      </c>
      <c r="H187" s="302">
        <f>SUM(B187,D187,F187)</f>
        <v>28.30693926025063</v>
      </c>
      <c r="I187" s="299" t="str">
        <f>CONCATENATE("(",ROUND((H187/$H189)*100,1),")")</f>
        <v>(84.9)</v>
      </c>
      <c r="K187" s="302">
        <f>B187-B177</f>
        <v>-0.62689498689761791</v>
      </c>
      <c r="L187" s="302">
        <f>D187-D177</f>
        <v>8.3033186048915297E-2</v>
      </c>
      <c r="M187" s="302">
        <f>F187-F177</f>
        <v>0.40532378467506192</v>
      </c>
      <c r="N187" s="302">
        <f>SUM(K187:M187)</f>
        <v>-0.1385380161736407</v>
      </c>
    </row>
    <row r="188" spans="1:14" x14ac:dyDescent="0.2">
      <c r="A188" s="282" t="s">
        <v>365</v>
      </c>
      <c r="B188" s="302">
        <f>'Ind T6'!V71</f>
        <v>2.8166016798536395</v>
      </c>
      <c r="C188" s="299" t="str">
        <f>CONCATENATE("(",ROUND((B188/$H189)*100,1),")")</f>
        <v>(8.4)</v>
      </c>
      <c r="D188" s="302">
        <f>'Ind T6'!W71</f>
        <v>1.7599351422373044</v>
      </c>
      <c r="E188" s="299" t="str">
        <f>CONCATENATE("(",ROUND((D188/$H189)*100,1),")")</f>
        <v>(5.3)</v>
      </c>
      <c r="F188" s="302">
        <f>'Ind T6'!X71</f>
        <v>0.47752391765840652</v>
      </c>
      <c r="G188" s="299" t="str">
        <f>CONCATENATE("(",ROUND((F188/$H189)*100,1),")")</f>
        <v>(1.4)</v>
      </c>
      <c r="H188" s="302">
        <f t="shared" ref="H188" si="151">SUM(B188,D188,F188)</f>
        <v>5.0540607397493504</v>
      </c>
      <c r="I188" s="299" t="str">
        <f>CONCATENATE("(",ROUND((H188/$H189)*100,1),")")</f>
        <v>(15.1)</v>
      </c>
      <c r="K188" s="302">
        <f t="shared" ref="K188:K189" si="152">B188-B178</f>
        <v>6.8929825579912229E-2</v>
      </c>
      <c r="L188" s="302">
        <f t="shared" ref="L188:L189" si="153">D188-D178</f>
        <v>7.3131282487549631E-2</v>
      </c>
      <c r="M188" s="302">
        <f t="shared" ref="M188:M189" si="154">F188-F178</f>
        <v>2.6476908106206398E-2</v>
      </c>
      <c r="N188" s="302">
        <f t="shared" ref="N188:N189" si="155">SUM(K188:M188)</f>
        <v>0.16853801617366826</v>
      </c>
    </row>
    <row r="189" spans="1:14" x14ac:dyDescent="0.2">
      <c r="A189" s="282" t="s">
        <v>363</v>
      </c>
      <c r="B189" s="302">
        <f>SUM(B187:B188)</f>
        <v>19.028059984893119</v>
      </c>
      <c r="C189" s="299" t="str">
        <f>CONCATENATE("(",ROUND((B189/$H189)*100,1),")")</f>
        <v>(57)</v>
      </c>
      <c r="D189" s="302">
        <f>SUM(D187:D188)</f>
        <v>3.1713433308406018</v>
      </c>
      <c r="E189" s="299" t="str">
        <f>CONCATENATE("(",ROUND((D189/$H189)*100,1),")")</f>
        <v>(9.5)</v>
      </c>
      <c r="F189" s="302">
        <f>SUM(F187:F188)</f>
        <v>11.161596684266259</v>
      </c>
      <c r="G189" s="299" t="str">
        <f>CONCATENATE("(",ROUND((F189/$H189)*100,1),")")</f>
        <v>(33.5)</v>
      </c>
      <c r="H189" s="302">
        <f>SUM(H187:H188)</f>
        <v>33.360999999999983</v>
      </c>
      <c r="I189" s="299" t="str">
        <f>CONCATENATE("(",ROUND((H189/$H189)*100,1),")")</f>
        <v>(100)</v>
      </c>
      <c r="K189" s="302">
        <f t="shared" si="152"/>
        <v>-0.55796516131770346</v>
      </c>
      <c r="L189" s="302">
        <f t="shared" si="153"/>
        <v>0.15616446853646471</v>
      </c>
      <c r="M189" s="302">
        <f t="shared" si="154"/>
        <v>0.43180069278126787</v>
      </c>
      <c r="N189" s="302">
        <f t="shared" si="155"/>
        <v>3.0000000000029114E-2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25.692022169104142</v>
      </c>
      <c r="C198" s="299" t="str">
        <f>CONCATENATE("(",ROUND((B198/$H200)*100,1),")")</f>
        <v>(40)</v>
      </c>
      <c r="D198" s="302">
        <f>'Ind T6'!M81</f>
        <v>6.8983050443620355</v>
      </c>
      <c r="E198" s="299" t="str">
        <f>CONCATENATE("(",ROUND((D198/$H200)*100,1),")")</f>
        <v>(10.7)</v>
      </c>
      <c r="F198" s="302">
        <f>'Ind T6'!N81</f>
        <v>3.4282309431711955</v>
      </c>
      <c r="G198" s="299" t="str">
        <f>CONCATENATE("(",ROUND((F198/$H200)*100,1),")")</f>
        <v>(5.3)</v>
      </c>
      <c r="H198" s="302">
        <f>SUM(B198,D198,F198)</f>
        <v>36.018558156637368</v>
      </c>
      <c r="I198" s="299" t="str">
        <f>CONCATENATE("(",ROUND((H198/$H200)*100,1),")")</f>
        <v>(56.1)</v>
      </c>
      <c r="K198" s="302">
        <f>B203-B198</f>
        <v>0.26059678734641878</v>
      </c>
      <c r="L198" s="302">
        <f>D203-D198</f>
        <v>-7.7512457512898258E-2</v>
      </c>
      <c r="M198" s="302">
        <f>F203-F198</f>
        <v>3.0394808624035541E-2</v>
      </c>
      <c r="N198" s="302">
        <f>SUM(K198:M198)</f>
        <v>0.21347913845755606</v>
      </c>
    </row>
    <row r="199" spans="1:14" x14ac:dyDescent="0.2">
      <c r="A199" s="282" t="s">
        <v>365</v>
      </c>
      <c r="B199" s="302">
        <f>'Ind T6'!L80</f>
        <v>11.368737581127174</v>
      </c>
      <c r="C199" s="299" t="str">
        <f>CONCATENATE("(",ROUND((B199/$H200)*100,1),")")</f>
        <v>(17.7)</v>
      </c>
      <c r="D199" s="302">
        <f>'Ind T6'!M80</f>
        <v>15.567593482693232</v>
      </c>
      <c r="E199" s="299" t="str">
        <f>CONCATENATE("(",ROUND((D199/$H200)*100,1),")")</f>
        <v>(24.2)</v>
      </c>
      <c r="F199" s="302">
        <f>'Ind T6'!N80</f>
        <v>1.261110779542159</v>
      </c>
      <c r="G199" s="299" t="str">
        <f>CONCATENATE("(",ROUND((F199/$H200)*100,1),")")</f>
        <v>(2)</v>
      </c>
      <c r="H199" s="302">
        <f t="shared" ref="H199" si="156">SUM(B199,D199,F199)</f>
        <v>28.197441843362562</v>
      </c>
      <c r="I199" s="299" t="str">
        <f>CONCATENATE("(",ROUND((H199/$H200)*100,1),")")</f>
        <v>(43.9)</v>
      </c>
      <c r="K199" s="302">
        <f t="shared" ref="K199:K200" si="157">B204-B199</f>
        <v>0.29632844734950226</v>
      </c>
      <c r="L199" s="302">
        <f t="shared" ref="L199:L200" si="158">D204-D199</f>
        <v>-0.76462356105963458</v>
      </c>
      <c r="M199" s="302">
        <f t="shared" ref="M199:M200" si="159">F204-F199</f>
        <v>2.5815975252705625E-2</v>
      </c>
      <c r="N199" s="302">
        <f t="shared" ref="N199:N200" si="160">SUM(K199:M199)</f>
        <v>-0.4424791384574267</v>
      </c>
    </row>
    <row r="200" spans="1:14" x14ac:dyDescent="0.2">
      <c r="A200" s="282" t="s">
        <v>363</v>
      </c>
      <c r="B200" s="302">
        <f>SUM(B198:B199)</f>
        <v>37.060759750231313</v>
      </c>
      <c r="C200" s="299" t="str">
        <f>CONCATENATE("(",ROUND((B200/$H200)*100,1),")")</f>
        <v>(57.7)</v>
      </c>
      <c r="D200" s="302">
        <f>SUM(D198:D199)</f>
        <v>22.465898527055266</v>
      </c>
      <c r="E200" s="299" t="str">
        <f>CONCATENATE("(",ROUND((D200/$H200)*100,1),")")</f>
        <v>(35)</v>
      </c>
      <c r="F200" s="302">
        <f>SUM(F198:F199)</f>
        <v>4.6893417227133547</v>
      </c>
      <c r="G200" s="299" t="str">
        <f>CONCATENATE("(",ROUND((F200/$H200)*100,1),")")</f>
        <v>(7.3)</v>
      </c>
      <c r="H200" s="302">
        <f>SUM(H198:H199)</f>
        <v>64.215999999999923</v>
      </c>
      <c r="I200" s="299" t="str">
        <f>CONCATENATE("(",ROUND((H200/$H200)*100,1),")")</f>
        <v>(100)</v>
      </c>
      <c r="K200" s="302">
        <f t="shared" si="157"/>
        <v>0.55692523469592459</v>
      </c>
      <c r="L200" s="302">
        <f t="shared" si="158"/>
        <v>-0.84213601857253195</v>
      </c>
      <c r="M200" s="302">
        <f t="shared" si="159"/>
        <v>5.6210783876741388E-2</v>
      </c>
      <c r="N200" s="302">
        <f t="shared" si="160"/>
        <v>-0.22899999999986598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25.952618956450561</v>
      </c>
      <c r="C203" s="299" t="str">
        <f>CONCATENATE("(",ROUND((B203/$H205)*100,1),")")</f>
        <v>(40.6)</v>
      </c>
      <c r="D203" s="302">
        <f>'Ind T6'!R81</f>
        <v>6.8207925868491373</v>
      </c>
      <c r="E203" s="299" t="str">
        <f>CONCATENATE("(",ROUND((D203/$H205)*100,1),")")</f>
        <v>(10.7)</v>
      </c>
      <c r="F203" s="302">
        <f>'Ind T6'!S81</f>
        <v>3.458625751795231</v>
      </c>
      <c r="G203" s="299" t="str">
        <f>CONCATENATE("(",ROUND((F203/$H205)*100,1),")")</f>
        <v>(5.4)</v>
      </c>
      <c r="H203" s="302">
        <f>SUM(B203,D203,F203)</f>
        <v>36.232037295094933</v>
      </c>
      <c r="I203" s="299" t="str">
        <f>CONCATENATE("(",ROUND((H203/$H205)*100,1),")")</f>
        <v>(56.6)</v>
      </c>
      <c r="K203" s="302">
        <f>B208-B203</f>
        <v>0.4629399086012036</v>
      </c>
      <c r="L203" s="302">
        <f>D208-D203</f>
        <v>-3.5543257763056779E-2</v>
      </c>
      <c r="M203" s="302">
        <f>F208-F203</f>
        <v>6.0130503460548823E-2</v>
      </c>
      <c r="N203" s="302">
        <f>SUM(K203:M203)</f>
        <v>0.48752715429869564</v>
      </c>
    </row>
    <row r="204" spans="1:14" x14ac:dyDescent="0.2">
      <c r="A204" s="282" t="s">
        <v>365</v>
      </c>
      <c r="B204" s="302">
        <f>'Ind T6'!Q80</f>
        <v>11.665066028476677</v>
      </c>
      <c r="C204" s="299" t="str">
        <f>CONCATENATE("(",ROUND((B204/$H205)*100,1),")")</f>
        <v>(18.2)</v>
      </c>
      <c r="D204" s="302">
        <f>'Ind T6'!R80</f>
        <v>14.802969921633597</v>
      </c>
      <c r="E204" s="299" t="str">
        <f>CONCATENATE("(",ROUND((D204/$H205)*100,1),")")</f>
        <v>(23.1)</v>
      </c>
      <c r="F204" s="302">
        <f>'Ind T6'!S80</f>
        <v>1.2869267547948646</v>
      </c>
      <c r="G204" s="299" t="str">
        <f>CONCATENATE("(",ROUND((F204/$H205)*100,1),")")</f>
        <v>(2)</v>
      </c>
      <c r="H204" s="302">
        <f t="shared" ref="H204" si="161">SUM(B204,D204,F204)</f>
        <v>27.75496270490514</v>
      </c>
      <c r="I204" s="299" t="str">
        <f>CONCATENATE("(",ROUND((H204/$H205)*100,1),")")</f>
        <v>(43.4)</v>
      </c>
      <c r="K204" s="302">
        <f t="shared" ref="K204:K205" si="162">B209-B204</f>
        <v>0.73412991369145786</v>
      </c>
      <c r="L204" s="302">
        <f t="shared" ref="L204:L205" si="163">D209-D204</f>
        <v>-1.2122708162361686</v>
      </c>
      <c r="M204" s="302">
        <f t="shared" ref="M204:M205" si="164">F209-F204</f>
        <v>7.3613748245839883E-2</v>
      </c>
      <c r="N204" s="302">
        <f t="shared" ref="N204:N205" si="165">SUM(K204:M204)</f>
        <v>-0.40452715429887087</v>
      </c>
    </row>
    <row r="205" spans="1:14" x14ac:dyDescent="0.2">
      <c r="A205" s="282" t="s">
        <v>363</v>
      </c>
      <c r="B205" s="302">
        <f>SUM(B203:B204)</f>
        <v>37.617684984927237</v>
      </c>
      <c r="C205" s="299" t="str">
        <f>CONCATENATE("(",ROUND((B205/$H205)*100,1),")")</f>
        <v>(58.8)</v>
      </c>
      <c r="D205" s="302">
        <f>SUM(D203:D204)</f>
        <v>21.623762508482734</v>
      </c>
      <c r="E205" s="299" t="str">
        <f>CONCATENATE("(",ROUND((D205/$H205)*100,1),")")</f>
        <v>(33.8)</v>
      </c>
      <c r="F205" s="302">
        <f>SUM(F203:F204)</f>
        <v>4.7455525065900961</v>
      </c>
      <c r="G205" s="299" t="str">
        <f>CONCATENATE("(",ROUND((F205/$H205)*100,1),")")</f>
        <v>(7.4)</v>
      </c>
      <c r="H205" s="302">
        <f>SUM(H203:H204)</f>
        <v>63.987000000000073</v>
      </c>
      <c r="I205" s="299" t="str">
        <f>CONCATENATE("(",ROUND((H205/$H205)*100,1),")")</f>
        <v>(100)</v>
      </c>
      <c r="K205" s="302">
        <f t="shared" si="162"/>
        <v>1.1970698222926615</v>
      </c>
      <c r="L205" s="302">
        <f t="shared" si="163"/>
        <v>-1.2478140739992263</v>
      </c>
      <c r="M205" s="302">
        <f t="shared" si="164"/>
        <v>0.13374425170638826</v>
      </c>
      <c r="N205" s="302">
        <f t="shared" si="165"/>
        <v>8.2999999999823437E-2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26.415558865051764</v>
      </c>
      <c r="C208" s="299" t="str">
        <f>CONCATENATE("(",ROUND((B208/$H210)*100,1),")")</f>
        <v>(41.2)</v>
      </c>
      <c r="D208" s="302">
        <f>'Ind T6'!W81</f>
        <v>6.7852493290860805</v>
      </c>
      <c r="E208" s="299" t="str">
        <f>CONCATENATE("(",ROUND((D208/$H210)*100,1),")")</f>
        <v>(10.6)</v>
      </c>
      <c r="F208" s="302">
        <f>'Ind T6'!X81</f>
        <v>3.5187562552557798</v>
      </c>
      <c r="G208" s="299" t="str">
        <f>CONCATENATE("(",ROUND((F208/$H210)*100,1),")")</f>
        <v>(5.5)</v>
      </c>
      <c r="H208" s="302">
        <f>SUM(B208,D208,F208)</f>
        <v>36.719564449393623</v>
      </c>
      <c r="I208" s="299" t="str">
        <f>CONCATENATE("(",ROUND((H208/$H210)*100,1),")")</f>
        <v>(57.3)</v>
      </c>
      <c r="K208" s="302">
        <f>B208-B198</f>
        <v>0.72353669594762238</v>
      </c>
      <c r="L208" s="302">
        <f>D208-D198</f>
        <v>-0.11305571527595504</v>
      </c>
      <c r="M208" s="302">
        <f>F208-F198</f>
        <v>9.0525312084584364E-2</v>
      </c>
      <c r="N208" s="302">
        <f>SUM(K208:M208)</f>
        <v>0.7010062927562517</v>
      </c>
    </row>
    <row r="209" spans="1:14" x14ac:dyDescent="0.2">
      <c r="A209" s="282" t="s">
        <v>365</v>
      </c>
      <c r="B209" s="302">
        <f>'Ind T6'!V80</f>
        <v>12.399195942168134</v>
      </c>
      <c r="C209" s="299" t="str">
        <f>CONCATENATE("(",ROUND((B209/$H210)*100,1),")")</f>
        <v>(19.4)</v>
      </c>
      <c r="D209" s="302">
        <f>'Ind T6'!W80</f>
        <v>13.590699105397428</v>
      </c>
      <c r="E209" s="299" t="str">
        <f>CONCATENATE("(",ROUND((D209/$H210)*100,1),")")</f>
        <v>(21.2)</v>
      </c>
      <c r="F209" s="302">
        <f>'Ind T6'!X80</f>
        <v>1.3605405030407045</v>
      </c>
      <c r="G209" s="299" t="str">
        <f>CONCATENATE("(",ROUND((F209/$H210)*100,1),")")</f>
        <v>(2.1)</v>
      </c>
      <c r="H209" s="302">
        <f t="shared" ref="H209" si="166">SUM(B209,D209,F209)</f>
        <v>27.350435550606264</v>
      </c>
      <c r="I209" s="299" t="str">
        <f>CONCATENATE("(",ROUND((H209/$H210)*100,1),")")</f>
        <v>(42.7)</v>
      </c>
      <c r="K209" s="302">
        <f t="shared" ref="K209:K210" si="167">B209-B199</f>
        <v>1.0304583610409601</v>
      </c>
      <c r="L209" s="302">
        <f t="shared" ref="L209:L210" si="168">D209-D199</f>
        <v>-1.9768943772958032</v>
      </c>
      <c r="M209" s="302">
        <f t="shared" ref="M209:M210" si="169">F209-F199</f>
        <v>9.9429723498545508E-2</v>
      </c>
      <c r="N209" s="302">
        <f t="shared" ref="N209:N210" si="170">SUM(K209:M209)</f>
        <v>-0.84700629275629757</v>
      </c>
    </row>
    <row r="210" spans="1:14" x14ac:dyDescent="0.2">
      <c r="A210" s="282" t="s">
        <v>363</v>
      </c>
      <c r="B210" s="302">
        <f>SUM(B208:B209)</f>
        <v>38.814754807219899</v>
      </c>
      <c r="C210" s="299" t="str">
        <f>CONCATENATE("(",ROUND((B210/$H210)*100,1),")")</f>
        <v>(60.6)</v>
      </c>
      <c r="D210" s="302">
        <f>SUM(D208:D209)</f>
        <v>20.375948434483508</v>
      </c>
      <c r="E210" s="299" t="str">
        <f>CONCATENATE("(",ROUND((D210/$H210)*100,1),")")</f>
        <v>(31.8)</v>
      </c>
      <c r="F210" s="302">
        <f>SUM(F208:F209)</f>
        <v>4.8792967582964843</v>
      </c>
      <c r="G210" s="299" t="str">
        <f>CONCATENATE("(",ROUND((F210/$H210)*100,1),")")</f>
        <v>(7.6)</v>
      </c>
      <c r="H210" s="302">
        <f>SUM(H208:H209)</f>
        <v>64.069999999999879</v>
      </c>
      <c r="I210" s="299" t="str">
        <f>CONCATENATE("(",ROUND((H210/$H210)*100,1),")")</f>
        <v>(100)</v>
      </c>
      <c r="K210" s="302">
        <f t="shared" si="167"/>
        <v>1.753995056988586</v>
      </c>
      <c r="L210" s="302">
        <f t="shared" si="168"/>
        <v>-2.0899500925717582</v>
      </c>
      <c r="M210" s="302">
        <f t="shared" si="169"/>
        <v>0.18995503558312965</v>
      </c>
      <c r="N210" s="302">
        <f t="shared" si="170"/>
        <v>-0.14600000000004254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10.75814473767306</v>
      </c>
      <c r="C219" s="299" t="str">
        <f>CONCATENATE("(",ROUND((B219/$H221)*100,1),")")</f>
        <v>(56.3)</v>
      </c>
      <c r="D219" s="302">
        <f>'Ind T6'!M90</f>
        <v>1.6930637594322835</v>
      </c>
      <c r="E219" s="299" t="str">
        <f>CONCATENATE("(",ROUND((D219/$H221)*100,1),")")</f>
        <v>(8.9)</v>
      </c>
      <c r="F219" s="302">
        <f>'Ind T6'!N90</f>
        <v>2.0801203415575831</v>
      </c>
      <c r="G219" s="299" t="str">
        <f>CONCATENATE("(",ROUND((F219/$H221)*100,1),")")</f>
        <v>(10.9)</v>
      </c>
      <c r="H219" s="302">
        <f>SUM(B219,D219,F219)</f>
        <v>14.531328838662926</v>
      </c>
      <c r="I219" s="299" t="str">
        <f>CONCATENATE("(",ROUND((H219/$H221)*100,1),")")</f>
        <v>(76)</v>
      </c>
      <c r="K219" s="302">
        <f>B224-B219</f>
        <v>0.99191309371203218</v>
      </c>
      <c r="L219" s="302">
        <f>D224-D219</f>
        <v>0.15907877689590522</v>
      </c>
      <c r="M219" s="302">
        <f>F224-F219</f>
        <v>0.24384099762336309</v>
      </c>
      <c r="N219" s="302">
        <f>SUM(K219:M219)</f>
        <v>1.3948328682313005</v>
      </c>
    </row>
    <row r="220" spans="1:14" x14ac:dyDescent="0.2">
      <c r="A220" s="282" t="s">
        <v>365</v>
      </c>
      <c r="B220" s="302">
        <f>'Ind T6'!L89</f>
        <v>2.4827788012538741</v>
      </c>
      <c r="C220" s="299" t="str">
        <f>CONCATENATE("(",ROUND((B220/$H221)*100,1),")")</f>
        <v>(13)</v>
      </c>
      <c r="D220" s="302">
        <f>'Ind T6'!M89</f>
        <v>1.9250116743214096</v>
      </c>
      <c r="E220" s="299" t="str">
        <f>CONCATENATE("(",ROUND((D220/$H221)*100,1),")")</f>
        <v>(10.1)</v>
      </c>
      <c r="F220" s="302">
        <f>'Ind T6'!N89</f>
        <v>0.17188068576177981</v>
      </c>
      <c r="G220" s="299" t="str">
        <f>CONCATENATE("(",ROUND((F220/$H221)*100,1),")")</f>
        <v>(0.9)</v>
      </c>
      <c r="H220" s="302">
        <f t="shared" ref="H220" si="171">SUM(B220,D220,F220)</f>
        <v>4.5796711613370631</v>
      </c>
      <c r="I220" s="299" t="str">
        <f>CONCATENATE("(",ROUND((H220/$H221)*100,1),")")</f>
        <v>(24)</v>
      </c>
      <c r="K220" s="302">
        <f t="shared" ref="K220:K221" si="172">B225-B220</f>
        <v>0.3555509124969376</v>
      </c>
      <c r="L220" s="302">
        <f t="shared" ref="L220:L221" si="173">D225-D220</f>
        <v>0.27416361066956019</v>
      </c>
      <c r="M220" s="302">
        <f t="shared" ref="M220:M221" si="174">F225-F220</f>
        <v>1.4452608602207151E-2</v>
      </c>
      <c r="N220" s="302">
        <f t="shared" ref="N220:N221" si="175">SUM(K220:M220)</f>
        <v>0.64416713176870499</v>
      </c>
    </row>
    <row r="221" spans="1:14" x14ac:dyDescent="0.2">
      <c r="A221" s="282" t="s">
        <v>363</v>
      </c>
      <c r="B221" s="302">
        <f>SUM(B219:B220)</f>
        <v>13.240923538926934</v>
      </c>
      <c r="C221" s="299" t="str">
        <f>CONCATENATE("(",ROUND((B221/$H221)*100,1),")")</f>
        <v>(69.3)</v>
      </c>
      <c r="D221" s="302">
        <f>SUM(D219:D220)</f>
        <v>3.6180754337536931</v>
      </c>
      <c r="E221" s="299" t="str">
        <f>CONCATENATE("(",ROUND((D221/$H221)*100,1),")")</f>
        <v>(18.9)</v>
      </c>
      <c r="F221" s="302">
        <f>SUM(F219:F220)</f>
        <v>2.2520010273193627</v>
      </c>
      <c r="G221" s="299" t="str">
        <f>CONCATENATE("(",ROUND((F221/$H221)*100,1),")")</f>
        <v>(11.8)</v>
      </c>
      <c r="H221" s="302">
        <f>SUM(H219:H220)</f>
        <v>19.11099999999999</v>
      </c>
      <c r="I221" s="299" t="str">
        <f>CONCATENATE("(",ROUND((H221/$H221)*100,1),")")</f>
        <v>(100)</v>
      </c>
      <c r="K221" s="302">
        <f t="shared" si="172"/>
        <v>1.3474640062089698</v>
      </c>
      <c r="L221" s="302">
        <f t="shared" si="173"/>
        <v>0.4332423875654654</v>
      </c>
      <c r="M221" s="302">
        <f t="shared" si="174"/>
        <v>0.25829360622557029</v>
      </c>
      <c r="N221" s="302">
        <f t="shared" si="175"/>
        <v>2.0390000000000055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11.750057831385092</v>
      </c>
      <c r="C224" s="299" t="str">
        <f>CONCATENATE("(",ROUND((B224/$H226)*100,1),")")</f>
        <v>(55.6)</v>
      </c>
      <c r="D224" s="302">
        <f>'Ind T6'!R90</f>
        <v>1.8521425363281887</v>
      </c>
      <c r="E224" s="299" t="str">
        <f>CONCATENATE("(",ROUND((D224/$H226)*100,1),")")</f>
        <v>(8.8)</v>
      </c>
      <c r="F224" s="302">
        <f>'Ind T6'!S90</f>
        <v>2.3239613391809462</v>
      </c>
      <c r="G224" s="299" t="str">
        <f>CONCATENATE("(",ROUND((F224/$H226)*100,1),")")</f>
        <v>(11)</v>
      </c>
      <c r="H224" s="302">
        <f>SUM(B224,D224,F224)</f>
        <v>15.926161706894227</v>
      </c>
      <c r="I224" s="299" t="str">
        <f>CONCATENATE("(",ROUND((H224/$H226)*100,1),")")</f>
        <v>(75.3)</v>
      </c>
      <c r="K224" s="302">
        <f>B229-B224</f>
        <v>8.3656928799834773E-2</v>
      </c>
      <c r="L224" s="302">
        <f>D229-D224</f>
        <v>0.11843953406751639</v>
      </c>
      <c r="M224" s="302">
        <f>F229-F224</f>
        <v>0.16524263296778408</v>
      </c>
      <c r="N224" s="302">
        <f>SUM(K224:M224)</f>
        <v>0.36733909583513524</v>
      </c>
    </row>
    <row r="225" spans="1:14" x14ac:dyDescent="0.2">
      <c r="A225" s="282" t="s">
        <v>365</v>
      </c>
      <c r="B225" s="302">
        <f>'Ind T6'!Q89</f>
        <v>2.8383297137508117</v>
      </c>
      <c r="C225" s="299" t="str">
        <f>CONCATENATE("(",ROUND((B225/$H226)*100,1),")")</f>
        <v>(13.4)</v>
      </c>
      <c r="D225" s="302">
        <f>'Ind T6'!R89</f>
        <v>2.1991752849909698</v>
      </c>
      <c r="E225" s="299" t="str">
        <f>CONCATENATE("(",ROUND((D225/$H226)*100,1),")")</f>
        <v>(10.4)</v>
      </c>
      <c r="F225" s="302">
        <f>'Ind T6'!S89</f>
        <v>0.18633329436398696</v>
      </c>
      <c r="G225" s="299" t="str">
        <f>CONCATENATE("(",ROUND((F225/$H226)*100,1),")")</f>
        <v>(0.9)</v>
      </c>
      <c r="H225" s="302">
        <f t="shared" ref="H225" si="176">SUM(B225,D225,F225)</f>
        <v>5.2238382931057679</v>
      </c>
      <c r="I225" s="299" t="str">
        <f>CONCATENATE("(",ROUND((H225/$H226)*100,1),")")</f>
        <v>(24.7)</v>
      </c>
      <c r="K225" s="302">
        <f t="shared" ref="K225:K226" si="177">B230-B225</f>
        <v>0.2224194026861066</v>
      </c>
      <c r="L225" s="302">
        <f t="shared" ref="L225:L226" si="178">D230-D225</f>
        <v>0.26000865669439177</v>
      </c>
      <c r="M225" s="302">
        <f t="shared" ref="M225:M226" si="179">F230-F225</f>
        <v>3.2328447843437969E-3</v>
      </c>
      <c r="N225" s="302">
        <f t="shared" ref="N225:N226" si="180">SUM(K225:M225)</f>
        <v>0.4856609041648422</v>
      </c>
    </row>
    <row r="226" spans="1:14" x14ac:dyDescent="0.2">
      <c r="A226" s="282" t="s">
        <v>363</v>
      </c>
      <c r="B226" s="302">
        <f>SUM(B224:B225)</f>
        <v>14.588387545135904</v>
      </c>
      <c r="C226" s="299" t="str">
        <f>CONCATENATE("(",ROUND((B226/$H226)*100,1),")")</f>
        <v>(69)</v>
      </c>
      <c r="D226" s="302">
        <f>SUM(D224:D225)</f>
        <v>4.0513178213191585</v>
      </c>
      <c r="E226" s="299" t="str">
        <f>CONCATENATE("(",ROUND((D226/$H226)*100,1),")")</f>
        <v>(19.2)</v>
      </c>
      <c r="F226" s="302">
        <f>SUM(F224:F225)</f>
        <v>2.510294633544933</v>
      </c>
      <c r="G226" s="299" t="str">
        <f>CONCATENATE("(",ROUND((F226/$H226)*100,1),")")</f>
        <v>(11.9)</v>
      </c>
      <c r="H226" s="302">
        <f>SUM(H224:H225)</f>
        <v>21.149999999999995</v>
      </c>
      <c r="I226" s="299" t="str">
        <f>CONCATENATE("(",ROUND((H226/$H226)*100,1),")")</f>
        <v>(100)</v>
      </c>
      <c r="K226" s="302">
        <f t="shared" si="177"/>
        <v>0.30607633148594182</v>
      </c>
      <c r="L226" s="302">
        <f t="shared" si="178"/>
        <v>0.37844819076190817</v>
      </c>
      <c r="M226" s="302">
        <f t="shared" si="179"/>
        <v>0.16847547775212801</v>
      </c>
      <c r="N226" s="302">
        <f t="shared" si="180"/>
        <v>0.852999999999978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11.833714760184927</v>
      </c>
      <c r="C229" s="299" t="str">
        <f>CONCATENATE("(",ROUND((B229/$H231)*100,1),")")</f>
        <v>(53.8)</v>
      </c>
      <c r="D229" s="302">
        <f>'Ind T6'!W90</f>
        <v>1.9705820703957051</v>
      </c>
      <c r="E229" s="299" t="str">
        <f>CONCATENATE("(",ROUND((D229/$H231)*100,1),")")</f>
        <v>(9)</v>
      </c>
      <c r="F229" s="302">
        <f>'Ind T6'!X90</f>
        <v>2.4892039721487302</v>
      </c>
      <c r="G229" s="299" t="str">
        <f>CONCATENATE("(",ROUND((F229/$H231)*100,1),")")</f>
        <v>(11.3)</v>
      </c>
      <c r="H229" s="302">
        <f>SUM(B229,D229,F229)</f>
        <v>16.293500802729362</v>
      </c>
      <c r="I229" s="299" t="str">
        <f>CONCATENATE("(",ROUND((H229/$H231)*100,1),")")</f>
        <v>(74.1)</v>
      </c>
      <c r="K229" s="302">
        <f>B229-B219</f>
        <v>1.075570022511867</v>
      </c>
      <c r="L229" s="302">
        <f>D229-D219</f>
        <v>0.27751831096342161</v>
      </c>
      <c r="M229" s="302">
        <f>F229-F219</f>
        <v>0.40908363059114716</v>
      </c>
      <c r="N229" s="302">
        <f>SUM(K229:M229)</f>
        <v>1.7621719640664357</v>
      </c>
    </row>
    <row r="230" spans="1:14" x14ac:dyDescent="0.2">
      <c r="A230" s="282" t="s">
        <v>365</v>
      </c>
      <c r="B230" s="302">
        <f>'Ind T6'!V89</f>
        <v>3.0607491164369183</v>
      </c>
      <c r="C230" s="299" t="str">
        <f>CONCATENATE("(",ROUND((B230/$H231)*100,1),")")</f>
        <v>(13.9)</v>
      </c>
      <c r="D230" s="302">
        <f>'Ind T6'!W89</f>
        <v>2.4591839416853616</v>
      </c>
      <c r="E230" s="299" t="str">
        <f>CONCATENATE("(",ROUND((D230/$H231)*100,1),")")</f>
        <v>(11.2)</v>
      </c>
      <c r="F230" s="302">
        <f>'Ind T6'!X89</f>
        <v>0.18956613914833076</v>
      </c>
      <c r="G230" s="299" t="str">
        <f>CONCATENATE("(",ROUND((F230/$H231)*100,1),")")</f>
        <v>(0.9)</v>
      </c>
      <c r="H230" s="302">
        <f t="shared" ref="H230" si="181">SUM(B230,D230,F230)</f>
        <v>5.7094991972706115</v>
      </c>
      <c r="I230" s="299" t="str">
        <f>CONCATENATE("(",ROUND((H230/$H231)*100,1),")")</f>
        <v>(25.9)</v>
      </c>
      <c r="K230" s="302">
        <f t="shared" ref="K230:K231" si="182">B230-B220</f>
        <v>0.5779703151830442</v>
      </c>
      <c r="L230" s="302">
        <f t="shared" ref="L230:L231" si="183">D230-D220</f>
        <v>0.53417226736395196</v>
      </c>
      <c r="M230" s="302">
        <f t="shared" ref="M230:M231" si="184">F230-F220</f>
        <v>1.7685453386550948E-2</v>
      </c>
      <c r="N230" s="302">
        <f t="shared" ref="N230:N231" si="185">SUM(K230:M230)</f>
        <v>1.1298280359335471</v>
      </c>
    </row>
    <row r="231" spans="1:14" x14ac:dyDescent="0.2">
      <c r="A231" s="282" t="s">
        <v>363</v>
      </c>
      <c r="B231" s="302">
        <f>SUM(B229:B230)</f>
        <v>14.894463876621845</v>
      </c>
      <c r="C231" s="299" t="str">
        <f>CONCATENATE("(",ROUND((B231/$H231)*100,1),")")</f>
        <v>(67.7)</v>
      </c>
      <c r="D231" s="302">
        <f>SUM(D229:D230)</f>
        <v>4.4297660120810667</v>
      </c>
      <c r="E231" s="299" t="str">
        <f>CONCATENATE("(",ROUND((D231/$H231)*100,1),")")</f>
        <v>(20.1)</v>
      </c>
      <c r="F231" s="302">
        <f>SUM(F229:F230)</f>
        <v>2.678770111297061</v>
      </c>
      <c r="G231" s="299" t="str">
        <f>CONCATENATE("(",ROUND((F231/$H231)*100,1),")")</f>
        <v>(12.2)</v>
      </c>
      <c r="H231" s="302">
        <f>SUM(H229:H230)</f>
        <v>22.002999999999972</v>
      </c>
      <c r="I231" s="299" t="str">
        <f>CONCATENATE("(",ROUND((H231/$H231)*100,1),")")</f>
        <v>(100)</v>
      </c>
      <c r="K231" s="302">
        <f t="shared" si="182"/>
        <v>1.6535403376949116</v>
      </c>
      <c r="L231" s="302">
        <f t="shared" si="183"/>
        <v>0.81169057832737357</v>
      </c>
      <c r="M231" s="302">
        <f t="shared" si="184"/>
        <v>0.4267690839776983</v>
      </c>
      <c r="N231" s="302">
        <f t="shared" si="185"/>
        <v>2.8919999999999835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8.5019344894537721</v>
      </c>
      <c r="C240" s="299" t="str">
        <f>CONCATENATE("(",ROUND((B240/$H242)*100,1),")")</f>
        <v>(21.1)</v>
      </c>
      <c r="D240" s="302">
        <f>'Ind T6'!M99</f>
        <v>8.8096084841709441</v>
      </c>
      <c r="E240" s="299" t="str">
        <f>CONCATENATE("(",ROUND((D240/$H242)*100,1),")")</f>
        <v>(21.9)</v>
      </c>
      <c r="F240" s="302">
        <f>'Ind T6'!N99</f>
        <v>1.2131499116145001</v>
      </c>
      <c r="G240" s="299" t="str">
        <f>CONCATENATE("(",ROUND((F240/$H242)*100,1),")")</f>
        <v>(3)</v>
      </c>
      <c r="H240" s="302">
        <f>SUM(B240,D240,F240)</f>
        <v>18.524692885239219</v>
      </c>
      <c r="I240" s="299" t="str">
        <f>CONCATENATE("(",ROUND((H240/$H242)*100,1),")")</f>
        <v>(46)</v>
      </c>
      <c r="K240" s="302">
        <f>B245-B240</f>
        <v>0.2174916217274081</v>
      </c>
      <c r="L240" s="302">
        <f>D245-D240</f>
        <v>9.7686091417594767E-2</v>
      </c>
      <c r="M240" s="302">
        <f>F245-F240</f>
        <v>5.6861162614718408E-2</v>
      </c>
      <c r="N240" s="302">
        <f>SUM(K240:M240)</f>
        <v>0.37203887575972128</v>
      </c>
    </row>
    <row r="241" spans="1:14" x14ac:dyDescent="0.2">
      <c r="A241" s="282" t="s">
        <v>365</v>
      </c>
      <c r="B241" s="302">
        <f>'Ind T6'!L98</f>
        <v>7.2015484975157982</v>
      </c>
      <c r="C241" s="299" t="str">
        <f>CONCATENATE("(",ROUND((B241/$H242)*100,1),")")</f>
        <v>(17.9)</v>
      </c>
      <c r="D241" s="302">
        <f>'Ind T6'!M98</f>
        <v>12.976428745426675</v>
      </c>
      <c r="E241" s="299" t="str">
        <f>CONCATENATE("(",ROUND((D241/$H242)*100,1),")")</f>
        <v>(32.2)</v>
      </c>
      <c r="F241" s="302">
        <f>'Ind T6'!N98</f>
        <v>1.5633298718183564</v>
      </c>
      <c r="G241" s="299" t="str">
        <f>CONCATENATE("(",ROUND((F241/$H242)*100,1),")")</f>
        <v>(3.9)</v>
      </c>
      <c r="H241" s="302">
        <f t="shared" ref="H241" si="186">SUM(B241,D241,F241)</f>
        <v>21.741307114760833</v>
      </c>
      <c r="I241" s="299" t="str">
        <f>CONCATENATE("(",ROUND((H241/$H242)*100,1),")")</f>
        <v>(54)</v>
      </c>
      <c r="K241" s="302">
        <f t="shared" ref="K241:K242" si="187">B246-B241</f>
        <v>0.17621320337265889</v>
      </c>
      <c r="L241" s="302">
        <f t="shared" ref="L241:L242" si="188">D246-D241</f>
        <v>0.21057021383837871</v>
      </c>
      <c r="M241" s="302">
        <f t="shared" ref="M241:M242" si="189">F246-F241</f>
        <v>8.3177707029231218E-2</v>
      </c>
      <c r="N241" s="302">
        <f t="shared" ref="N241:N242" si="190">SUM(K241:M241)</f>
        <v>0.46996112424026881</v>
      </c>
    </row>
    <row r="242" spans="1:14" x14ac:dyDescent="0.2">
      <c r="A242" s="282" t="s">
        <v>363</v>
      </c>
      <c r="B242" s="302">
        <f>SUM(B240:B241)</f>
        <v>15.70348298696957</v>
      </c>
      <c r="C242" s="299" t="str">
        <f>CONCATENATE("(",ROUND((B242/$H242)*100,1),")")</f>
        <v>(39)</v>
      </c>
      <c r="D242" s="302">
        <f>SUM(D240:D241)</f>
        <v>21.786037229597618</v>
      </c>
      <c r="E242" s="299" t="str">
        <f>CONCATENATE("(",ROUND((D242/$H242)*100,1),")")</f>
        <v>(54.1)</v>
      </c>
      <c r="F242" s="302">
        <f>SUM(F240:F241)</f>
        <v>2.7764797834328565</v>
      </c>
      <c r="G242" s="299" t="str">
        <f>CONCATENATE("(",ROUND((F242/$H242)*100,1),")")</f>
        <v>(6.9)</v>
      </c>
      <c r="H242" s="302">
        <f>SUM(H240:H241)</f>
        <v>40.266000000000048</v>
      </c>
      <c r="I242" s="299" t="str">
        <f>CONCATENATE("(",ROUND((H242/$H242)*100,1),")")</f>
        <v>(100)</v>
      </c>
      <c r="K242" s="302">
        <f t="shared" si="187"/>
        <v>0.39370482510006788</v>
      </c>
      <c r="L242" s="302">
        <f t="shared" si="188"/>
        <v>0.30825630525597347</v>
      </c>
      <c r="M242" s="302">
        <f t="shared" si="189"/>
        <v>0.1400388696439494</v>
      </c>
      <c r="N242" s="302">
        <f t="shared" si="190"/>
        <v>0.84199999999999076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8.7194261111811802</v>
      </c>
      <c r="C245" s="299" t="str">
        <f>CONCATENATE("(",ROUND((B245/$H247)*100,1),")")</f>
        <v>(21.2)</v>
      </c>
      <c r="D245" s="302">
        <f>'Ind T6'!R99</f>
        <v>8.9072945755885389</v>
      </c>
      <c r="E245" s="299" t="str">
        <f>CONCATENATE("(",ROUND((D245/$H247)*100,1),")")</f>
        <v>(21.7)</v>
      </c>
      <c r="F245" s="302">
        <f>'Ind T6'!S99</f>
        <v>1.2700110742292186</v>
      </c>
      <c r="G245" s="299" t="str">
        <f>CONCATENATE("(",ROUND((F245/$H247)*100,1),")")</f>
        <v>(3.1)</v>
      </c>
      <c r="H245" s="302">
        <f>SUM(B245,D245,F245)</f>
        <v>18.896731760998939</v>
      </c>
      <c r="I245" s="299" t="str">
        <f>CONCATENATE("(",ROUND((H245/$H247)*100,1),")")</f>
        <v>(46)</v>
      </c>
      <c r="K245" s="302">
        <f>B250-B245</f>
        <v>1.18249310184172</v>
      </c>
      <c r="L245" s="302">
        <f>D250-D245</f>
        <v>0.96165430145461528</v>
      </c>
      <c r="M245" s="302">
        <f>F250-F245</f>
        <v>0.18635048945723076</v>
      </c>
      <c r="N245" s="302">
        <f>SUM(K245:M245)</f>
        <v>2.330497892753566</v>
      </c>
    </row>
    <row r="246" spans="1:14" x14ac:dyDescent="0.2">
      <c r="A246" s="282" t="s">
        <v>365</v>
      </c>
      <c r="B246" s="302">
        <f>'Ind T6'!Q98</f>
        <v>7.3777617008884571</v>
      </c>
      <c r="C246" s="299" t="str">
        <f>CONCATENATE("(",ROUND((B246/$H247)*100,1),")")</f>
        <v>(17.9)</v>
      </c>
      <c r="D246" s="302">
        <f>'Ind T6'!R98</f>
        <v>13.186998959265054</v>
      </c>
      <c r="E246" s="299" t="str">
        <f>CONCATENATE("(",ROUND((D246/$H247)*100,1),")")</f>
        <v>(32.1)</v>
      </c>
      <c r="F246" s="302">
        <f>'Ind T6'!S98</f>
        <v>1.6465075788475876</v>
      </c>
      <c r="G246" s="299" t="str">
        <f>CONCATENATE("(",ROUND((F246/$H247)*100,1),")")</f>
        <v>(4)</v>
      </c>
      <c r="H246" s="302">
        <f t="shared" ref="H246" si="191">SUM(B246,D246,F246)</f>
        <v>22.211268239001097</v>
      </c>
      <c r="I246" s="299" t="str">
        <f>CONCATENATE("(",ROUND((H246/$H247)*100,1),")")</f>
        <v>(54)</v>
      </c>
      <c r="K246" s="302">
        <f t="shared" ref="K246:K247" si="192">B251-B246</f>
        <v>0.94338444604079807</v>
      </c>
      <c r="L246" s="302">
        <f t="shared" ref="L246:L247" si="193">D251-D246</f>
        <v>1.4858309159629641</v>
      </c>
      <c r="M246" s="302">
        <f t="shared" ref="M246:M247" si="194">F251-F246</f>
        <v>0.24928674524264172</v>
      </c>
      <c r="N246" s="302">
        <f t="shared" ref="N246:N247" si="195">SUM(K246:M246)</f>
        <v>2.6785021072464037</v>
      </c>
    </row>
    <row r="247" spans="1:14" x14ac:dyDescent="0.2">
      <c r="A247" s="282" t="s">
        <v>363</v>
      </c>
      <c r="B247" s="302">
        <f>SUM(B245:B246)</f>
        <v>16.097187812069638</v>
      </c>
      <c r="C247" s="299" t="str">
        <f>CONCATENATE("(",ROUND((B247/$H247)*100,1),")")</f>
        <v>(39.2)</v>
      </c>
      <c r="D247" s="302">
        <f>SUM(D245:D246)</f>
        <v>22.094293534853591</v>
      </c>
      <c r="E247" s="299" t="str">
        <f>CONCATENATE("(",ROUND((D247/$H247)*100,1),")")</f>
        <v>(53.7)</v>
      </c>
      <c r="F247" s="302">
        <f>SUM(F245:F246)</f>
        <v>2.9165186530768059</v>
      </c>
      <c r="G247" s="299" t="str">
        <f>CONCATENATE("(",ROUND((F247/$H247)*100,1),")")</f>
        <v>(7.1)</v>
      </c>
      <c r="H247" s="302">
        <f>SUM(H245:H246)</f>
        <v>41.108000000000033</v>
      </c>
      <c r="I247" s="299" t="str">
        <f>CONCATENATE("(",ROUND((H247/$H247)*100,1),")")</f>
        <v>(100)</v>
      </c>
      <c r="K247" s="302">
        <f t="shared" si="192"/>
        <v>2.1258775478825171</v>
      </c>
      <c r="L247" s="302">
        <f t="shared" si="193"/>
        <v>2.4474852174175794</v>
      </c>
      <c r="M247" s="302">
        <f t="shared" si="194"/>
        <v>0.4356372346998727</v>
      </c>
      <c r="N247" s="302">
        <f t="shared" si="195"/>
        <v>5.0089999999999693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9.9019192130229001</v>
      </c>
      <c r="C250" s="299" t="str">
        <f>CONCATENATE("(",ROUND((B250/$H252)*100,1),")")</f>
        <v>(21.5)</v>
      </c>
      <c r="D250" s="302">
        <f>'Ind T6'!W99</f>
        <v>9.8689488770431542</v>
      </c>
      <c r="E250" s="299" t="str">
        <f>CONCATENATE("(",ROUND((D250/$H252)*100,1),")")</f>
        <v>(21.4)</v>
      </c>
      <c r="F250" s="302">
        <f>'Ind T6'!X99</f>
        <v>1.4563615636864493</v>
      </c>
      <c r="G250" s="299" t="str">
        <f>CONCATENATE("(",ROUND((F250/$H252)*100,1),")")</f>
        <v>(3.2)</v>
      </c>
      <c r="H250" s="302">
        <f>SUM(B250,D250,F250)</f>
        <v>21.227229653752502</v>
      </c>
      <c r="I250" s="299" t="str">
        <f>CONCATENATE("(",ROUND((H250/$H252)*100,1),")")</f>
        <v>(46)</v>
      </c>
      <c r="K250" s="302">
        <f>B250-B240</f>
        <v>1.3999847235691281</v>
      </c>
      <c r="L250" s="302">
        <f>D250-D240</f>
        <v>1.05934039287221</v>
      </c>
      <c r="M250" s="302">
        <f>F250-F240</f>
        <v>0.24321165207194917</v>
      </c>
      <c r="N250" s="302">
        <f>SUM(K250:M250)</f>
        <v>2.7025367685132871</v>
      </c>
    </row>
    <row r="251" spans="1:14" x14ac:dyDescent="0.2">
      <c r="A251" s="282" t="s">
        <v>365</v>
      </c>
      <c r="B251" s="302">
        <f>'Ind T6'!V98</f>
        <v>8.3211461469292551</v>
      </c>
      <c r="C251" s="299" t="str">
        <f>CONCATENATE("(",ROUND((B251/$H252)*100,1),")")</f>
        <v>(18)</v>
      </c>
      <c r="D251" s="302">
        <f>'Ind T6'!W98</f>
        <v>14.672829875228018</v>
      </c>
      <c r="E251" s="299" t="str">
        <f>CONCATENATE("(",ROUND((D251/$H252)*100,1),")")</f>
        <v>(31.8)</v>
      </c>
      <c r="F251" s="302">
        <f>'Ind T6'!X98</f>
        <v>1.8957943240902293</v>
      </c>
      <c r="G251" s="299" t="str">
        <f>CONCATENATE("(",ROUND((F251/$H252)*100,1),")")</f>
        <v>(4.1)</v>
      </c>
      <c r="H251" s="302">
        <f t="shared" ref="H251" si="196">SUM(B251,D251,F251)</f>
        <v>24.889770346247502</v>
      </c>
      <c r="I251" s="299" t="str">
        <f>CONCATENATE("(",ROUND((H251/$H252)*100,1),")")</f>
        <v>(54)</v>
      </c>
      <c r="K251" s="302">
        <f t="shared" ref="K251:K252" si="197">B251-B241</f>
        <v>1.119597649413457</v>
      </c>
      <c r="L251" s="302">
        <f t="shared" ref="L251:L252" si="198">D251-D241</f>
        <v>1.6964011298013428</v>
      </c>
      <c r="M251" s="302">
        <f t="shared" ref="M251:M252" si="199">F251-F241</f>
        <v>0.33246445227187293</v>
      </c>
      <c r="N251" s="302">
        <f t="shared" ref="N251:N252" si="200">SUM(K251:M251)</f>
        <v>3.148463231486673</v>
      </c>
    </row>
    <row r="252" spans="1:14" x14ac:dyDescent="0.2">
      <c r="A252" s="282" t="s">
        <v>363</v>
      </c>
      <c r="B252" s="302">
        <f>SUM(B250:B251)</f>
        <v>18.223065359952155</v>
      </c>
      <c r="C252" s="299" t="str">
        <f>CONCATENATE("(",ROUND((B252/$H252)*100,1),")")</f>
        <v>(39.5)</v>
      </c>
      <c r="D252" s="302">
        <f>SUM(D250:D251)</f>
        <v>24.541778752271171</v>
      </c>
      <c r="E252" s="299" t="str">
        <f>CONCATENATE("(",ROUND((D252/$H252)*100,1),")")</f>
        <v>(53.2)</v>
      </c>
      <c r="F252" s="302">
        <f>SUM(F250:F251)</f>
        <v>3.3521558877766786</v>
      </c>
      <c r="G252" s="299" t="str">
        <f>CONCATENATE("(",ROUND((F252/$H252)*100,1),")")</f>
        <v>(7.3)</v>
      </c>
      <c r="H252" s="302">
        <f>SUM(H250:H251)</f>
        <v>46.117000000000004</v>
      </c>
      <c r="I252" s="299" t="str">
        <f>CONCATENATE("(",ROUND((H252/$H252)*100,1),")")</f>
        <v>(100)</v>
      </c>
      <c r="K252" s="302">
        <f t="shared" si="197"/>
        <v>2.519582372982585</v>
      </c>
      <c r="L252" s="302">
        <f t="shared" si="198"/>
        <v>2.7557415226735529</v>
      </c>
      <c r="M252" s="302">
        <f t="shared" si="199"/>
        <v>0.5756761043438221</v>
      </c>
      <c r="N252" s="302">
        <f t="shared" si="200"/>
        <v>5.85099999999996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0.83252216748764329</v>
      </c>
      <c r="C261" s="299" t="str">
        <f>CONCATENATE("(",ROUND((B261/$H263)*100,1),")")</f>
        <v>(35.6)</v>
      </c>
      <c r="D261" s="302">
        <f>'Ind T6'!M108</f>
        <v>7.1043103448850634E-2</v>
      </c>
      <c r="E261" s="299" t="str">
        <f>CONCATENATE("(",ROUND((D261/$H263)*100,1),")")</f>
        <v>(3)</v>
      </c>
      <c r="F261" s="302">
        <f>'Ind T6'!N108</f>
        <v>0.45761453202732782</v>
      </c>
      <c r="G261" s="299" t="str">
        <f>CONCATENATE("(",ROUND((F261/$H263)*100,1),")")</f>
        <v>(19.6)</v>
      </c>
      <c r="H261" s="302">
        <f>SUM(B261,D261,F261)</f>
        <v>1.3611798029638218</v>
      </c>
      <c r="I261" s="299" t="str">
        <f>CONCATENATE("(",ROUND((H261/$H263)*100,1),")")</f>
        <v>(58.2)</v>
      </c>
      <c r="K261" s="302">
        <f>B266-B261</f>
        <v>-1.9702439163235774E-2</v>
      </c>
      <c r="L261" s="302">
        <f>D266-D261</f>
        <v>2.0788799337315145E-3</v>
      </c>
      <c r="M261" s="302">
        <f>F266-F261</f>
        <v>-5.5601999476889152E-3</v>
      </c>
      <c r="N261" s="302">
        <f>SUM(K261:M261)</f>
        <v>-2.3183759177193175E-2</v>
      </c>
    </row>
    <row r="262" spans="1:14" x14ac:dyDescent="0.2">
      <c r="A262" s="282" t="s">
        <v>365</v>
      </c>
      <c r="B262" s="302">
        <f>'Ind T6'!L107</f>
        <v>0.48942487684251634</v>
      </c>
      <c r="C262" s="299" t="str">
        <f>CONCATENATE("(",ROUND((B262/$H263)*100,1),")")</f>
        <v>(20.9)</v>
      </c>
      <c r="D262" s="302">
        <f>'Ind T6'!M107</f>
        <v>0.23070073892157103</v>
      </c>
      <c r="E262" s="299" t="str">
        <f>CONCATENATE("(",ROUND((D262/$H263)*100,1),")")</f>
        <v>(9.9)</v>
      </c>
      <c r="F262" s="302">
        <f>'Ind T6'!N107</f>
        <v>0.25569458127209121</v>
      </c>
      <c r="G262" s="299" t="str">
        <f>CONCATENATE("(",ROUND((F262/$H263)*100,1),")")</f>
        <v>(10.9)</v>
      </c>
      <c r="H262" s="302">
        <f t="shared" ref="H262" si="201">SUM(B262,D262,F262)</f>
        <v>0.97582019703617862</v>
      </c>
      <c r="I262" s="299" t="str">
        <f>CONCATENATE("(",ROUND((H262/$H263)*100,1),")")</f>
        <v>(41.8)</v>
      </c>
      <c r="K262" s="302">
        <f t="shared" ref="K262:K263" si="202">B267-B262</f>
        <v>-9.5145511133331584E-3</v>
      </c>
      <c r="L262" s="302">
        <f t="shared" ref="L262:L263" si="203">D267-D262</f>
        <v>-8.8879114726148067E-4</v>
      </c>
      <c r="M262" s="302">
        <f t="shared" ref="M262:M263" si="204">F267-F262</f>
        <v>-7.4128985622111121E-3</v>
      </c>
      <c r="N262" s="302">
        <f t="shared" ref="N262:N263" si="205">SUM(K262:M262)</f>
        <v>-1.7816240822805751E-2</v>
      </c>
    </row>
    <row r="263" spans="1:14" x14ac:dyDescent="0.2">
      <c r="A263" s="282" t="s">
        <v>363</v>
      </c>
      <c r="B263" s="302">
        <f>SUM(B261:B262)</f>
        <v>1.3219470443301597</v>
      </c>
      <c r="C263" s="299" t="str">
        <f>CONCATENATE("(",ROUND((B263/$H263)*100,1),")")</f>
        <v>(56.6)</v>
      </c>
      <c r="D263" s="302">
        <f>SUM(D261:D262)</f>
        <v>0.30174384237042168</v>
      </c>
      <c r="E263" s="299" t="str">
        <f>CONCATENATE("(",ROUND((D263/$H263)*100,1),")")</f>
        <v>(12.9)</v>
      </c>
      <c r="F263" s="302">
        <f>SUM(F261:F262)</f>
        <v>0.71330911329941904</v>
      </c>
      <c r="G263" s="299" t="str">
        <f>CONCATENATE("(",ROUND((F263/$H263)*100,1),")")</f>
        <v>(30.5)</v>
      </c>
      <c r="H263" s="302">
        <f>SUM(H261:H262)</f>
        <v>2.3370000000000006</v>
      </c>
      <c r="I263" s="299" t="str">
        <f>CONCATENATE("(",ROUND((H263/$H263)*100,1),")")</f>
        <v>(100)</v>
      </c>
      <c r="K263" s="302">
        <f t="shared" si="202"/>
        <v>-2.9216990276569099E-2</v>
      </c>
      <c r="L263" s="302">
        <f t="shared" si="203"/>
        <v>1.1900887864700338E-3</v>
      </c>
      <c r="M263" s="302">
        <f t="shared" si="204"/>
        <v>-1.2973098509900027E-2</v>
      </c>
      <c r="N263" s="302">
        <f t="shared" si="205"/>
        <v>-4.0999999999999093E-2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0.81281972832440752</v>
      </c>
      <c r="C266" s="299" t="str">
        <f>CONCATENATE("(",ROUND((B266/$H268)*100,1),")")</f>
        <v>(35.4)</v>
      </c>
      <c r="D266" s="302">
        <f>'Ind T6'!R108</f>
        <v>7.3121983382582148E-2</v>
      </c>
      <c r="E266" s="299" t="str">
        <f>CONCATENATE("(",ROUND((D266/$H268)*100,1),")")</f>
        <v>(3.2)</v>
      </c>
      <c r="F266" s="302">
        <f>'Ind T6'!S108</f>
        <v>0.45205433207963891</v>
      </c>
      <c r="G266" s="299" t="str">
        <f>CONCATENATE("(",ROUND((F266/$H268)*100,1),")")</f>
        <v>(19.7)</v>
      </c>
      <c r="H266" s="302">
        <f>SUM(B266,D266,F266)</f>
        <v>1.3379960437866285</v>
      </c>
      <c r="I266" s="299" t="str">
        <f>CONCATENATE("(",ROUND((H266/$H268)*100,1),")")</f>
        <v>(58.3)</v>
      </c>
      <c r="K266" s="302">
        <f>B271-B266</f>
        <v>8.0369138815362673E-3</v>
      </c>
      <c r="L266" s="302">
        <f>D271-D266</f>
        <v>6.5360086983825283E-3</v>
      </c>
      <c r="M266" s="302">
        <f>F271-F266</f>
        <v>1.3906989244060697E-2</v>
      </c>
      <c r="N266" s="302">
        <f>SUM(K266:M266)</f>
        <v>2.8479911823979492E-2</v>
      </c>
    </row>
    <row r="267" spans="1:14" x14ac:dyDescent="0.2">
      <c r="A267" s="282" t="s">
        <v>365</v>
      </c>
      <c r="B267" s="302">
        <f>'Ind T6'!Q107</f>
        <v>0.47991032572918318</v>
      </c>
      <c r="C267" s="299" t="str">
        <f>CONCATENATE("(",ROUND((B267/$H268)*100,1),")")</f>
        <v>(20.9)</v>
      </c>
      <c r="D267" s="302">
        <f>'Ind T6'!R107</f>
        <v>0.22981194777430955</v>
      </c>
      <c r="E267" s="299" t="str">
        <f>CONCATENATE("(",ROUND((D267/$H268)*100,1),")")</f>
        <v>(10)</v>
      </c>
      <c r="F267" s="302">
        <f>'Ind T6'!S107</f>
        <v>0.2482816827098801</v>
      </c>
      <c r="G267" s="299" t="str">
        <f>CONCATENATE("(",ROUND((F267/$H268)*100,1),")")</f>
        <v>(10.8)</v>
      </c>
      <c r="H267" s="302">
        <f t="shared" ref="H267" si="206">SUM(B267,D267,F267)</f>
        <v>0.95800395621337286</v>
      </c>
      <c r="I267" s="299" t="str">
        <f>CONCATENATE("(",ROUND((H267/$H268)*100,1),")")</f>
        <v>(41.7)</v>
      </c>
      <c r="K267" s="302">
        <f t="shared" ref="K267:K268" si="207">B272-B267</f>
        <v>1.3969225186156231E-2</v>
      </c>
      <c r="L267" s="302">
        <f t="shared" ref="L267:L268" si="208">D272-D267</f>
        <v>5.2170612432171914E-3</v>
      </c>
      <c r="M267" s="302">
        <f t="shared" ref="M267:M268" si="209">F272-F267</f>
        <v>-5.6661982533526556E-3</v>
      </c>
      <c r="N267" s="302">
        <f t="shared" ref="N267:N268" si="210">SUM(K267:M267)</f>
        <v>1.3520088176020767E-2</v>
      </c>
    </row>
    <row r="268" spans="1:14" x14ac:dyDescent="0.2">
      <c r="A268" s="282" t="s">
        <v>363</v>
      </c>
      <c r="B268" s="302">
        <f>SUM(B266:B267)</f>
        <v>1.2927300540535906</v>
      </c>
      <c r="C268" s="299" t="str">
        <f>CONCATENATE("(",ROUND((B268/$H268)*100,1),")")</f>
        <v>(56.3)</v>
      </c>
      <c r="D268" s="302">
        <f>SUM(D266:D267)</f>
        <v>0.30293393115689171</v>
      </c>
      <c r="E268" s="299" t="str">
        <f>CONCATENATE("(",ROUND((D268/$H268)*100,1),")")</f>
        <v>(13.2)</v>
      </c>
      <c r="F268" s="302">
        <f>SUM(F266:F267)</f>
        <v>0.70033601478951901</v>
      </c>
      <c r="G268" s="299" t="str">
        <f>CONCATENATE("(",ROUND((F268/$H268)*100,1),")")</f>
        <v>(30.5)</v>
      </c>
      <c r="H268" s="302">
        <f>SUM(H266:H267)</f>
        <v>2.2960000000000012</v>
      </c>
      <c r="I268" s="299" t="str">
        <f>CONCATENATE("(",ROUND((H268/$H268)*100,1),")")</f>
        <v>(100)</v>
      </c>
      <c r="K268" s="302">
        <f t="shared" si="207"/>
        <v>2.2006139067692665E-2</v>
      </c>
      <c r="L268" s="302">
        <f t="shared" si="208"/>
        <v>1.1753069941599692E-2</v>
      </c>
      <c r="M268" s="302">
        <f t="shared" si="209"/>
        <v>8.240790990708069E-3</v>
      </c>
      <c r="N268" s="302">
        <f t="shared" si="210"/>
        <v>4.2000000000000426E-2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0.82085664220594379</v>
      </c>
      <c r="C271" s="299" t="str">
        <f>CONCATENATE("(",ROUND((B271/$H273)*100,1),")")</f>
        <v>(35.1)</v>
      </c>
      <c r="D271" s="302">
        <f>'Ind T6'!W108</f>
        <v>7.9657992080964676E-2</v>
      </c>
      <c r="E271" s="299" t="str">
        <f>CONCATENATE("(",ROUND((D271/$H273)*100,1),")")</f>
        <v>(3.4)</v>
      </c>
      <c r="F271" s="302">
        <f>'Ind T6'!X108</f>
        <v>0.46596132132369961</v>
      </c>
      <c r="G271" s="299" t="str">
        <f>CONCATENATE("(",ROUND((F271/$H273)*100,1),")")</f>
        <v>(19.9)</v>
      </c>
      <c r="H271" s="302">
        <f>SUM(B271,D271,F271)</f>
        <v>1.3664759556106081</v>
      </c>
      <c r="I271" s="299" t="str">
        <f>CONCATENATE("(",ROUND((H271/$H273)*100,1),")")</f>
        <v>(58.4)</v>
      </c>
      <c r="K271" s="302">
        <f>B271-B261</f>
        <v>-1.1665525281699507E-2</v>
      </c>
      <c r="L271" s="302">
        <f>D271-D261</f>
        <v>8.6148886321140428E-3</v>
      </c>
      <c r="M271" s="302">
        <f>F271-F261</f>
        <v>8.3467892963717816E-3</v>
      </c>
      <c r="N271" s="302">
        <f>SUM(K271:M271)</f>
        <v>5.2961526467863174E-3</v>
      </c>
    </row>
    <row r="272" spans="1:14" x14ac:dyDescent="0.2">
      <c r="A272" s="282" t="s">
        <v>365</v>
      </c>
      <c r="B272" s="302">
        <f>'Ind T6'!V107</f>
        <v>0.49387955091533942</v>
      </c>
      <c r="C272" s="299" t="str">
        <f>CONCATENATE("(",ROUND((B272/$H273)*100,1),")")</f>
        <v>(21.1)</v>
      </c>
      <c r="D272" s="302">
        <f>'Ind T6'!W107</f>
        <v>0.23502900901752674</v>
      </c>
      <c r="E272" s="299" t="str">
        <f>CONCATENATE("(",ROUND((D272/$H273)*100,1),")")</f>
        <v>(10.1)</v>
      </c>
      <c r="F272" s="302">
        <f>'Ind T6'!X107</f>
        <v>0.24261548445652745</v>
      </c>
      <c r="G272" s="299" t="str">
        <f>CONCATENATE("(",ROUND((F272/$H273)*100,1),")")</f>
        <v>(10.4)</v>
      </c>
      <c r="H272" s="302">
        <f t="shared" ref="H272" si="211">SUM(B272,D272,F272)</f>
        <v>0.97152404438939366</v>
      </c>
      <c r="I272" s="299" t="str">
        <f>CONCATENATE("(",ROUND((H272/$H273)*100,1),")")</f>
        <v>(41.6)</v>
      </c>
      <c r="K272" s="302">
        <f t="shared" ref="K272:K273" si="212">B272-B262</f>
        <v>4.4546740728230727E-3</v>
      </c>
      <c r="L272" s="302">
        <f t="shared" ref="L272:L273" si="213">D272-D262</f>
        <v>4.3282700959557108E-3</v>
      </c>
      <c r="M272" s="302">
        <f t="shared" ref="M272:M273" si="214">F272-F262</f>
        <v>-1.3079096815563768E-2</v>
      </c>
      <c r="N272" s="302">
        <f t="shared" ref="N272:N273" si="215">SUM(K272:M272)</f>
        <v>-4.2961526467849842E-3</v>
      </c>
    </row>
    <row r="273" spans="1:14" x14ac:dyDescent="0.2">
      <c r="A273" s="282" t="s">
        <v>363</v>
      </c>
      <c r="B273" s="302">
        <f>SUM(B271:B272)</f>
        <v>1.3147361931212833</v>
      </c>
      <c r="C273" s="299" t="str">
        <f>CONCATENATE("(",ROUND((B273/$H273)*100,1),")")</f>
        <v>(56.2)</v>
      </c>
      <c r="D273" s="302">
        <f>SUM(D271:D272)</f>
        <v>0.3146870010984914</v>
      </c>
      <c r="E273" s="299" t="str">
        <f>CONCATENATE("(",ROUND((D273/$H273)*100,1),")")</f>
        <v>(13.5)</v>
      </c>
      <c r="F273" s="302">
        <f>SUM(F271:F272)</f>
        <v>0.70857680578022708</v>
      </c>
      <c r="G273" s="299" t="str">
        <f>CONCATENATE("(",ROUND((F273/$H273)*100,1),")")</f>
        <v>(30.3)</v>
      </c>
      <c r="H273" s="302">
        <f>SUM(H271:H272)</f>
        <v>2.3380000000000019</v>
      </c>
      <c r="I273" s="299" t="str">
        <f>CONCATENATE("(",ROUND((H273/$H273)*100,1),")")</f>
        <v>(100)</v>
      </c>
      <c r="K273" s="302">
        <f t="shared" si="212"/>
        <v>-7.2108512088764343E-3</v>
      </c>
      <c r="L273" s="302">
        <f t="shared" si="213"/>
        <v>1.2943158728069726E-2</v>
      </c>
      <c r="M273" s="302">
        <f t="shared" si="214"/>
        <v>-4.7323075191919584E-3</v>
      </c>
      <c r="N273" s="302">
        <f t="shared" si="215"/>
        <v>1.0000000000013332E-3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4.9839260896758057</v>
      </c>
      <c r="C282" s="299" t="str">
        <f>CONCATENATE("(",ROUND((B282/$H284)*100,1),")")</f>
        <v>(64.8)</v>
      </c>
      <c r="D282" s="302">
        <f>'Ind T6'!M117</f>
        <v>0.32975188041365328</v>
      </c>
      <c r="E282" s="299" t="str">
        <f>CONCATENATE("(",ROUND((D282/$H284)*100,1),")")</f>
        <v>(4.3)</v>
      </c>
      <c r="F282" s="302">
        <f>'Ind T6'!N117</f>
        <v>0.49995420929093992</v>
      </c>
      <c r="G282" s="299" t="str">
        <f>CONCATENATE("(",ROUND((F282/$H284)*100,1),")")</f>
        <v>(6.5)</v>
      </c>
      <c r="H282" s="302">
        <f>SUM(B282,D282,F282)</f>
        <v>5.8136321793803987</v>
      </c>
      <c r="I282" s="299" t="str">
        <f>CONCATENATE("(",ROUND((H282/$H284)*100,1),")")</f>
        <v>(75.6)</v>
      </c>
      <c r="K282" s="302">
        <f>B287-B282</f>
        <v>0.3138282619653161</v>
      </c>
      <c r="L282" s="302">
        <f>D287-D282</f>
        <v>2.6085667542787738E-2</v>
      </c>
      <c r="M282" s="302">
        <f>F287-F282</f>
        <v>4.7845118159031585E-2</v>
      </c>
      <c r="N282" s="302">
        <f>SUM(K282:M282)</f>
        <v>0.38775904766713543</v>
      </c>
    </row>
    <row r="283" spans="1:14" x14ac:dyDescent="0.2">
      <c r="A283" s="282" t="s">
        <v>365</v>
      </c>
      <c r="B283" s="302">
        <f>'Ind T6'!L116</f>
        <v>1.37965571990931</v>
      </c>
      <c r="C283" s="299" t="str">
        <f>CONCATENATE("(",ROUND((B283/$H284)*100,1),")")</f>
        <v>(17.9)</v>
      </c>
      <c r="D283" s="302">
        <f>'Ind T6'!M116</f>
        <v>0.42574793076555018</v>
      </c>
      <c r="E283" s="299" t="str">
        <f>CONCATENATE("(",ROUND((D283/$H284)*100,1),")")</f>
        <v>(5.5)</v>
      </c>
      <c r="F283" s="302">
        <f>'Ind T6'!N116</f>
        <v>7.3964169944729888E-2</v>
      </c>
      <c r="G283" s="299" t="str">
        <f>CONCATENATE("(",ROUND((F283/$H284)*100,1),")")</f>
        <v>(1)</v>
      </c>
      <c r="H283" s="302">
        <f t="shared" ref="H283" si="216">SUM(B283,D283,F283)</f>
        <v>1.8793678206195903</v>
      </c>
      <c r="I283" s="299" t="str">
        <f>CONCATENATE("(",ROUND((H283/$H284)*100,1),")")</f>
        <v>(24.4)</v>
      </c>
      <c r="K283" s="302">
        <f t="shared" ref="K283:K284" si="217">B288-B283</f>
        <v>0.13210435002534693</v>
      </c>
      <c r="L283" s="302">
        <f t="shared" ref="L283:L284" si="218">D288-D283</f>
        <v>2.3750358197048405E-2</v>
      </c>
      <c r="M283" s="302">
        <f t="shared" ref="M283:M284" si="219">F288-F283</f>
        <v>6.386244110487882E-3</v>
      </c>
      <c r="N283" s="302">
        <f t="shared" ref="N283:N284" si="220">SUM(K283:M283)</f>
        <v>0.16224095233288321</v>
      </c>
    </row>
    <row r="284" spans="1:14" x14ac:dyDescent="0.2">
      <c r="A284" s="282" t="s">
        <v>363</v>
      </c>
      <c r="B284" s="302">
        <f>SUM(B282:B283)</f>
        <v>6.3635818095851153</v>
      </c>
      <c r="C284" s="299" t="str">
        <f>CONCATENATE("(",ROUND((B284/$H284)*100,1),")")</f>
        <v>(82.7)</v>
      </c>
      <c r="D284" s="302">
        <f>SUM(D282:D283)</f>
        <v>0.75549981117920351</v>
      </c>
      <c r="E284" s="299" t="str">
        <f>CONCATENATE("(",ROUND((D284/$H284)*100,1),")")</f>
        <v>(9.8)</v>
      </c>
      <c r="F284" s="302">
        <f>SUM(F282:F283)</f>
        <v>0.5739183792356698</v>
      </c>
      <c r="G284" s="299" t="str">
        <f>CONCATENATE("(",ROUND((F284/$H284)*100,1),")")</f>
        <v>(7.5)</v>
      </c>
      <c r="H284" s="302">
        <f>SUM(H282:H283)</f>
        <v>7.692999999999989</v>
      </c>
      <c r="I284" s="299" t="str">
        <f>CONCATENATE("(",ROUND((H284/$H284)*100,1),")")</f>
        <v>(100)</v>
      </c>
      <c r="K284" s="302">
        <f t="shared" si="217"/>
        <v>0.44593261199066347</v>
      </c>
      <c r="L284" s="302">
        <f t="shared" si="218"/>
        <v>4.9836025739836032E-2</v>
      </c>
      <c r="M284" s="302">
        <f t="shared" si="219"/>
        <v>5.4231362269519523E-2</v>
      </c>
      <c r="N284" s="302">
        <f t="shared" si="220"/>
        <v>0.55000000000001903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5.2977543516411219</v>
      </c>
      <c r="C287" s="299" t="str">
        <f>CONCATENATE("(",ROUND((B287/$H289)*100,1),")")</f>
        <v>(64.3)</v>
      </c>
      <c r="D287" s="302">
        <f>'Ind T6'!R117</f>
        <v>0.35583754795644101</v>
      </c>
      <c r="E287" s="299" t="str">
        <f>CONCATENATE("(",ROUND((D287/$H289)*100,1),")")</f>
        <v>(4.3)</v>
      </c>
      <c r="F287" s="302">
        <f>'Ind T6'!S117</f>
        <v>0.54779932744997151</v>
      </c>
      <c r="G287" s="299" t="str">
        <f>CONCATENATE("(",ROUND((F287/$H289)*100,1),")")</f>
        <v>(6.6)</v>
      </c>
      <c r="H287" s="302">
        <f>SUM(B287,D287,F287)</f>
        <v>6.2013912270475346</v>
      </c>
      <c r="I287" s="299" t="str">
        <f>CONCATENATE("(",ROUND((H287/$H289)*100,1),")")</f>
        <v>(75.2)</v>
      </c>
      <c r="K287" s="302">
        <f>B292-B287</f>
        <v>0.26369837990154377</v>
      </c>
      <c r="L287" s="302">
        <f>D292-D287</f>
        <v>2.4826008693065227E-2</v>
      </c>
      <c r="M287" s="302">
        <f>F292-F287</f>
        <v>4.6572244049694955E-2</v>
      </c>
      <c r="N287" s="302">
        <f>SUM(K287:M287)</f>
        <v>0.33509663264430395</v>
      </c>
    </row>
    <row r="288" spans="1:14" x14ac:dyDescent="0.2">
      <c r="A288" s="282" t="s">
        <v>365</v>
      </c>
      <c r="B288" s="302">
        <f>'Ind T6'!Q116</f>
        <v>1.5117600699346569</v>
      </c>
      <c r="C288" s="299" t="str">
        <f>CONCATENATE("(",ROUND((B288/$H289)*100,1),")")</f>
        <v>(18.3)</v>
      </c>
      <c r="D288" s="302">
        <f>'Ind T6'!R116</f>
        <v>0.44949828896259858</v>
      </c>
      <c r="E288" s="299" t="str">
        <f>CONCATENATE("(",ROUND((D288/$H289)*100,1),")")</f>
        <v>(5.5)</v>
      </c>
      <c r="F288" s="302">
        <f>'Ind T6'!S116</f>
        <v>8.035041405521777E-2</v>
      </c>
      <c r="G288" s="299" t="str">
        <f>CONCATENATE("(",ROUND((F288/$H289)*100,1),")")</f>
        <v>(1)</v>
      </c>
      <c r="H288" s="302">
        <f t="shared" ref="H288" si="221">SUM(B288,D288,F288)</f>
        <v>2.0416087729524732</v>
      </c>
      <c r="I288" s="299" t="str">
        <f>CONCATENATE("(",ROUND((H288/$H289)*100,1),")")</f>
        <v>(24.8)</v>
      </c>
      <c r="K288" s="302">
        <f t="shared" ref="K288:K289" si="222">B293-B288</f>
        <v>0.16148633296404413</v>
      </c>
      <c r="L288" s="302">
        <f t="shared" ref="L288:L289" si="223">D293-D288</f>
        <v>1.1259635948221491E-2</v>
      </c>
      <c r="M288" s="302">
        <f t="shared" ref="M288:M289" si="224">F293-F288</f>
        <v>5.1573984434164361E-3</v>
      </c>
      <c r="N288" s="302">
        <f t="shared" ref="N288:N289" si="225">SUM(K288:M288)</f>
        <v>0.17790336735568207</v>
      </c>
    </row>
    <row r="289" spans="1:14" x14ac:dyDescent="0.2">
      <c r="A289" s="282" t="s">
        <v>363</v>
      </c>
      <c r="B289" s="302">
        <f>SUM(B287:B288)</f>
        <v>6.8095144215757788</v>
      </c>
      <c r="C289" s="299" t="str">
        <f>CONCATENATE("(",ROUND((B289/$H289)*100,1),")")</f>
        <v>(82.6)</v>
      </c>
      <c r="D289" s="302">
        <f>SUM(D287:D288)</f>
        <v>0.80533583691903954</v>
      </c>
      <c r="E289" s="299" t="str">
        <f>CONCATENATE("(",ROUND((D289/$H289)*100,1),")")</f>
        <v>(9.8)</v>
      </c>
      <c r="F289" s="302">
        <f>SUM(F287:F288)</f>
        <v>0.62814974150518932</v>
      </c>
      <c r="G289" s="299" t="str">
        <f>CONCATENATE("(",ROUND((F289/$H289)*100,1),")")</f>
        <v>(7.6)</v>
      </c>
      <c r="H289" s="302">
        <f>SUM(H287:H288)</f>
        <v>8.2430000000000074</v>
      </c>
      <c r="I289" s="299" t="str">
        <f>CONCATENATE("(",ROUND((H289/$H289)*100,1),")")</f>
        <v>(100)</v>
      </c>
      <c r="K289" s="302">
        <f t="shared" si="222"/>
        <v>0.42518471286558768</v>
      </c>
      <c r="L289" s="302">
        <f t="shared" si="223"/>
        <v>3.6085644641286718E-2</v>
      </c>
      <c r="M289" s="302">
        <f t="shared" si="224"/>
        <v>5.1729642493111294E-2</v>
      </c>
      <c r="N289" s="302">
        <f t="shared" si="225"/>
        <v>0.51299999999998569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5.5614527315426656</v>
      </c>
      <c r="C292" s="299" t="str">
        <f>CONCATENATE("(",ROUND((B292/$H294)*100,1),")")</f>
        <v>(63.5)</v>
      </c>
      <c r="D292" s="302">
        <f>'Ind T6'!W117</f>
        <v>0.38066355664950624</v>
      </c>
      <c r="E292" s="299" t="str">
        <f>CONCATENATE("(",ROUND((D292/$H294)*100,1),")")</f>
        <v>(4.3)</v>
      </c>
      <c r="F292" s="302">
        <f>'Ind T6'!X117</f>
        <v>0.59437157149966646</v>
      </c>
      <c r="G292" s="299" t="str">
        <f>CONCATENATE("(",ROUND((F292/$H294)*100,1),")")</f>
        <v>(6.8)</v>
      </c>
      <c r="H292" s="302">
        <f>SUM(B292,D292,F292)</f>
        <v>6.5364878596918388</v>
      </c>
      <c r="I292" s="299" t="str">
        <f>CONCATENATE("(",ROUND((H292/$H294)*100,1),")")</f>
        <v>(74.7)</v>
      </c>
      <c r="K292" s="302">
        <f>B292-B282</f>
        <v>0.57752664186685987</v>
      </c>
      <c r="L292" s="302">
        <f>D292-D282</f>
        <v>5.0911676235852965E-2</v>
      </c>
      <c r="M292" s="302">
        <f>F292-F282</f>
        <v>9.4417362208726541E-2</v>
      </c>
      <c r="N292" s="302">
        <f>SUM(K292:M292)</f>
        <v>0.72285568031143943</v>
      </c>
    </row>
    <row r="293" spans="1:14" x14ac:dyDescent="0.2">
      <c r="A293" s="282" t="s">
        <v>365</v>
      </c>
      <c r="B293" s="302">
        <f>'Ind T6'!V116</f>
        <v>1.6732464028987011</v>
      </c>
      <c r="C293" s="299" t="str">
        <f>CONCATENATE("(",ROUND((B293/$H294)*100,1),")")</f>
        <v>(19.1)</v>
      </c>
      <c r="D293" s="302">
        <f>'Ind T6'!W116</f>
        <v>0.46075792491082007</v>
      </c>
      <c r="E293" s="299" t="str">
        <f>CONCATENATE("(",ROUND((D293/$H294)*100,1),")")</f>
        <v>(5.3)</v>
      </c>
      <c r="F293" s="302">
        <f>'Ind T6'!X116</f>
        <v>8.5507812498634206E-2</v>
      </c>
      <c r="G293" s="299" t="str">
        <f>CONCATENATE("(",ROUND((F293/$H294)*100,1),")")</f>
        <v>(1)</v>
      </c>
      <c r="H293" s="302">
        <f t="shared" ref="H293" si="226">SUM(B293,D293,F293)</f>
        <v>2.2195121403081557</v>
      </c>
      <c r="I293" s="299" t="str">
        <f>CONCATENATE("(",ROUND((H293/$H294)*100,1),")")</f>
        <v>(25.3)</v>
      </c>
      <c r="K293" s="302">
        <f t="shared" ref="K293:K294" si="227">B293-B283</f>
        <v>0.29359068298939106</v>
      </c>
      <c r="L293" s="302">
        <f t="shared" ref="L293:L294" si="228">D293-D283</f>
        <v>3.5009994145269896E-2</v>
      </c>
      <c r="M293" s="302">
        <f t="shared" ref="M293:M294" si="229">F293-F283</f>
        <v>1.1543642553904318E-2</v>
      </c>
      <c r="N293" s="302">
        <f t="shared" ref="N293:N294" si="230">SUM(K293:M293)</f>
        <v>0.34014431968856529</v>
      </c>
    </row>
    <row r="294" spans="1:14" x14ac:dyDescent="0.2">
      <c r="A294" s="282" t="s">
        <v>363</v>
      </c>
      <c r="B294" s="302">
        <f>SUM(B292:B293)</f>
        <v>7.2346991344413665</v>
      </c>
      <c r="C294" s="299" t="str">
        <f>CONCATENATE("(",ROUND((B294/$H294)*100,1),")")</f>
        <v>(82.6)</v>
      </c>
      <c r="D294" s="302">
        <f>SUM(D292:D293)</f>
        <v>0.84142148156032626</v>
      </c>
      <c r="E294" s="299" t="str">
        <f>CONCATENATE("(",ROUND((D294/$H294)*100,1),")")</f>
        <v>(9.6)</v>
      </c>
      <c r="F294" s="302">
        <f>SUM(F292:F293)</f>
        <v>0.67987938399830061</v>
      </c>
      <c r="G294" s="299" t="str">
        <f>CONCATENATE("(",ROUND((F294/$H294)*100,1),")")</f>
        <v>(7.8)</v>
      </c>
      <c r="H294" s="302">
        <f>SUM(H292:H293)</f>
        <v>8.7559999999999949</v>
      </c>
      <c r="I294" s="299" t="str">
        <f>CONCATENATE("(",ROUND((H294/$H294)*100,1),")")</f>
        <v>(100)</v>
      </c>
      <c r="K294" s="302">
        <f t="shared" si="227"/>
        <v>0.87111732485625115</v>
      </c>
      <c r="L294" s="302">
        <f t="shared" si="228"/>
        <v>8.592167038112275E-2</v>
      </c>
      <c r="M294" s="302">
        <f t="shared" si="229"/>
        <v>0.10596100476263082</v>
      </c>
      <c r="N294" s="302">
        <f t="shared" si="230"/>
        <v>1.0630000000000046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4.1918686244874328</v>
      </c>
      <c r="C303" s="299" t="str">
        <f>CONCATENATE("(",ROUND((B303/$H305)*100,1),")")</f>
        <v>(41.6)</v>
      </c>
      <c r="D303" s="302">
        <f>'Ind T6'!M126</f>
        <v>0.23382771395095542</v>
      </c>
      <c r="E303" s="299" t="str">
        <f>CONCATENATE("(",ROUND((D303/$H305)*100,1),")")</f>
        <v>(2.3)</v>
      </c>
      <c r="F303" s="302">
        <f>'Ind T6'!N126</f>
        <v>0.31465370987380825</v>
      </c>
      <c r="G303" s="299" t="str">
        <f>CONCATENATE("(",ROUND((F303/$H305)*100,1),")")</f>
        <v>(3.1)</v>
      </c>
      <c r="H303" s="302">
        <f>SUM(B303,D303,F303)</f>
        <v>4.7403500483121963</v>
      </c>
      <c r="I303" s="299" t="str">
        <f>CONCATENATE("(",ROUND((H303/$H305)*100,1),")")</f>
        <v>(47.1)</v>
      </c>
      <c r="K303" s="302">
        <f>B308-B303</f>
        <v>4.096408982240618E-2</v>
      </c>
      <c r="L303" s="302">
        <f>D308-D303</f>
        <v>1.2081514909735747E-2</v>
      </c>
      <c r="M303" s="302">
        <f>F308-F303</f>
        <v>1.8819234511199434E-2</v>
      </c>
      <c r="N303" s="302">
        <f>SUM(K303:M303)</f>
        <v>7.1864839243341361E-2</v>
      </c>
    </row>
    <row r="304" spans="1:14" x14ac:dyDescent="0.2">
      <c r="A304" s="282" t="s">
        <v>365</v>
      </c>
      <c r="B304" s="302">
        <f>'Ind T6'!L125</f>
        <v>3.5332313701022149</v>
      </c>
      <c r="C304" s="299" t="str">
        <f>CONCATENATE("(",ROUND((B304/$H305)*100,1),")")</f>
        <v>(35.1)</v>
      </c>
      <c r="D304" s="302">
        <f>'Ind T6'!M125</f>
        <v>1.5196098196420815</v>
      </c>
      <c r="E304" s="299" t="str">
        <f>CONCATENATE("(",ROUND((D304/$H305)*100,1),")")</f>
        <v>(15.1)</v>
      </c>
      <c r="F304" s="302">
        <f>'Ind T6'!N125</f>
        <v>0.27680876194351112</v>
      </c>
      <c r="G304" s="299" t="str">
        <f>CONCATENATE("(",ROUND((F304/$H305)*100,1),")")</f>
        <v>(2.7)</v>
      </c>
      <c r="H304" s="302">
        <f t="shared" ref="H304" si="231">SUM(B304,D304,F304)</f>
        <v>5.3296499516878075</v>
      </c>
      <c r="I304" s="299" t="str">
        <f>CONCATENATE("(",ROUND((H304/$H305)*100,1),")")</f>
        <v>(52.9)</v>
      </c>
      <c r="K304" s="302">
        <f t="shared" ref="K304:K305" si="232">B309-B304</f>
        <v>1.9121650995082007E-2</v>
      </c>
      <c r="L304" s="302">
        <f t="shared" ref="L304:L305" si="233">D309-D304</f>
        <v>-8.1545263431768156E-3</v>
      </c>
      <c r="M304" s="302">
        <f t="shared" ref="M304:M305" si="234">F309-F304</f>
        <v>1.4168036104746762E-2</v>
      </c>
      <c r="N304" s="302">
        <f t="shared" ref="N304:N305" si="235">SUM(K304:M304)</f>
        <v>2.5135160756651953E-2</v>
      </c>
    </row>
    <row r="305" spans="1:14" x14ac:dyDescent="0.2">
      <c r="A305" s="282" t="s">
        <v>363</v>
      </c>
      <c r="B305" s="302">
        <f>SUM(B303:B304)</f>
        <v>7.7250999945896481</v>
      </c>
      <c r="C305" s="299" t="str">
        <f>CONCATENATE("(",ROUND((B305/$H305)*100,1),")")</f>
        <v>(76.7)</v>
      </c>
      <c r="D305" s="302">
        <f>SUM(D303:D304)</f>
        <v>1.753437533593037</v>
      </c>
      <c r="E305" s="299" t="str">
        <f>CONCATENATE("(",ROUND((D305/$H305)*100,1),")")</f>
        <v>(17.4)</v>
      </c>
      <c r="F305" s="302">
        <f>SUM(F303:F304)</f>
        <v>0.59146247181731937</v>
      </c>
      <c r="G305" s="299" t="str">
        <f>CONCATENATE("(",ROUND((F305/$H305)*100,1),")")</f>
        <v>(5.9)</v>
      </c>
      <c r="H305" s="302">
        <f>SUM(H303:H304)</f>
        <v>10.070000000000004</v>
      </c>
      <c r="I305" s="299" t="str">
        <f>CONCATENATE("(",ROUND((H305/$H305)*100,1),")")</f>
        <v>(100)</v>
      </c>
      <c r="K305" s="302">
        <f t="shared" si="232"/>
        <v>6.0085740817488187E-2</v>
      </c>
      <c r="L305" s="302">
        <f t="shared" si="233"/>
        <v>3.926988566558931E-3</v>
      </c>
      <c r="M305" s="302">
        <f t="shared" si="234"/>
        <v>3.2987270615946196E-2</v>
      </c>
      <c r="N305" s="302">
        <f t="shared" si="235"/>
        <v>9.6999999999993314E-2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4.232832714309839</v>
      </c>
      <c r="C308" s="299" t="str">
        <f>CONCATENATE("(",ROUND((B308/$H310)*100,1),")")</f>
        <v>(41.6)</v>
      </c>
      <c r="D308" s="302">
        <f>'Ind T6'!R126</f>
        <v>0.24590922886069116</v>
      </c>
      <c r="E308" s="299" t="str">
        <f>CONCATENATE("(",ROUND((D308/$H310)*100,1),")")</f>
        <v>(2.4)</v>
      </c>
      <c r="F308" s="302">
        <f>'Ind T6'!S126</f>
        <v>0.33347294438500769</v>
      </c>
      <c r="G308" s="299" t="str">
        <f>CONCATENATE("(",ROUND((F308/$H310)*100,1),")")</f>
        <v>(3.3)</v>
      </c>
      <c r="H308" s="302">
        <f>SUM(B308,D308,F308)</f>
        <v>4.8122148875555384</v>
      </c>
      <c r="I308" s="299" t="str">
        <f>CONCATENATE("(",ROUND((H308/$H310)*100,1),")")</f>
        <v>(47.3)</v>
      </c>
      <c r="K308" s="302">
        <f>B313-B308</f>
        <v>-8.4835858772409622E-2</v>
      </c>
      <c r="L308" s="302">
        <f>D313-D308</f>
        <v>1.1592709274460322E-2</v>
      </c>
      <c r="M308" s="302">
        <f>F313-F308</f>
        <v>6.5755227301790842E-3</v>
      </c>
      <c r="N308" s="302">
        <f>SUM(K308:M308)</f>
        <v>-6.6667626767770216E-2</v>
      </c>
    </row>
    <row r="309" spans="1:14" x14ac:dyDescent="0.2">
      <c r="A309" s="282" t="s">
        <v>365</v>
      </c>
      <c r="B309" s="302">
        <f>'Ind T6'!Q125</f>
        <v>3.5523530210972969</v>
      </c>
      <c r="C309" s="299" t="str">
        <f>CONCATENATE("(",ROUND((B309/$H310)*100,1),")")</f>
        <v>(34.9)</v>
      </c>
      <c r="D309" s="302">
        <f>'Ind T6'!R125</f>
        <v>1.5114552932989047</v>
      </c>
      <c r="E309" s="299" t="str">
        <f>CONCATENATE("(",ROUND((D309/$H310)*100,1),")")</f>
        <v>(14.9)</v>
      </c>
      <c r="F309" s="302">
        <f>'Ind T6'!S125</f>
        <v>0.29097679804825788</v>
      </c>
      <c r="G309" s="299" t="str">
        <f>CONCATENATE("(",ROUND((F309/$H310)*100,1),")")</f>
        <v>(2.9)</v>
      </c>
      <c r="H309" s="302">
        <f t="shared" ref="H309" si="236">SUM(B309,D309,F309)</f>
        <v>5.3547851124444596</v>
      </c>
      <c r="I309" s="299" t="str">
        <f>CONCATENATE("(",ROUND((H309/$H310)*100,1),")")</f>
        <v>(52.7)</v>
      </c>
      <c r="K309" s="302">
        <f t="shared" ref="K309:K310" si="237">B314-B309</f>
        <v>-8.2291488386077916E-2</v>
      </c>
      <c r="L309" s="302">
        <f t="shared" ref="L309:L310" si="238">D314-D309</f>
        <v>-4.8584891326313828E-2</v>
      </c>
      <c r="M309" s="302">
        <f t="shared" ref="M309:M310" si="239">F314-F309</f>
        <v>-1.4559935198372176E-3</v>
      </c>
      <c r="N309" s="302">
        <f t="shared" ref="N309:N310" si="240">SUM(K309:M309)</f>
        <v>-0.13233237323222896</v>
      </c>
    </row>
    <row r="310" spans="1:14" x14ac:dyDescent="0.2">
      <c r="A310" s="282" t="s">
        <v>363</v>
      </c>
      <c r="B310" s="302">
        <f>SUM(B308:B309)</f>
        <v>7.7851857354071363</v>
      </c>
      <c r="C310" s="299" t="str">
        <f>CONCATENATE("(",ROUND((B310/$H310)*100,1),")")</f>
        <v>(76.6)</v>
      </c>
      <c r="D310" s="302">
        <f>SUM(D308:D309)</f>
        <v>1.7573645221595959</v>
      </c>
      <c r="E310" s="299" t="str">
        <f>CONCATENATE("(",ROUND((D310/$H310)*100,1),")")</f>
        <v>(17.3)</v>
      </c>
      <c r="F310" s="302">
        <f>SUM(F308:F309)</f>
        <v>0.62444974243326556</v>
      </c>
      <c r="G310" s="299" t="str">
        <f>CONCATENATE("(",ROUND((F310/$H310)*100,1),")")</f>
        <v>(6.1)</v>
      </c>
      <c r="H310" s="302">
        <f>SUM(H308:H309)</f>
        <v>10.166999999999998</v>
      </c>
      <c r="I310" s="299" t="str">
        <f>CONCATENATE("(",ROUND((H310/$H310)*100,1),")")</f>
        <v>(100)</v>
      </c>
      <c r="K310" s="302">
        <f t="shared" si="237"/>
        <v>-0.16712734715848754</v>
      </c>
      <c r="L310" s="302">
        <f t="shared" si="238"/>
        <v>-3.6992182051853506E-2</v>
      </c>
      <c r="M310" s="302">
        <f t="shared" si="239"/>
        <v>5.1195292103418666E-3</v>
      </c>
      <c r="N310" s="302">
        <f t="shared" si="240"/>
        <v>-0.19899999999999918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4.1479968555374294</v>
      </c>
      <c r="C313" s="299" t="str">
        <f>CONCATENATE("(",ROUND((B313/$H315)*100,1),")")</f>
        <v>(41.6)</v>
      </c>
      <c r="D313" s="302">
        <f>'Ind T6'!W126</f>
        <v>0.25750193813515149</v>
      </c>
      <c r="E313" s="299" t="str">
        <f>CONCATENATE("(",ROUND((D313/$H315)*100,1),")")</f>
        <v>(2.6)</v>
      </c>
      <c r="F313" s="302">
        <f>'Ind T6'!X126</f>
        <v>0.34004846711518677</v>
      </c>
      <c r="G313" s="299" t="str">
        <f>CONCATENATE("(",ROUND((F313/$H315)*100,1),")")</f>
        <v>(3.4)</v>
      </c>
      <c r="H313" s="302">
        <f>SUM(B313,D313,F313)</f>
        <v>4.7455472607877676</v>
      </c>
      <c r="I313" s="299" t="str">
        <f>CONCATENATE("(",ROUND((H313/$H315)*100,1),")")</f>
        <v>(47.6)</v>
      </c>
      <c r="K313" s="302">
        <f>B313-B303</f>
        <v>-4.3871768950003442E-2</v>
      </c>
      <c r="L313" s="302">
        <f>D313-D303</f>
        <v>2.3674224184196069E-2</v>
      </c>
      <c r="M313" s="302">
        <f>F313-F303</f>
        <v>2.5394757241378518E-2</v>
      </c>
      <c r="N313" s="302">
        <f>SUM(K313:M313)</f>
        <v>5.1972124755711446E-3</v>
      </c>
    </row>
    <row r="314" spans="1:14" x14ac:dyDescent="0.2">
      <c r="A314" s="282" t="s">
        <v>365</v>
      </c>
      <c r="B314" s="302">
        <f>'Ind T6'!V125</f>
        <v>3.470061532711219</v>
      </c>
      <c r="C314" s="299" t="str">
        <f>CONCATENATE("(",ROUND((B314/$H315)*100,1),")")</f>
        <v>(34.8)</v>
      </c>
      <c r="D314" s="302">
        <f>'Ind T6'!W125</f>
        <v>1.4628704019725909</v>
      </c>
      <c r="E314" s="299" t="str">
        <f>CONCATENATE("(",ROUND((D314/$H315)*100,1),")")</f>
        <v>(14.7)</v>
      </c>
      <c r="F314" s="302">
        <f>'Ind T6'!X125</f>
        <v>0.28952080452842066</v>
      </c>
      <c r="G314" s="299" t="str">
        <f>CONCATENATE("(",ROUND((F314/$H315)*100,1),")")</f>
        <v>(2.9)</v>
      </c>
      <c r="H314" s="302">
        <f t="shared" ref="H314" si="241">SUM(B314,D314,F314)</f>
        <v>5.2224527392122297</v>
      </c>
      <c r="I314" s="299" t="str">
        <f>CONCATENATE("(",ROUND((H314/$H315)*100,1),")")</f>
        <v>(52.4)</v>
      </c>
      <c r="K314" s="302">
        <f t="shared" ref="K314:K315" si="242">B314-B304</f>
        <v>-6.3169837390995909E-2</v>
      </c>
      <c r="L314" s="302">
        <f t="shared" ref="L314:L315" si="243">D314-D304</f>
        <v>-5.6739417669490644E-2</v>
      </c>
      <c r="M314" s="302">
        <f t="shared" ref="M314:M315" si="244">F314-F304</f>
        <v>1.2712042584909544E-2</v>
      </c>
      <c r="N314" s="302">
        <f t="shared" ref="N314:N315" si="245">SUM(K314:M314)</f>
        <v>-0.10719721247557701</v>
      </c>
    </row>
    <row r="315" spans="1:14" x14ac:dyDescent="0.2">
      <c r="A315" s="282" t="s">
        <v>363</v>
      </c>
      <c r="B315" s="302">
        <f>SUM(B313:B314)</f>
        <v>7.6180583882486488</v>
      </c>
      <c r="C315" s="299" t="str">
        <f>CONCATENATE("(",ROUND((B315/$H315)*100,1),")")</f>
        <v>(76.4)</v>
      </c>
      <c r="D315" s="302">
        <f>SUM(D313:D314)</f>
        <v>1.7203723401077424</v>
      </c>
      <c r="E315" s="299" t="str">
        <f>CONCATENATE("(",ROUND((D315/$H315)*100,1),")")</f>
        <v>(17.3)</v>
      </c>
      <c r="F315" s="302">
        <f>SUM(F313:F314)</f>
        <v>0.62956927164360743</v>
      </c>
      <c r="G315" s="299" t="str">
        <f>CONCATENATE("(",ROUND((F315/$H315)*100,1),")")</f>
        <v>(6.3)</v>
      </c>
      <c r="H315" s="302">
        <f>SUM(H313:H314)</f>
        <v>9.9679999999999964</v>
      </c>
      <c r="I315" s="299" t="str">
        <f>CONCATENATE("(",ROUND((H315/$H315)*100,1),")")</f>
        <v>(100)</v>
      </c>
      <c r="K315" s="302">
        <f t="shared" si="242"/>
        <v>-0.10704160634099935</v>
      </c>
      <c r="L315" s="302">
        <f t="shared" si="243"/>
        <v>-3.3065193485294575E-2</v>
      </c>
      <c r="M315" s="302">
        <f t="shared" si="244"/>
        <v>3.8106799826288063E-2</v>
      </c>
      <c r="N315" s="302">
        <f t="shared" si="245"/>
        <v>-0.10200000000000586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2.7306231168206678</v>
      </c>
      <c r="C324" s="299" t="str">
        <f>CONCATENATE("(",ROUND((B324/$H326)*100,1),")")</f>
        <v>(32.8)</v>
      </c>
      <c r="D324" s="302">
        <f>'Ind T6'!M135</f>
        <v>0.42844781495556811</v>
      </c>
      <c r="E324" s="299" t="str">
        <f>CONCATENATE("(",ROUND((D324/$H326)*100,1),")")</f>
        <v>(5.1)</v>
      </c>
      <c r="F324" s="302">
        <f>'Ind T6'!N135</f>
        <v>0.6759996375302908</v>
      </c>
      <c r="G324" s="299" t="str">
        <f>CONCATENATE("(",ROUND((F324/$H326)*100,1),")")</f>
        <v>(8.1)</v>
      </c>
      <c r="H324" s="302">
        <f>SUM(B324,D324,F324)</f>
        <v>3.8350705693065268</v>
      </c>
      <c r="I324" s="299" t="str">
        <f>CONCATENATE("(",ROUND((H324/$H326)*100,1),")")</f>
        <v>(46)</v>
      </c>
      <c r="K324" s="302">
        <f>B329-B324</f>
        <v>-0.36732993038666439</v>
      </c>
      <c r="L324" s="302">
        <f>D329-D324</f>
        <v>-5.656094528107608E-2</v>
      </c>
      <c r="M324" s="302">
        <f>F329-F324</f>
        <v>-6.0255602943156461E-2</v>
      </c>
      <c r="N324" s="302">
        <f>SUM(K324:M324)</f>
        <v>-0.48414647861089694</v>
      </c>
    </row>
    <row r="325" spans="1:14" x14ac:dyDescent="0.2">
      <c r="A325" s="282" t="s">
        <v>365</v>
      </c>
      <c r="B325" s="302">
        <f>'Ind T6'!L134</f>
        <v>2.1677306812252528</v>
      </c>
      <c r="C325" s="299" t="str">
        <f>CONCATENATE("(",ROUND((B325/$H326)*100,1),")")</f>
        <v>(26)</v>
      </c>
      <c r="D325" s="302">
        <f>'Ind T6'!M134</f>
        <v>1.0132441494585538</v>
      </c>
      <c r="E325" s="299" t="str">
        <f>CONCATENATE("(",ROUND((D325/$H326)*100,1),")")</f>
        <v>(12.2)</v>
      </c>
      <c r="F325" s="302">
        <f>'Ind T6'!N134</f>
        <v>1.3189546000096817</v>
      </c>
      <c r="G325" s="299" t="str">
        <f>CONCATENATE("(",ROUND((F325/$H326)*100,1),")")</f>
        <v>(15.8)</v>
      </c>
      <c r="H325" s="302">
        <f t="shared" ref="H325" si="246">SUM(B325,D325,F325)</f>
        <v>4.4999294306934878</v>
      </c>
      <c r="I325" s="299" t="str">
        <f>CONCATENATE("(",ROUND((H325/$H326)*100,1),")")</f>
        <v>(54)</v>
      </c>
      <c r="K325" s="302">
        <f t="shared" ref="K325:K326" si="247">B330-B325</f>
        <v>-0.22344380123217644</v>
      </c>
      <c r="L325" s="302">
        <f t="shared" ref="L325:L326" si="248">D330-D325</f>
        <v>-0.17391744864668668</v>
      </c>
      <c r="M325" s="302">
        <f t="shared" ref="M325:M326" si="249">F330-F325</f>
        <v>-0.16049227151026524</v>
      </c>
      <c r="N325" s="302">
        <f t="shared" ref="N325:N326" si="250">SUM(K325:M325)</f>
        <v>-0.55785352138912836</v>
      </c>
    </row>
    <row r="326" spans="1:14" x14ac:dyDescent="0.2">
      <c r="A326" s="282" t="s">
        <v>363</v>
      </c>
      <c r="B326" s="302">
        <f>SUM(B324:B325)</f>
        <v>4.8983537980459211</v>
      </c>
      <c r="C326" s="299" t="str">
        <f>CONCATENATE("(",ROUND((B326/$H326)*100,1),")")</f>
        <v>(58.8)</v>
      </c>
      <c r="D326" s="302">
        <f>SUM(D324:D325)</f>
        <v>1.441691964414122</v>
      </c>
      <c r="E326" s="299" t="str">
        <f>CONCATENATE("(",ROUND((D326/$H326)*100,1),")")</f>
        <v>(17.3)</v>
      </c>
      <c r="F326" s="302">
        <f>SUM(F324:F325)</f>
        <v>1.9949542375399725</v>
      </c>
      <c r="G326" s="299" t="str">
        <f>CONCATENATE("(",ROUND((F326/$H326)*100,1),")")</f>
        <v>(23.9)</v>
      </c>
      <c r="H326" s="302">
        <f>SUM(H324:H325)</f>
        <v>8.3350000000000151</v>
      </c>
      <c r="I326" s="299" t="str">
        <f>CONCATENATE("(",ROUND((H326/$H326)*100,1),")")</f>
        <v>(100)</v>
      </c>
      <c r="K326" s="302">
        <f t="shared" si="247"/>
        <v>-0.5907737316188415</v>
      </c>
      <c r="L326" s="302">
        <f t="shared" si="248"/>
        <v>-0.23047839392776281</v>
      </c>
      <c r="M326" s="302">
        <f t="shared" si="249"/>
        <v>-0.2207478744534217</v>
      </c>
      <c r="N326" s="302">
        <f t="shared" si="250"/>
        <v>-1.042000000000026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2.3632931864340034</v>
      </c>
      <c r="C329" s="299" t="str">
        <f>CONCATENATE("(",ROUND((B329/$H331)*100,1),")")</f>
        <v>(32.4)</v>
      </c>
      <c r="D329" s="302">
        <f>'Ind T6'!R135</f>
        <v>0.37188686967449203</v>
      </c>
      <c r="E329" s="299" t="str">
        <f>CONCATENATE("(",ROUND((D329/$H331)*100,1),")")</f>
        <v>(5.1)</v>
      </c>
      <c r="F329" s="302">
        <f>'Ind T6'!S135</f>
        <v>0.61574403458713434</v>
      </c>
      <c r="G329" s="299" t="str">
        <f>CONCATENATE("(",ROUND((F329/$H331)*100,1),")")</f>
        <v>(8.4)</v>
      </c>
      <c r="H329" s="302">
        <f>SUM(B329,D329,F329)</f>
        <v>3.3509240906956297</v>
      </c>
      <c r="I329" s="299" t="str">
        <f>CONCATENATE("(",ROUND((H329/$H331)*100,1),")")</f>
        <v>(45.9)</v>
      </c>
      <c r="K329" s="302">
        <f>B334-B329</f>
        <v>0.13338826855105523</v>
      </c>
      <c r="L329" s="302">
        <f>D334-D329</f>
        <v>2.8124551493007743E-2</v>
      </c>
      <c r="M329" s="302">
        <f>F334-F329</f>
        <v>9.1055807041430459E-2</v>
      </c>
      <c r="N329" s="302">
        <f>SUM(K329:M329)</f>
        <v>0.25256862708549344</v>
      </c>
    </row>
    <row r="330" spans="1:14" x14ac:dyDescent="0.2">
      <c r="A330" s="282" t="s">
        <v>365</v>
      </c>
      <c r="B330" s="302">
        <f>'Ind T6'!Q134</f>
        <v>1.9442868799930764</v>
      </c>
      <c r="C330" s="299" t="str">
        <f>CONCATENATE("(",ROUND((B330/$H331)*100,1),")")</f>
        <v>(26.7)</v>
      </c>
      <c r="D330" s="302">
        <f>'Ind T6'!R134</f>
        <v>0.83932670081186711</v>
      </c>
      <c r="E330" s="299" t="str">
        <f>CONCATENATE("(",ROUND((D330/$H331)*100,1),")")</f>
        <v>(11.5)</v>
      </c>
      <c r="F330" s="302">
        <f>'Ind T6'!S134</f>
        <v>1.1584623284994164</v>
      </c>
      <c r="G330" s="299" t="str">
        <f>CONCATENATE("(",ROUND((F330/$H331)*100,1),")")</f>
        <v>(15.9)</v>
      </c>
      <c r="H330" s="302">
        <f t="shared" ref="H330" si="251">SUM(B330,D330,F330)</f>
        <v>3.9420759093043598</v>
      </c>
      <c r="I330" s="299" t="str">
        <f>CONCATENATE("(",ROUND((H330/$H331)*100,1),")")</f>
        <v>(54.1)</v>
      </c>
      <c r="K330" s="302">
        <f t="shared" ref="K330:K331" si="252">B335-B330</f>
        <v>0.25596426574861453</v>
      </c>
      <c r="L330" s="302">
        <f t="shared" ref="L330:L331" si="253">D335-D330</f>
        <v>-2.7250783640097032E-2</v>
      </c>
      <c r="M330" s="302">
        <f t="shared" ref="M330:M331" si="254">F335-F330</f>
        <v>7.4717890806007548E-2</v>
      </c>
      <c r="N330" s="302">
        <f t="shared" ref="N330:N331" si="255">SUM(K330:M330)</f>
        <v>0.30343137291452504</v>
      </c>
    </row>
    <row r="331" spans="1:14" x14ac:dyDescent="0.2">
      <c r="A331" s="282" t="s">
        <v>363</v>
      </c>
      <c r="B331" s="302">
        <f>SUM(B329:B330)</f>
        <v>4.3075800664270796</v>
      </c>
      <c r="C331" s="299" t="str">
        <f>CONCATENATE("(",ROUND((B331/$H331)*100,1),")")</f>
        <v>(59.1)</v>
      </c>
      <c r="D331" s="302">
        <f>SUM(D329:D330)</f>
        <v>1.2112135704863591</v>
      </c>
      <c r="E331" s="299" t="str">
        <f>CONCATENATE("(",ROUND((D331/$H331)*100,1),")")</f>
        <v>(16.6)</v>
      </c>
      <c r="F331" s="302">
        <f>SUM(F329:F330)</f>
        <v>1.7742063630865508</v>
      </c>
      <c r="G331" s="299" t="str">
        <f>CONCATENATE("(",ROUND((F331/$H331)*100,1),")")</f>
        <v>(24.3)</v>
      </c>
      <c r="H331" s="302">
        <f>SUM(H329:H330)</f>
        <v>7.2929999999999895</v>
      </c>
      <c r="I331" s="299" t="str">
        <f>CONCATENATE("(",ROUND((H331/$H331)*100,1),")")</f>
        <v>(100)</v>
      </c>
      <c r="K331" s="302">
        <f t="shared" si="252"/>
        <v>0.38935253429966998</v>
      </c>
      <c r="L331" s="302">
        <f t="shared" si="253"/>
        <v>8.737678529107118E-4</v>
      </c>
      <c r="M331" s="302">
        <f t="shared" si="254"/>
        <v>0.16577369784743801</v>
      </c>
      <c r="N331" s="302">
        <f t="shared" si="255"/>
        <v>0.5560000000000187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2.4966814549850587</v>
      </c>
      <c r="C334" s="299" t="str">
        <f>CONCATENATE("(",ROUND((B334/$H336)*100,1),")")</f>
        <v>(31.8)</v>
      </c>
      <c r="D334" s="302">
        <f>'Ind T6'!W135</f>
        <v>0.40001142116749977</v>
      </c>
      <c r="E334" s="299" t="str">
        <f>CONCATENATE("(",ROUND((D334/$H336)*100,1),")")</f>
        <v>(5.1)</v>
      </c>
      <c r="F334" s="302">
        <f>'Ind T6'!X135</f>
        <v>0.7067998416285648</v>
      </c>
      <c r="G334" s="299" t="str">
        <f>CONCATENATE("(",ROUND((F334/$H336)*100,1),")")</f>
        <v>(9)</v>
      </c>
      <c r="H334" s="302">
        <f>SUM(B334,D334,F334)</f>
        <v>3.6034927177811231</v>
      </c>
      <c r="I334" s="299" t="str">
        <f>CONCATENATE("(",ROUND((H334/$H336)*100,1),")")</f>
        <v>(45.9)</v>
      </c>
      <c r="K334" s="302">
        <f>B334-B324</f>
        <v>-0.23394166183560916</v>
      </c>
      <c r="L334" s="302">
        <f>D334-D324</f>
        <v>-2.8436393788068337E-2</v>
      </c>
      <c r="M334" s="302">
        <f>F334-F324</f>
        <v>3.0800204098273998E-2</v>
      </c>
      <c r="N334" s="302">
        <f>SUM(K334:M334)</f>
        <v>-0.2315778515254035</v>
      </c>
    </row>
    <row r="335" spans="1:14" x14ac:dyDescent="0.2">
      <c r="A335" s="282" t="s">
        <v>365</v>
      </c>
      <c r="B335" s="302">
        <f>'Ind T6'!V134</f>
        <v>2.2002511457416909</v>
      </c>
      <c r="C335" s="299" t="str">
        <f>CONCATENATE("(",ROUND((B335/$H336)*100,1),")")</f>
        <v>(28)</v>
      </c>
      <c r="D335" s="302">
        <f>'Ind T6'!W134</f>
        <v>0.81207591717177008</v>
      </c>
      <c r="E335" s="299" t="str">
        <f>CONCATENATE("(",ROUND((D335/$H336)*100,1),")")</f>
        <v>(10.3)</v>
      </c>
      <c r="F335" s="302">
        <f>'Ind T6'!X134</f>
        <v>1.233180219305424</v>
      </c>
      <c r="G335" s="299" t="str">
        <f>CONCATENATE("(",ROUND((F335/$H336)*100,1),")")</f>
        <v>(15.7)</v>
      </c>
      <c r="H335" s="302">
        <f>SUM(B335,D335,F335)</f>
        <v>4.2455072822188846</v>
      </c>
      <c r="I335" s="299" t="str">
        <f>CONCATENATE("(",ROUND((H335/$H336)*100,1),")")</f>
        <v>(54.1)</v>
      </c>
      <c r="K335" s="302">
        <f t="shared" ref="K335:K336" si="256">B335-B325</f>
        <v>3.2520464516438086E-2</v>
      </c>
      <c r="L335" s="302">
        <f t="shared" ref="L335:L336" si="257">D335-D325</f>
        <v>-0.20116823228678371</v>
      </c>
      <c r="M335" s="302">
        <f t="shared" ref="M335:M336" si="258">F335-F325</f>
        <v>-8.5774380704257691E-2</v>
      </c>
      <c r="N335" s="302">
        <f t="shared" ref="N335:N336" si="259">SUM(K335:M335)</f>
        <v>-0.25442214847460332</v>
      </c>
    </row>
    <row r="336" spans="1:14" x14ac:dyDescent="0.2">
      <c r="A336" s="282" t="s">
        <v>363</v>
      </c>
      <c r="B336" s="302">
        <f>SUM(B334:B335)</f>
        <v>4.6969326007267496</v>
      </c>
      <c r="C336" s="299" t="str">
        <f>CONCATENATE("(",ROUND((B336/$H336)*100,1),")")</f>
        <v>(59.8)</v>
      </c>
      <c r="D336" s="302">
        <f>SUM(D334:D335)</f>
        <v>1.2120873383392698</v>
      </c>
      <c r="E336" s="299" t="str">
        <f>CONCATENATE("(",ROUND((D336/$H336)*100,1),")")</f>
        <v>(15.4)</v>
      </c>
      <c r="F336" s="302">
        <f>SUM(F334:F335)</f>
        <v>1.9399800609339888</v>
      </c>
      <c r="G336" s="299" t="str">
        <f>CONCATENATE("(",ROUND((F336/$H336)*100,1),")")</f>
        <v>(24.7)</v>
      </c>
      <c r="H336" s="302">
        <f>SUM(H334:H335)</f>
        <v>7.8490000000000073</v>
      </c>
      <c r="I336" s="299" t="str">
        <f>CONCATENATE("(",ROUND((H336/$H336)*100,1),")")</f>
        <v>(100)</v>
      </c>
      <c r="K336" s="302">
        <f t="shared" si="256"/>
        <v>-0.20142119731917152</v>
      </c>
      <c r="L336" s="302">
        <f t="shared" si="257"/>
        <v>-0.2296046260748521</v>
      </c>
      <c r="M336" s="302">
        <f t="shared" si="258"/>
        <v>-5.4974176605983693E-2</v>
      </c>
      <c r="N336" s="302">
        <f t="shared" si="259"/>
        <v>-0.48600000000000732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11.94752245107493</v>
      </c>
      <c r="C345" s="299" t="str">
        <f>CONCATENATE("(",ROUND((B345/$H347)*100,1),")")</f>
        <v>(35.2)</v>
      </c>
      <c r="D345" s="302">
        <f>'Ind T6'!M144</f>
        <v>1.847968225457042</v>
      </c>
      <c r="E345" s="299" t="str">
        <f>CONCATENATE("(",ROUND((D345/$H347)*100,1),")")</f>
        <v>(5.4)</v>
      </c>
      <c r="F345" s="302">
        <f>'Ind T6'!N144</f>
        <v>3.7204795030434443</v>
      </c>
      <c r="G345" s="299" t="str">
        <f>CONCATENATE("(",ROUND((F345/$H347)*100,1),")")</f>
        <v>(11)</v>
      </c>
      <c r="H345" s="302">
        <f>SUM(B345,D345,F345)</f>
        <v>17.515970179575415</v>
      </c>
      <c r="I345" s="299" t="str">
        <f>CONCATENATE("(",ROUND((H345/$H347)*100,1),")")</f>
        <v>(51.6)</v>
      </c>
      <c r="K345" s="302">
        <f>B350-B345</f>
        <v>0.2774017707899894</v>
      </c>
      <c r="L345" s="302">
        <f>D350-D345</f>
        <v>0.11312738934095945</v>
      </c>
      <c r="M345" s="302">
        <f>F350-F345</f>
        <v>0.22261024419811815</v>
      </c>
      <c r="N345" s="302">
        <f>SUM(K345:M345)</f>
        <v>0.61313940432906699</v>
      </c>
    </row>
    <row r="346" spans="1:14" x14ac:dyDescent="0.2">
      <c r="A346" s="282" t="s">
        <v>365</v>
      </c>
      <c r="B346" s="302">
        <f>'Ind T6'!L143</f>
        <v>10.136280519353745</v>
      </c>
      <c r="C346" s="299" t="str">
        <f>CONCATENATE("(",ROUND((B346/$H347)*100,1),")")</f>
        <v>(29.8)</v>
      </c>
      <c r="D346" s="302">
        <f>'Ind T6'!M143</f>
        <v>4.9944228191457825</v>
      </c>
      <c r="E346" s="299" t="str">
        <f>CONCATENATE("(",ROUND((D346/$H347)*100,1),")")</f>
        <v>(14.7)</v>
      </c>
      <c r="F346" s="302">
        <f>'Ind T6'!N143</f>
        <v>1.3283264819250056</v>
      </c>
      <c r="G346" s="299" t="str">
        <f>CONCATENATE("(",ROUND((F346/$H347)*100,1),")")</f>
        <v>(3.9)</v>
      </c>
      <c r="H346" s="302">
        <f t="shared" ref="H346" si="260">SUM(B346,D346,F346)</f>
        <v>16.459029820424533</v>
      </c>
      <c r="I346" s="299" t="str">
        <f>CONCATENATE("(",ROUND((H346/$H347)*100,1),")")</f>
        <v>(48.4)</v>
      </c>
      <c r="K346" s="302">
        <f t="shared" ref="K346:K347" si="261">B351-B346</f>
        <v>0.50850326429317505</v>
      </c>
      <c r="L346" s="302">
        <f t="shared" ref="L346:L347" si="262">D351-D346</f>
        <v>0.31149820714582077</v>
      </c>
      <c r="M346" s="302">
        <f t="shared" ref="M346:M347" si="263">F351-F346</f>
        <v>0.11685912423192812</v>
      </c>
      <c r="N346" s="302">
        <f t="shared" ref="N346:N347" si="264">SUM(K346:M346)</f>
        <v>0.93686059567092395</v>
      </c>
    </row>
    <row r="347" spans="1:14" x14ac:dyDescent="0.2">
      <c r="A347" s="282" t="s">
        <v>363</v>
      </c>
      <c r="B347" s="302">
        <f>SUM(B345:B346)</f>
        <v>22.083802970428675</v>
      </c>
      <c r="C347" s="299" t="str">
        <f>CONCATENATE("(",ROUND((B347/$H347)*100,1),")")</f>
        <v>(65)</v>
      </c>
      <c r="D347" s="302">
        <f>SUM(D345:D346)</f>
        <v>6.8423910446028247</v>
      </c>
      <c r="E347" s="299" t="str">
        <f>CONCATENATE("(",ROUND((D347/$H347)*100,1),")")</f>
        <v>(20.1)</v>
      </c>
      <c r="F347" s="302">
        <f>SUM(F345:F346)</f>
        <v>5.0488059849684497</v>
      </c>
      <c r="G347" s="299" t="str">
        <f>CONCATENATE("(",ROUND((F347/$H347)*100,1),")")</f>
        <v>(14.9)</v>
      </c>
      <c r="H347" s="302">
        <f>SUM(H345:H346)</f>
        <v>33.974999999999952</v>
      </c>
      <c r="I347" s="299" t="str">
        <f>CONCATENATE("(",ROUND((H347/$H347)*100,1),")")</f>
        <v>(100)</v>
      </c>
      <c r="K347" s="302">
        <f t="shared" si="261"/>
        <v>0.78590503508316445</v>
      </c>
      <c r="L347" s="302">
        <f t="shared" si="262"/>
        <v>0.42462559648677978</v>
      </c>
      <c r="M347" s="302">
        <f t="shared" si="263"/>
        <v>0.33946936843004671</v>
      </c>
      <c r="N347" s="302">
        <f t="shared" si="264"/>
        <v>1.5499999999999909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12.224924221864919</v>
      </c>
      <c r="C350" s="299" t="str">
        <f>CONCATENATE("(",ROUND((B350/$H352)*100,1),")")</f>
        <v>(34.4)</v>
      </c>
      <c r="D350" s="302">
        <f>'Ind T6'!R144</f>
        <v>1.9610956147980014</v>
      </c>
      <c r="E350" s="299" t="str">
        <f>CONCATENATE("(",ROUND((D350/$H352)*100,1),")")</f>
        <v>(5.5)</v>
      </c>
      <c r="F350" s="302">
        <f>'Ind T6'!S144</f>
        <v>3.9430897472415625</v>
      </c>
      <c r="G350" s="299" t="str">
        <f>CONCATENATE("(",ROUND((F350/$H352)*100,1),")")</f>
        <v>(11.1)</v>
      </c>
      <c r="H350" s="302">
        <f>SUM(B350,D350,F350)</f>
        <v>18.129109583904484</v>
      </c>
      <c r="I350" s="299" t="str">
        <f>CONCATENATE("(",ROUND((H350/$H352)*100,1),")")</f>
        <v>(51)</v>
      </c>
      <c r="K350" s="302">
        <f>B355-B350</f>
        <v>0.55397508456346323</v>
      </c>
      <c r="L350" s="302">
        <f>D355-D350</f>
        <v>0.22159356826066445</v>
      </c>
      <c r="M350" s="302">
        <f>F355-F350</f>
        <v>0.37648547389278697</v>
      </c>
      <c r="N350" s="302">
        <f>SUM(K350:M350)</f>
        <v>1.1520541267169147</v>
      </c>
    </row>
    <row r="351" spans="1:14" x14ac:dyDescent="0.2">
      <c r="A351" s="282" t="s">
        <v>365</v>
      </c>
      <c r="B351" s="302">
        <f>'Ind T6'!Q143</f>
        <v>10.64478378364692</v>
      </c>
      <c r="C351" s="299" t="str">
        <f>CONCATENATE("(",ROUND((B351/$H352)*100,1),")")</f>
        <v>(30)</v>
      </c>
      <c r="D351" s="302">
        <f>'Ind T6'!R143</f>
        <v>5.3059210262916032</v>
      </c>
      <c r="E351" s="299" t="str">
        <f>CONCATENATE("(",ROUND((D351/$H352)*100,1),")")</f>
        <v>(14.9)</v>
      </c>
      <c r="F351" s="302">
        <f>'Ind T6'!S143</f>
        <v>1.4451856061569337</v>
      </c>
      <c r="G351" s="299" t="str">
        <f>CONCATENATE("(",ROUND((F351/$H352)*100,1),")")</f>
        <v>(4.1)</v>
      </c>
      <c r="H351" s="302">
        <f t="shared" ref="H351" si="265">SUM(B351,D351,F351)</f>
        <v>17.395890416095458</v>
      </c>
      <c r="I351" s="299" t="str">
        <f>CONCATENATE("(",ROUND((H351/$H352)*100,1),")")</f>
        <v>(49)</v>
      </c>
      <c r="K351" s="302">
        <f t="shared" ref="K351:K352" si="266">B356-B351</f>
        <v>0.79655674811427701</v>
      </c>
      <c r="L351" s="302">
        <f t="shared" ref="L351:L352" si="267">D356-D351</f>
        <v>0.47382995009934792</v>
      </c>
      <c r="M351" s="302">
        <f t="shared" ref="M351:M352" si="268">F356-F351</f>
        <v>0.19855917506949683</v>
      </c>
      <c r="N351" s="302">
        <f t="shared" ref="N351:N352" si="269">SUM(K351:M351)</f>
        <v>1.4689458732831218</v>
      </c>
    </row>
    <row r="352" spans="1:14" x14ac:dyDescent="0.2">
      <c r="A352" s="282" t="s">
        <v>363</v>
      </c>
      <c r="B352" s="302">
        <f>SUM(B350:B351)</f>
        <v>22.869708005511839</v>
      </c>
      <c r="C352" s="299" t="str">
        <f>CONCATENATE("(",ROUND((B352/$H352)*100,1),")")</f>
        <v>(64.4)</v>
      </c>
      <c r="D352" s="302">
        <f>SUM(D350:D351)</f>
        <v>7.2670166410896044</v>
      </c>
      <c r="E352" s="299" t="str">
        <f>CONCATENATE("(",ROUND((D352/$H352)*100,1),")")</f>
        <v>(20.5)</v>
      </c>
      <c r="F352" s="302">
        <f>SUM(F350:F351)</f>
        <v>5.3882753533984964</v>
      </c>
      <c r="G352" s="299" t="str">
        <f>CONCATENATE("(",ROUND((F352/$H352)*100,1),")")</f>
        <v>(15.2)</v>
      </c>
      <c r="H352" s="302">
        <f>SUM(H350:H351)</f>
        <v>35.524999999999942</v>
      </c>
      <c r="I352" s="299" t="str">
        <f>CONCATENATE("(",ROUND((H352/$H352)*100,1),")")</f>
        <v>(100)</v>
      </c>
      <c r="K352" s="302">
        <f t="shared" si="266"/>
        <v>1.3505318326777385</v>
      </c>
      <c r="L352" s="302">
        <f t="shared" si="267"/>
        <v>0.69542351836001259</v>
      </c>
      <c r="M352" s="302">
        <f t="shared" si="268"/>
        <v>0.57504464896228313</v>
      </c>
      <c r="N352" s="302">
        <f t="shared" si="269"/>
        <v>2.6210000000000342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12.778899306428382</v>
      </c>
      <c r="C355" s="299" t="str">
        <f>CONCATENATE("(",ROUND((B355/$H357)*100,1),")")</f>
        <v>(33.5)</v>
      </c>
      <c r="D355" s="302">
        <f>'Ind T6'!W144</f>
        <v>2.1826891830586659</v>
      </c>
      <c r="E355" s="299" t="str">
        <f>CONCATENATE("(",ROUND((D355/$H357)*100,1),")")</f>
        <v>(5.7)</v>
      </c>
      <c r="F355" s="302">
        <f>'Ind T6'!X144</f>
        <v>4.3195752211343494</v>
      </c>
      <c r="G355" s="299" t="str">
        <f>CONCATENATE("(",ROUND((F355/$H357)*100,1),")")</f>
        <v>(11.3)</v>
      </c>
      <c r="H355" s="302">
        <f>SUM(B355,D355,F355)</f>
        <v>19.281163710621399</v>
      </c>
      <c r="I355" s="299" t="str">
        <f>CONCATENATE("(",ROUND((H355/$H357)*100,1),")")</f>
        <v>(50.5)</v>
      </c>
      <c r="K355" s="302">
        <f>B355-B345</f>
        <v>0.83137685535345263</v>
      </c>
      <c r="L355" s="302">
        <f>D355-D345</f>
        <v>0.3347209576016239</v>
      </c>
      <c r="M355" s="302">
        <f>F355-F345</f>
        <v>0.59909571809090512</v>
      </c>
      <c r="N355" s="302">
        <f>SUM(K355:M355)</f>
        <v>1.7651935310459816</v>
      </c>
    </row>
    <row r="356" spans="1:14" x14ac:dyDescent="0.2">
      <c r="A356" s="282" t="s">
        <v>365</v>
      </c>
      <c r="B356" s="302">
        <f>'Ind T6'!V143</f>
        <v>11.441340531761197</v>
      </c>
      <c r="C356" s="299" t="str">
        <f>CONCATENATE("(",ROUND((B356/$H357)*100,1),")")</f>
        <v>(30)</v>
      </c>
      <c r="D356" s="302">
        <f>'Ind T6'!W143</f>
        <v>5.7797509763909511</v>
      </c>
      <c r="E356" s="299" t="str">
        <f>CONCATENATE("(",ROUND((D356/$H357)*100,1),")")</f>
        <v>(15.2)</v>
      </c>
      <c r="F356" s="302">
        <f>'Ind T6'!X143</f>
        <v>1.6437447812264305</v>
      </c>
      <c r="G356" s="299" t="str">
        <f>CONCATENATE("(",ROUND((F356/$H357)*100,1),")")</f>
        <v>(4.3)</v>
      </c>
      <c r="H356" s="302">
        <f t="shared" ref="H356" si="270">SUM(B356,D356,F356)</f>
        <v>18.86483628937858</v>
      </c>
      <c r="I356" s="299" t="str">
        <f>CONCATENATE("(",ROUND((H356/$H357)*100,1),")")</f>
        <v>(49.5)</v>
      </c>
      <c r="K356" s="302">
        <f t="shared" ref="K356:K357" si="271">B356-B346</f>
        <v>1.3050600124074521</v>
      </c>
      <c r="L356" s="302">
        <f t="shared" ref="L356:L357" si="272">D356-D346</f>
        <v>0.78532815724516869</v>
      </c>
      <c r="M356" s="302">
        <f t="shared" ref="M356:M357" si="273">F356-F346</f>
        <v>0.31541829930142495</v>
      </c>
      <c r="N356" s="302">
        <f t="shared" ref="N356:N357" si="274">SUM(K356:M356)</f>
        <v>2.4058064689540455</v>
      </c>
    </row>
    <row r="357" spans="1:14" x14ac:dyDescent="0.2">
      <c r="A357" s="282" t="s">
        <v>363</v>
      </c>
      <c r="B357" s="302">
        <f>SUM(B355:B356)</f>
        <v>24.220239838189578</v>
      </c>
      <c r="C357" s="299" t="str">
        <f>CONCATENATE("(",ROUND((B357/$H357)*100,1),")")</f>
        <v>(63.5)</v>
      </c>
      <c r="D357" s="302">
        <f>SUM(D355:D356)</f>
        <v>7.962440159449617</v>
      </c>
      <c r="E357" s="299" t="str">
        <f>CONCATENATE("(",ROUND((D357/$H357)*100,1),")")</f>
        <v>(20.9)</v>
      </c>
      <c r="F357" s="302">
        <f>SUM(F355:F356)</f>
        <v>5.9633200023607795</v>
      </c>
      <c r="G357" s="299" t="str">
        <f>CONCATENATE("(",ROUND((F357/$H357)*100,1),")")</f>
        <v>(15.6)</v>
      </c>
      <c r="H357" s="302">
        <f>SUM(H355:H356)</f>
        <v>38.145999999999979</v>
      </c>
      <c r="I357" s="299" t="str">
        <f>CONCATENATE("(",ROUND((H357/$H357)*100,1),")")</f>
        <v>(100)</v>
      </c>
      <c r="K357" s="302">
        <f t="shared" si="271"/>
        <v>2.1364368677609029</v>
      </c>
      <c r="L357" s="302">
        <f t="shared" si="272"/>
        <v>1.1200491148467924</v>
      </c>
      <c r="M357" s="302">
        <f t="shared" si="273"/>
        <v>0.91451401739232985</v>
      </c>
      <c r="N357" s="302">
        <f t="shared" si="274"/>
        <v>4.1710000000000251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11.509066068735381</v>
      </c>
      <c r="C366" s="299" t="str">
        <f>CONCATENATE("(",ROUND((B366/$H368)*100,1),")")</f>
        <v>(36.8)</v>
      </c>
      <c r="D366" s="302">
        <f>'Ind T6'!M153</f>
        <v>3.9867073885905846</v>
      </c>
      <c r="E366" s="299" t="str">
        <f>CONCATENATE("(",ROUND((D366/$H368)*100,1),")")</f>
        <v>(12.7)</v>
      </c>
      <c r="F366" s="302">
        <f>'Ind T6'!N153</f>
        <v>1.2522608867817955</v>
      </c>
      <c r="G366" s="299" t="str">
        <f>CONCATENATE("(",ROUND((F366/$H368)*100,1),")")</f>
        <v>(4)</v>
      </c>
      <c r="H366" s="302">
        <f>SUM(B366,D366,F366)</f>
        <v>16.748034344107761</v>
      </c>
      <c r="I366" s="299" t="str">
        <f>CONCATENATE("(",ROUND((H366/$H368)*100,1),")")</f>
        <v>(53.5)</v>
      </c>
      <c r="K366" s="302">
        <f>B371-B366</f>
        <v>0.92755903289979891</v>
      </c>
      <c r="L366" s="302">
        <f>D371-D366</f>
        <v>0.31249321589889956</v>
      </c>
      <c r="M366" s="302">
        <f>F371-F366</f>
        <v>7.975670538157309E-2</v>
      </c>
      <c r="N366" s="302">
        <f>SUM(K366:M366)</f>
        <v>1.3198089541802716</v>
      </c>
    </row>
    <row r="367" spans="1:14" x14ac:dyDescent="0.2">
      <c r="A367" s="282" t="s">
        <v>365</v>
      </c>
      <c r="B367" s="302">
        <f>'Ind T6'!L152</f>
        <v>6.848153066330231</v>
      </c>
      <c r="C367" s="299" t="str">
        <f>CONCATENATE("(",ROUND((B367/$H368)*100,1),")")</f>
        <v>(21.9)</v>
      </c>
      <c r="D367" s="302">
        <f>'Ind T6'!M152</f>
        <v>5.8950105565896385</v>
      </c>
      <c r="E367" s="299" t="str">
        <f>CONCATENATE("(",ROUND((D367/$H368)*100,1),")")</f>
        <v>(18.8)</v>
      </c>
      <c r="F367" s="302">
        <f>'Ind T6'!N152</f>
        <v>1.8208020329723702</v>
      </c>
      <c r="G367" s="299" t="str">
        <f>CONCATENATE("(",ROUND((F367/$H368)*100,1),")")</f>
        <v>(5.8)</v>
      </c>
      <c r="H367" s="302">
        <f t="shared" ref="H367" si="275">SUM(B367,D367,F367)</f>
        <v>14.56396565589224</v>
      </c>
      <c r="I367" s="299" t="str">
        <f>CONCATENATE("(",ROUND((H367/$H368)*100,1),")")</f>
        <v>(46.5)</v>
      </c>
      <c r="K367" s="302">
        <f t="shared" ref="K367:K368" si="276">B372-B367</f>
        <v>0.68501227642624229</v>
      </c>
      <c r="L367" s="302">
        <f t="shared" ref="L367:L368" si="277">D372-D367</f>
        <v>0.35544962864127072</v>
      </c>
      <c r="M367" s="302">
        <f t="shared" ref="M367:M368" si="278">F372-F367</f>
        <v>0.11372914075222607</v>
      </c>
      <c r="N367" s="302">
        <f t="shared" ref="N367:N368" si="279">SUM(K367:M367)</f>
        <v>1.1541910458197391</v>
      </c>
    </row>
    <row r="368" spans="1:14" x14ac:dyDescent="0.2">
      <c r="A368" s="282" t="s">
        <v>363</v>
      </c>
      <c r="B368" s="302">
        <f>SUM(B366:B367)</f>
        <v>18.357219135065613</v>
      </c>
      <c r="C368" s="299" t="str">
        <f>CONCATENATE("(",ROUND((B368/$H368)*100,1),")")</f>
        <v>(58.6)</v>
      </c>
      <c r="D368" s="302">
        <f>SUM(D366:D367)</f>
        <v>9.8817179451802239</v>
      </c>
      <c r="E368" s="299" t="str">
        <f>CONCATENATE("(",ROUND((D368/$H368)*100,1),")")</f>
        <v>(31.6)</v>
      </c>
      <c r="F368" s="302">
        <f>SUM(F366:F367)</f>
        <v>3.0730629197541655</v>
      </c>
      <c r="G368" s="299" t="str">
        <f>CONCATENATE("(",ROUND((F368/$H368)*100,1),")")</f>
        <v>(9.8)</v>
      </c>
      <c r="H368" s="302">
        <f>SUM(H366:H367)</f>
        <v>31.312000000000001</v>
      </c>
      <c r="I368" s="299" t="str">
        <f>CONCATENATE("(",ROUND((H368/$H368)*100,1),")")</f>
        <v>(100)</v>
      </c>
      <c r="K368" s="302">
        <f t="shared" si="276"/>
        <v>1.6125713093260394</v>
      </c>
      <c r="L368" s="302">
        <f t="shared" si="277"/>
        <v>0.66794284454016939</v>
      </c>
      <c r="M368" s="302">
        <f t="shared" si="278"/>
        <v>0.19348584613379938</v>
      </c>
      <c r="N368" s="302">
        <f t="shared" si="279"/>
        <v>2.4740000000000082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12.43662510163518</v>
      </c>
      <c r="C371" s="299" t="str">
        <f>CONCATENATE("(",ROUND((B371/$H373)*100,1),")")</f>
        <v>(36.8)</v>
      </c>
      <c r="D371" s="302">
        <f>'Ind T6'!R153</f>
        <v>4.2992006044894842</v>
      </c>
      <c r="E371" s="299" t="str">
        <f>CONCATENATE("(",ROUND((D371/$H373)*100,1),")")</f>
        <v>(12.7)</v>
      </c>
      <c r="F371" s="302">
        <f>'Ind T6'!S153</f>
        <v>1.3320175921633686</v>
      </c>
      <c r="G371" s="299" t="str">
        <f>CONCATENATE("(",ROUND((F371/$H373)*100,1),")")</f>
        <v>(3.9)</v>
      </c>
      <c r="H371" s="302">
        <f>SUM(B371,D371,F371)</f>
        <v>18.067843298288032</v>
      </c>
      <c r="I371" s="299" t="str">
        <f>CONCATENATE("(",ROUND((H371/$H373)*100,1),")")</f>
        <v>(53.5)</v>
      </c>
      <c r="K371" s="302">
        <f>B376-B371</f>
        <v>1.0900778318962949</v>
      </c>
      <c r="L371" s="302">
        <f>D376-D371</f>
        <v>0.33391049682163221</v>
      </c>
      <c r="M371" s="302">
        <f>F376-F371</f>
        <v>0.12131434920360595</v>
      </c>
      <c r="N371" s="302">
        <f>SUM(K371:M371)</f>
        <v>1.5453026779215331</v>
      </c>
    </row>
    <row r="372" spans="1:14" x14ac:dyDescent="0.2">
      <c r="A372" s="282" t="s">
        <v>365</v>
      </c>
      <c r="B372" s="302">
        <f>'Ind T6'!Q152</f>
        <v>7.5331653427564733</v>
      </c>
      <c r="C372" s="299" t="str">
        <f>CONCATENATE("(",ROUND((B372/$H373)*100,1),")")</f>
        <v>(22.3)</v>
      </c>
      <c r="D372" s="302">
        <f>'Ind T6'!R152</f>
        <v>6.2504601852309092</v>
      </c>
      <c r="E372" s="299" t="str">
        <f>CONCATENATE("(",ROUND((D372/$H373)*100,1),")")</f>
        <v>(18.5)</v>
      </c>
      <c r="F372" s="302">
        <f>'Ind T6'!S152</f>
        <v>1.9345311737245963</v>
      </c>
      <c r="G372" s="299" t="str">
        <f>CONCATENATE("(",ROUND((F372/$H373)*100,1),")")</f>
        <v>(5.7)</v>
      </c>
      <c r="H372" s="302">
        <f t="shared" ref="H372" si="280">SUM(B372,D372,F372)</f>
        <v>15.71815670171198</v>
      </c>
      <c r="I372" s="299" t="str">
        <f>CONCATENATE("(",ROUND((H372/$H373)*100,1),")")</f>
        <v>(46.5)</v>
      </c>
      <c r="K372" s="302">
        <f t="shared" ref="K372:K373" si="281">B377-B372</f>
        <v>0.8427128152998149</v>
      </c>
      <c r="L372" s="302">
        <f t="shared" ref="L372:L373" si="282">D377-D372</f>
        <v>0.31547803220240755</v>
      </c>
      <c r="M372" s="302">
        <f t="shared" ref="M372:M373" si="283">F377-F372</f>
        <v>0.18850647457619507</v>
      </c>
      <c r="N372" s="302">
        <f t="shared" ref="N372:N373" si="284">SUM(K372:M372)</f>
        <v>1.3466973220784175</v>
      </c>
    </row>
    <row r="373" spans="1:14" x14ac:dyDescent="0.2">
      <c r="A373" s="282" t="s">
        <v>363</v>
      </c>
      <c r="B373" s="302">
        <f>SUM(B371:B372)</f>
        <v>19.969790444391652</v>
      </c>
      <c r="C373" s="299" t="str">
        <f>CONCATENATE("(",ROUND((B373/$H373)*100,1),")")</f>
        <v>(59.1)</v>
      </c>
      <c r="D373" s="302">
        <f>SUM(D371:D372)</f>
        <v>10.549660789720393</v>
      </c>
      <c r="E373" s="299" t="str">
        <f>CONCATENATE("(",ROUND((D373/$H373)*100,1),")")</f>
        <v>(31.2)</v>
      </c>
      <c r="F373" s="302">
        <f>SUM(F371:F372)</f>
        <v>3.2665487658879648</v>
      </c>
      <c r="G373" s="299" t="str">
        <f>CONCATENATE("(",ROUND((F373/$H373)*100,1),")")</f>
        <v>(9.7)</v>
      </c>
      <c r="H373" s="302">
        <f>SUM(H371:H372)</f>
        <v>33.786000000000016</v>
      </c>
      <c r="I373" s="299" t="str">
        <f>CONCATENATE("(",ROUND((H373/$H373)*100,1),")")</f>
        <v>(100)</v>
      </c>
      <c r="K373" s="302">
        <f t="shared" si="281"/>
        <v>1.9327906471961107</v>
      </c>
      <c r="L373" s="302">
        <f t="shared" si="282"/>
        <v>0.64938852902403887</v>
      </c>
      <c r="M373" s="302">
        <f t="shared" si="283"/>
        <v>0.30982082377980102</v>
      </c>
      <c r="N373" s="302">
        <f t="shared" si="284"/>
        <v>2.8919999999999506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13.526702933531475</v>
      </c>
      <c r="C376" s="299" t="str">
        <f>CONCATENATE("(",ROUND((B376/$H378)*100,1),")")</f>
        <v>(36.9)</v>
      </c>
      <c r="D376" s="302">
        <f>'Ind T6'!W153</f>
        <v>4.6331111013111164</v>
      </c>
      <c r="E376" s="299" t="str">
        <f>CONCATENATE("(",ROUND((D376/$H378)*100,1),")")</f>
        <v>(12.6)</v>
      </c>
      <c r="F376" s="302">
        <f>'Ind T6'!X153</f>
        <v>1.4533319413669745</v>
      </c>
      <c r="G376" s="299" t="str">
        <f>CONCATENATE("(",ROUND((F376/$H378)*100,1),")")</f>
        <v>(4)</v>
      </c>
      <c r="H376" s="302">
        <f>SUM(B376,D376,F376)</f>
        <v>19.613145976209566</v>
      </c>
      <c r="I376" s="299" t="str">
        <f>CONCATENATE("(",ROUND((H376/$H378)*100,1),")")</f>
        <v>(53.5)</v>
      </c>
      <c r="K376" s="302">
        <f>B376-B366</f>
        <v>2.0176368647960938</v>
      </c>
      <c r="L376" s="302">
        <f>D376-D366</f>
        <v>0.64640371272053176</v>
      </c>
      <c r="M376" s="302">
        <f>F376-F366</f>
        <v>0.20107105458517904</v>
      </c>
      <c r="N376" s="302">
        <f>SUM(K376:M376)</f>
        <v>2.8651116321018044</v>
      </c>
    </row>
    <row r="377" spans="1:14" x14ac:dyDescent="0.2">
      <c r="A377" s="282" t="s">
        <v>365</v>
      </c>
      <c r="B377" s="302">
        <f>'Ind T6'!V152</f>
        <v>8.3758781580562882</v>
      </c>
      <c r="C377" s="299" t="str">
        <f>CONCATENATE("(",ROUND((B377/$H378)*100,1),")")</f>
        <v>(22.8)</v>
      </c>
      <c r="D377" s="302">
        <f>'Ind T6'!W152</f>
        <v>6.5659382174333167</v>
      </c>
      <c r="E377" s="299" t="str">
        <f>CONCATENATE("(",ROUND((D377/$H378)*100,1),")")</f>
        <v>(17.9)</v>
      </c>
      <c r="F377" s="302">
        <f>'Ind T6'!X152</f>
        <v>2.1230376483007913</v>
      </c>
      <c r="G377" s="299" t="str">
        <f>CONCATENATE("(",ROUND((F377/$H378)*100,1),")")</f>
        <v>(5.8)</v>
      </c>
      <c r="H377" s="302">
        <f t="shared" ref="H377" si="285">SUM(B377,D377,F377)</f>
        <v>17.064854023790396</v>
      </c>
      <c r="I377" s="299" t="str">
        <f>CONCATENATE("(",ROUND((H377/$H378)*100,1),")")</f>
        <v>(46.5)</v>
      </c>
      <c r="K377" s="302">
        <f t="shared" ref="K377:K378" si="286">B377-B367</f>
        <v>1.5277250917260572</v>
      </c>
      <c r="L377" s="302">
        <f t="shared" ref="L377:L378" si="287">D377-D367</f>
        <v>0.67092766084367828</v>
      </c>
      <c r="M377" s="302">
        <f t="shared" ref="M377:M378" si="288">F377-F367</f>
        <v>0.30223561532842114</v>
      </c>
      <c r="N377" s="302">
        <f t="shared" ref="N377:N378" si="289">SUM(K377:M377)</f>
        <v>2.5008883678981566</v>
      </c>
    </row>
    <row r="378" spans="1:14" x14ac:dyDescent="0.2">
      <c r="A378" s="282" t="s">
        <v>363</v>
      </c>
      <c r="B378" s="302">
        <f>SUM(B376:B377)</f>
        <v>21.902581091587763</v>
      </c>
      <c r="C378" s="299" t="str">
        <f>CONCATENATE("(",ROUND((B378/$H378)*100,1),")")</f>
        <v>(59.7)</v>
      </c>
      <c r="D378" s="302">
        <f>SUM(D376:D377)</f>
        <v>11.199049318744432</v>
      </c>
      <c r="E378" s="299" t="str">
        <f>CONCATENATE("(",ROUND((D378/$H378)*100,1),")")</f>
        <v>(30.5)</v>
      </c>
      <c r="F378" s="302">
        <f>SUM(F376:F377)</f>
        <v>3.5763695896677659</v>
      </c>
      <c r="G378" s="299" t="str">
        <f>CONCATENATE("(",ROUND((F378/$H378)*100,1),")")</f>
        <v>(9.8)</v>
      </c>
      <c r="H378" s="302">
        <f>SUM(H376:H377)</f>
        <v>36.677999999999962</v>
      </c>
      <c r="I378" s="299" t="str">
        <f>CONCATENATE("(",ROUND((H378/$H378)*100,1),")")</f>
        <v>(100)</v>
      </c>
      <c r="K378" s="302">
        <f t="shared" si="286"/>
        <v>3.5453619565221501</v>
      </c>
      <c r="L378" s="302">
        <f t="shared" si="287"/>
        <v>1.3173313735642083</v>
      </c>
      <c r="M378" s="302">
        <f t="shared" si="288"/>
        <v>0.5033066699136004</v>
      </c>
      <c r="N378" s="302">
        <f t="shared" si="289"/>
        <v>5.3659999999999588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6.7998167702028605</v>
      </c>
      <c r="C387" s="299" t="str">
        <f>CONCATENATE("(",ROUND((B387/$H389)*100,1),")")</f>
        <v>(34)</v>
      </c>
      <c r="D387" s="302">
        <f>'Ind T6'!M162</f>
        <v>1.0445869565198227</v>
      </c>
      <c r="E387" s="299" t="str">
        <f>CONCATENATE("(",ROUND((D387/$H389)*100,1),")")</f>
        <v>(5.2)</v>
      </c>
      <c r="F387" s="302">
        <f>'Ind T6'!N162</f>
        <v>0.40236335404326562</v>
      </c>
      <c r="G387" s="299" t="str">
        <f>CONCATENATE("(",ROUND((F387/$H389)*100,1),")")</f>
        <v>(2)</v>
      </c>
      <c r="H387" s="302">
        <f>SUM(B387,D387,F387)</f>
        <v>8.2467670807659488</v>
      </c>
      <c r="I387" s="299" t="str">
        <f>CONCATENATE("(",ROUND((H387/$H389)*100,1),")")</f>
        <v>(41.2)</v>
      </c>
      <c r="K387" s="302">
        <f>B392-B387</f>
        <v>-9.2600020370531944E-2</v>
      </c>
      <c r="L387" s="302">
        <f>D392-D387</f>
        <v>6.3677542795870901E-2</v>
      </c>
      <c r="M387" s="302">
        <f>F392-F387</f>
        <v>2.9954692375666059E-3</v>
      </c>
      <c r="N387" s="302">
        <f>SUM(K387:M387)</f>
        <v>-2.5927008337094437E-2</v>
      </c>
    </row>
    <row r="388" spans="1:14" x14ac:dyDescent="0.2">
      <c r="A388" s="282" t="s">
        <v>365</v>
      </c>
      <c r="B388" s="302">
        <f>'Ind T6'!L161</f>
        <v>5.8175403726290851</v>
      </c>
      <c r="C388" s="299" t="str">
        <f>CONCATENATE("(",ROUND((B388/$H389)*100,1),")")</f>
        <v>(29.1)</v>
      </c>
      <c r="D388" s="302">
        <f>'Ind T6'!M161</f>
        <v>5.6759254658633251</v>
      </c>
      <c r="E388" s="299" t="str">
        <f>CONCATENATE("(",ROUND((D388/$H389)*100,1),")")</f>
        <v>(28.4)</v>
      </c>
      <c r="F388" s="302">
        <f>'Ind T6'!N161</f>
        <v>0.26676708074163336</v>
      </c>
      <c r="G388" s="299" t="str">
        <f>CONCATENATE("(",ROUND((F388/$H389)*100,1),")")</f>
        <v>(1.3)</v>
      </c>
      <c r="H388" s="302">
        <f t="shared" ref="H388" si="290">SUM(B388,D388,F388)</f>
        <v>11.760232919234044</v>
      </c>
      <c r="I388" s="299" t="str">
        <f>CONCATENATE("(",ROUND((H388/$H389)*100,1),")")</f>
        <v>(58.8)</v>
      </c>
      <c r="K388" s="302">
        <f t="shared" ref="K388:K389" si="291">B393-B388</f>
        <v>3.9061208794435309E-2</v>
      </c>
      <c r="L388" s="302">
        <f t="shared" ref="L388:L389" si="292">D393-D388</f>
        <v>4.981224333152845E-2</v>
      </c>
      <c r="M388" s="302">
        <f t="shared" ref="M388:M389" si="293">F393-F388</f>
        <v>2.0535562111348993E-3</v>
      </c>
      <c r="N388" s="302">
        <f t="shared" ref="N388:N389" si="294">SUM(K388:M388)</f>
        <v>9.0927008337098658E-2</v>
      </c>
    </row>
    <row r="389" spans="1:14" x14ac:dyDescent="0.2">
      <c r="A389" s="282" t="s">
        <v>363</v>
      </c>
      <c r="B389" s="302">
        <f>SUM(B387:B388)</f>
        <v>12.617357142831946</v>
      </c>
      <c r="C389" s="299" t="str">
        <f>CONCATENATE("(",ROUND((B389/$H389)*100,1),")")</f>
        <v>(63.1)</v>
      </c>
      <c r="D389" s="302">
        <f>SUM(D387:D388)</f>
        <v>6.7205124223831483</v>
      </c>
      <c r="E389" s="299" t="str">
        <f>CONCATENATE("(",ROUND((D389/$H389)*100,1),")")</f>
        <v>(33.6)</v>
      </c>
      <c r="F389" s="302">
        <f>SUM(F387:F388)</f>
        <v>0.66913043478489898</v>
      </c>
      <c r="G389" s="299" t="str">
        <f>CONCATENATE("(",ROUND((F389/$H389)*100,1),")")</f>
        <v>(3.3)</v>
      </c>
      <c r="H389" s="302">
        <f>SUM(H387:H388)</f>
        <v>20.006999999999991</v>
      </c>
      <c r="I389" s="299" t="str">
        <f>CONCATENATE("(",ROUND((H389/$H389)*100,1),")")</f>
        <v>(100)</v>
      </c>
      <c r="K389" s="302">
        <f t="shared" si="291"/>
        <v>-5.3538811576096634E-2</v>
      </c>
      <c r="L389" s="302">
        <f t="shared" si="292"/>
        <v>0.11348978612739913</v>
      </c>
      <c r="M389" s="302">
        <f t="shared" si="293"/>
        <v>5.0490254487014496E-3</v>
      </c>
      <c r="N389" s="302">
        <f t="shared" si="294"/>
        <v>6.5000000000003944E-2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6.7072167498323285</v>
      </c>
      <c r="C392" s="299" t="str">
        <f>CONCATENATE("(",ROUND((B392/$H394)*100,1),")")</f>
        <v>(33.4)</v>
      </c>
      <c r="D392" s="302">
        <f>'Ind T6'!R162</f>
        <v>1.1082644993156936</v>
      </c>
      <c r="E392" s="299" t="str">
        <f>CONCATENATE("(",ROUND((D392/$H394)*100,1),")")</f>
        <v>(5.5)</v>
      </c>
      <c r="F392" s="302">
        <f>'Ind T6'!S162</f>
        <v>0.40535882328083223</v>
      </c>
      <c r="G392" s="299" t="str">
        <f>CONCATENATE("(",ROUND((F392/$H394)*100,1),")")</f>
        <v>(2)</v>
      </c>
      <c r="H392" s="302">
        <f>SUM(B392,D392,F392)</f>
        <v>8.2208400724288548</v>
      </c>
      <c r="I392" s="299" t="str">
        <f>CONCATENATE("(",ROUND((H392/$H394)*100,1),")")</f>
        <v>(41)</v>
      </c>
      <c r="K392" s="302">
        <f>B397-B392</f>
        <v>-0.2183764912797308</v>
      </c>
      <c r="L392" s="302">
        <f>D397-D392</f>
        <v>0.1247173695824868</v>
      </c>
      <c r="M392" s="302">
        <f>F397-F392</f>
        <v>7.9262657136293657E-3</v>
      </c>
      <c r="N392" s="302">
        <f>SUM(K392:M392)</f>
        <v>-8.5732855983614631E-2</v>
      </c>
    </row>
    <row r="393" spans="1:14" x14ac:dyDescent="0.2">
      <c r="A393" s="282" t="s">
        <v>365</v>
      </c>
      <c r="B393" s="302">
        <f>'Ind T6'!Q161</f>
        <v>5.8566015814235204</v>
      </c>
      <c r="C393" s="299" t="str">
        <f>CONCATENATE("(",ROUND((B393/$H394)*100,1),")")</f>
        <v>(29.2)</v>
      </c>
      <c r="D393" s="302">
        <f>'Ind T6'!R161</f>
        <v>5.7257377091948536</v>
      </c>
      <c r="E393" s="299" t="str">
        <f>CONCATENATE("(",ROUND((D393/$H394)*100,1),")")</f>
        <v>(28.5)</v>
      </c>
      <c r="F393" s="302">
        <f>'Ind T6'!S161</f>
        <v>0.26882063695276825</v>
      </c>
      <c r="G393" s="299" t="str">
        <f>CONCATENATE("(",ROUND((F393/$H394)*100,1),")")</f>
        <v>(1.3)</v>
      </c>
      <c r="H393" s="302">
        <f t="shared" ref="H393" si="295">SUM(B393,D393,F393)</f>
        <v>11.851159927571143</v>
      </c>
      <c r="I393" s="299" t="str">
        <f>CONCATENATE("(",ROUND((H393/$H394)*100,1),")")</f>
        <v>(59)</v>
      </c>
      <c r="K393" s="302">
        <f t="shared" ref="K393:K394" si="296">B398-B393</f>
        <v>4.9938492195988005E-2</v>
      </c>
      <c r="L393" s="302">
        <f t="shared" ref="L393:L394" si="297">D398-D393</f>
        <v>5.1265246795427544E-2</v>
      </c>
      <c r="M393" s="302">
        <f t="shared" ref="M393:M394" si="298">F398-F393</f>
        <v>4.5291169922250241E-3</v>
      </c>
      <c r="N393" s="302">
        <f t="shared" ref="N393:N394" si="299">SUM(K393:M393)</f>
        <v>0.10573285598364057</v>
      </c>
    </row>
    <row r="394" spans="1:14" x14ac:dyDescent="0.2">
      <c r="A394" s="282" t="s">
        <v>363</v>
      </c>
      <c r="B394" s="302">
        <f>SUM(B392:B393)</f>
        <v>12.563818331255849</v>
      </c>
      <c r="C394" s="299" t="str">
        <f>CONCATENATE("(",ROUND((B394/$H394)*100,1),")")</f>
        <v>(62.6)</v>
      </c>
      <c r="D394" s="302">
        <f>SUM(D392:D393)</f>
        <v>6.8340022085105474</v>
      </c>
      <c r="E394" s="299" t="str">
        <f>CONCATENATE("(",ROUND((D394/$H394)*100,1),")")</f>
        <v>(34)</v>
      </c>
      <c r="F394" s="302">
        <f>SUM(F392:F393)</f>
        <v>0.67417946023360042</v>
      </c>
      <c r="G394" s="299" t="str">
        <f>CONCATENATE("(",ROUND((F394/$H394)*100,1),")")</f>
        <v>(3.4)</v>
      </c>
      <c r="H394" s="302">
        <f>SUM(H392:H393)</f>
        <v>20.071999999999996</v>
      </c>
      <c r="I394" s="299" t="str">
        <f>CONCATENATE("(",ROUND((H394/$H394)*100,1),")")</f>
        <v>(100)</v>
      </c>
      <c r="K394" s="302">
        <f t="shared" si="296"/>
        <v>-0.1684379990837428</v>
      </c>
      <c r="L394" s="302">
        <f t="shared" si="297"/>
        <v>0.17598261637791435</v>
      </c>
      <c r="M394" s="302">
        <f t="shared" si="298"/>
        <v>1.2455382705854445E-2</v>
      </c>
      <c r="N394" s="302">
        <f t="shared" si="299"/>
        <v>2.0000000000025997E-2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6.4888402585525977</v>
      </c>
      <c r="C397" s="299" t="str">
        <f>CONCATENATE("(",ROUND((B397/$H399)*100,1),")")</f>
        <v>(32.3)</v>
      </c>
      <c r="D397" s="302">
        <f>'Ind T6'!W162</f>
        <v>1.2329818688981804</v>
      </c>
      <c r="E397" s="299" t="str">
        <f>CONCATENATE("(",ROUND((D397/$H399)*100,1),")")</f>
        <v>(6.1)</v>
      </c>
      <c r="F397" s="302">
        <f>'Ind T6'!X162</f>
        <v>0.41328508899446159</v>
      </c>
      <c r="G397" s="299" t="str">
        <f>CONCATENATE("(",ROUND((F397/$H399)*100,1),")")</f>
        <v>(2.1)</v>
      </c>
      <c r="H397" s="302">
        <f>SUM(B397,D397,F397)</f>
        <v>8.13510721644524</v>
      </c>
      <c r="I397" s="299" t="str">
        <f>CONCATENATE("(",ROUND((H397/$H399)*100,1),")")</f>
        <v>(40.5)</v>
      </c>
      <c r="K397" s="302">
        <f>B397-B387</f>
        <v>-0.31097651165026274</v>
      </c>
      <c r="L397" s="302">
        <f>D397-D387</f>
        <v>0.1883949123783577</v>
      </c>
      <c r="M397" s="302">
        <f>F397-F387</f>
        <v>1.0921734951195972E-2</v>
      </c>
      <c r="N397" s="302">
        <f>SUM(K397:M397)</f>
        <v>-0.11165986432070907</v>
      </c>
    </row>
    <row r="398" spans="1:14" x14ac:dyDescent="0.2">
      <c r="A398" s="282" t="s">
        <v>365</v>
      </c>
      <c r="B398" s="302">
        <f>'Ind T6'!V161</f>
        <v>5.9065400736195084</v>
      </c>
      <c r="C398" s="299" t="str">
        <f>CONCATENATE("(",ROUND((B398/$H399)*100,1),")")</f>
        <v>(29.4)</v>
      </c>
      <c r="D398" s="302">
        <f>'Ind T6'!W161</f>
        <v>5.7770029559902811</v>
      </c>
      <c r="E398" s="299" t="str">
        <f>CONCATENATE("(",ROUND((D398/$H399)*100,1),")")</f>
        <v>(28.8)</v>
      </c>
      <c r="F398" s="302">
        <f>'Ind T6'!X161</f>
        <v>0.27334975394499328</v>
      </c>
      <c r="G398" s="299" t="str">
        <f>CONCATENATE("(",ROUND((F398/$H399)*100,1),")")</f>
        <v>(1.4)</v>
      </c>
      <c r="H398" s="302">
        <f t="shared" ref="H398" si="300">SUM(B398,D398,F398)</f>
        <v>11.956892783554784</v>
      </c>
      <c r="I398" s="299" t="str">
        <f>CONCATENATE("(",ROUND((H398/$H399)*100,1),")")</f>
        <v>(59.5)</v>
      </c>
      <c r="K398" s="302">
        <f t="shared" ref="K398:K399" si="301">B398-B388</f>
        <v>8.8999700990423314E-2</v>
      </c>
      <c r="L398" s="302">
        <f t="shared" ref="L398:L399" si="302">D398-D388</f>
        <v>0.10107749012695599</v>
      </c>
      <c r="M398" s="302">
        <f t="shared" ref="M398:M399" si="303">F398-F388</f>
        <v>6.5826732033599233E-3</v>
      </c>
      <c r="N398" s="302">
        <f t="shared" ref="N398:N399" si="304">SUM(K398:M398)</f>
        <v>0.19665986432073923</v>
      </c>
    </row>
    <row r="399" spans="1:14" x14ac:dyDescent="0.2">
      <c r="A399" s="282" t="s">
        <v>363</v>
      </c>
      <c r="B399" s="302">
        <f>SUM(B397:B398)</f>
        <v>12.395380332172106</v>
      </c>
      <c r="C399" s="299" t="str">
        <f>CONCATENATE("(",ROUND((B399/$H399)*100,1),")")</f>
        <v>(61.7)</v>
      </c>
      <c r="D399" s="302">
        <f>SUM(D397:D398)</f>
        <v>7.0099848248884618</v>
      </c>
      <c r="E399" s="299" t="str">
        <f>CONCATENATE("(",ROUND((D399/$H399)*100,1),")")</f>
        <v>(34.9)</v>
      </c>
      <c r="F399" s="302">
        <f>SUM(F397:F398)</f>
        <v>0.68663484293945487</v>
      </c>
      <c r="G399" s="299" t="str">
        <f>CONCATENATE("(",ROUND((F399/$H399)*100,1),")")</f>
        <v>(3.4)</v>
      </c>
      <c r="H399" s="302">
        <f>SUM(H397:H398)</f>
        <v>20.092000000000024</v>
      </c>
      <c r="I399" s="299" t="str">
        <f>CONCATENATE("(",ROUND((H399/$H399)*100,1),")")</f>
        <v>(100)</v>
      </c>
      <c r="K399" s="302">
        <f t="shared" si="301"/>
        <v>-0.22197681065983943</v>
      </c>
      <c r="L399" s="302">
        <f t="shared" si="302"/>
        <v>0.28947240250531348</v>
      </c>
      <c r="M399" s="302">
        <f t="shared" si="303"/>
        <v>1.7504408154555895E-2</v>
      </c>
      <c r="N399" s="302">
        <f t="shared" si="304"/>
        <v>8.500000000002994E-2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7.1243448683105717</v>
      </c>
      <c r="C408" s="299" t="str">
        <f>CONCATENATE("(",ROUND((B408/$H410)*100,1),")")</f>
        <v>(19)</v>
      </c>
      <c r="D408" s="302">
        <f>'Ind T6'!M171</f>
        <v>2.5412756554043474</v>
      </c>
      <c r="E408" s="299" t="str">
        <f>CONCATENATE("(",ROUND((D408/$H410)*100,1),")")</f>
        <v>(6.8)</v>
      </c>
      <c r="F408" s="302">
        <f>'Ind T6'!N171</f>
        <v>1.1680055667799369</v>
      </c>
      <c r="G408" s="299" t="str">
        <f>CONCATENATE("(",ROUND((F408/$H410)*100,1),")")</f>
        <v>(3.1)</v>
      </c>
      <c r="H408" s="302">
        <f>SUM(B408,D408,F408)</f>
        <v>10.833626090494857</v>
      </c>
      <c r="I408" s="299" t="str">
        <f>CONCATENATE("(",ROUND((H408/$H410)*100,1),")")</f>
        <v>(28.9)</v>
      </c>
      <c r="K408" s="302">
        <f>B413-B408</f>
        <v>-9.7106493770795055E-2</v>
      </c>
      <c r="L408" s="302">
        <f>D413-D408</f>
        <v>3.2490320514511062E-2</v>
      </c>
      <c r="M408" s="302">
        <f>F413-F408</f>
        <v>2.1919960583441034E-2</v>
      </c>
      <c r="N408" s="302">
        <f>SUM(K408:M408)</f>
        <v>-4.2696212672842959E-2</v>
      </c>
    </row>
    <row r="409" spans="1:14" x14ac:dyDescent="0.2">
      <c r="A409" s="282" t="s">
        <v>365</v>
      </c>
      <c r="B409" s="302">
        <f>'Ind T6'!L170</f>
        <v>10.851661245714517</v>
      </c>
      <c r="C409" s="299" t="str">
        <f>CONCATENATE("(",ROUND((B409/$H410)*100,1),")")</f>
        <v>(29)</v>
      </c>
      <c r="D409" s="302">
        <f>'Ind T6'!M170</f>
        <v>13.286254371498892</v>
      </c>
      <c r="E409" s="299" t="str">
        <f>CONCATENATE("(",ROUND((D409/$H410)*100,1),")")</f>
        <v>(35.5)</v>
      </c>
      <c r="F409" s="302">
        <f>'Ind T6'!N170</f>
        <v>2.4784582922918017</v>
      </c>
      <c r="G409" s="299" t="str">
        <f>CONCATENATE("(",ROUND((F409/$H410)*100,1),")")</f>
        <v>(6.6)</v>
      </c>
      <c r="H409" s="302">
        <f t="shared" ref="H409" si="305">SUM(B409,D409,F409)</f>
        <v>26.61637390950521</v>
      </c>
      <c r="I409" s="299" t="str">
        <f>CONCATENATE("(",ROUND((H409/$H410)*100,1),")")</f>
        <v>(71.1)</v>
      </c>
      <c r="K409" s="302">
        <f t="shared" ref="K409:K410" si="306">B414-B409</f>
        <v>0.23480169537487505</v>
      </c>
      <c r="L409" s="302">
        <f t="shared" ref="L409:L410" si="307">D414-D409</f>
        <v>-0.29334339151594158</v>
      </c>
      <c r="M409" s="302">
        <f t="shared" ref="M409:M410" si="308">F414-F409</f>
        <v>2.6237908813853128E-2</v>
      </c>
      <c r="N409" s="302">
        <f t="shared" ref="N409:N410" si="309">SUM(K409:M409)</f>
        <v>-3.2303787327213396E-2</v>
      </c>
    </row>
    <row r="410" spans="1:14" x14ac:dyDescent="0.2">
      <c r="A410" s="282" t="s">
        <v>363</v>
      </c>
      <c r="B410" s="302">
        <f>SUM(B408:B409)</f>
        <v>17.97600611402509</v>
      </c>
      <c r="C410" s="299" t="str">
        <f>CONCATENATE("(",ROUND((B410/$H410)*100,1),")")</f>
        <v>(48)</v>
      </c>
      <c r="D410" s="302">
        <f>SUM(D408:D409)</f>
        <v>15.82753002690324</v>
      </c>
      <c r="E410" s="299" t="str">
        <f>CONCATENATE("(",ROUND((D410/$H410)*100,1),")")</f>
        <v>(42.3)</v>
      </c>
      <c r="F410" s="302">
        <f>SUM(F408:F409)</f>
        <v>3.6464638590717389</v>
      </c>
      <c r="G410" s="299" t="str">
        <f>CONCATENATE("(",ROUND((F410/$H410)*100,1),")")</f>
        <v>(9.7)</v>
      </c>
      <c r="H410" s="302">
        <f>SUM(H408:H409)</f>
        <v>37.450000000000067</v>
      </c>
      <c r="I410" s="299" t="str">
        <f>CONCATENATE("(",ROUND((H410/$H410)*100,1),")")</f>
        <v>(100)</v>
      </c>
      <c r="K410" s="302">
        <f t="shared" si="306"/>
        <v>0.13769520160407822</v>
      </c>
      <c r="L410" s="302">
        <f t="shared" si="307"/>
        <v>-0.2608530710014314</v>
      </c>
      <c r="M410" s="302">
        <f t="shared" si="308"/>
        <v>4.815786939729394E-2</v>
      </c>
      <c r="N410" s="302">
        <f t="shared" si="309"/>
        <v>-7.5000000000059242E-2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7.0272383745397766</v>
      </c>
      <c r="C413" s="299" t="str">
        <f>CONCATENATE("(",ROUND((B413/$H415)*100,1),")")</f>
        <v>(18.8)</v>
      </c>
      <c r="D413" s="302">
        <f>'Ind T6'!R171</f>
        <v>2.5737659759188585</v>
      </c>
      <c r="E413" s="299" t="str">
        <f>CONCATENATE("(",ROUND((D413/$H415)*100,1),")")</f>
        <v>(6.9)</v>
      </c>
      <c r="F413" s="302">
        <f>'Ind T6'!S171</f>
        <v>1.189925527363378</v>
      </c>
      <c r="G413" s="299" t="str">
        <f>CONCATENATE("(",ROUND((F413/$H415)*100,1),")")</f>
        <v>(3.2)</v>
      </c>
      <c r="H413" s="302">
        <f>SUM(B413,D413,F413)</f>
        <v>10.790929877822013</v>
      </c>
      <c r="I413" s="299" t="str">
        <f>CONCATENATE("(",ROUND((H413/$H415)*100,1),")")</f>
        <v>(28.9)</v>
      </c>
      <c r="K413" s="302">
        <f>B418-B413</f>
        <v>3.0430492965796141E-2</v>
      </c>
      <c r="L413" s="302">
        <f>D418-D413</f>
        <v>0.13559425790595325</v>
      </c>
      <c r="M413" s="302">
        <f>F418-F413</f>
        <v>7.3727441575230923E-2</v>
      </c>
      <c r="N413" s="302">
        <f>SUM(K413:M413)</f>
        <v>0.23975219244698032</v>
      </c>
    </row>
    <row r="414" spans="1:14" x14ac:dyDescent="0.2">
      <c r="A414" s="282" t="s">
        <v>365</v>
      </c>
      <c r="B414" s="302">
        <f>'Ind T6'!Q170</f>
        <v>11.086462941089392</v>
      </c>
      <c r="C414" s="299" t="str">
        <f>CONCATENATE("(",ROUND((B414/$H415)*100,1),")")</f>
        <v>(29.7)</v>
      </c>
      <c r="D414" s="302">
        <f>'Ind T6'!R170</f>
        <v>12.99291097998295</v>
      </c>
      <c r="E414" s="299" t="str">
        <f>CONCATENATE("(",ROUND((D414/$H415)*100,1),")")</f>
        <v>(34.8)</v>
      </c>
      <c r="F414" s="302">
        <f>'Ind T6'!S170</f>
        <v>2.5046962011056548</v>
      </c>
      <c r="G414" s="299" t="str">
        <f>CONCATENATE("(",ROUND((F414/$H415)*100,1),")")</f>
        <v>(6.7)</v>
      </c>
      <c r="H414" s="302">
        <f t="shared" ref="H414" si="310">SUM(B414,D414,F414)</f>
        <v>26.584070122177998</v>
      </c>
      <c r="I414" s="299" t="str">
        <f>CONCATENATE("(",ROUND((H414/$H415)*100,1),")")</f>
        <v>(71.1)</v>
      </c>
      <c r="K414" s="302">
        <f t="shared" ref="K414:K415" si="311">B419-B414</f>
        <v>0.86629042507858323</v>
      </c>
      <c r="L414" s="302">
        <f t="shared" ref="L414:L415" si="312">D419-D414</f>
        <v>-0.18765925507703329</v>
      </c>
      <c r="M414" s="302">
        <f t="shared" ref="M414:M415" si="313">F419-F414</f>
        <v>7.9616637551418012E-2</v>
      </c>
      <c r="N414" s="302">
        <f t="shared" ref="N414:N415" si="314">SUM(K414:M414)</f>
        <v>0.75824780755296795</v>
      </c>
    </row>
    <row r="415" spans="1:14" x14ac:dyDescent="0.2">
      <c r="A415" s="282" t="s">
        <v>363</v>
      </c>
      <c r="B415" s="302">
        <f>SUM(B413:B414)</f>
        <v>18.113701315629168</v>
      </c>
      <c r="C415" s="299" t="str">
        <f>CONCATENATE("(",ROUND((B415/$H415)*100,1),")")</f>
        <v>(48.5)</v>
      </c>
      <c r="D415" s="302">
        <f>SUM(D413:D414)</f>
        <v>15.566676955901809</v>
      </c>
      <c r="E415" s="299" t="str">
        <f>CONCATENATE("(",ROUND((D415/$H415)*100,1),")")</f>
        <v>(41.6)</v>
      </c>
      <c r="F415" s="302">
        <f>SUM(F413:F414)</f>
        <v>3.6946217284690328</v>
      </c>
      <c r="G415" s="299" t="str">
        <f>CONCATENATE("(",ROUND((F415/$H415)*100,1),")")</f>
        <v>(9.9)</v>
      </c>
      <c r="H415" s="302">
        <f>SUM(H413:H414)</f>
        <v>37.375000000000014</v>
      </c>
      <c r="I415" s="299" t="str">
        <f>CONCATENATE("(",ROUND((H415/$H415)*100,1),")")</f>
        <v>(100)</v>
      </c>
      <c r="K415" s="302">
        <f t="shared" si="311"/>
        <v>0.89672091804438026</v>
      </c>
      <c r="L415" s="302">
        <f t="shared" si="312"/>
        <v>-5.2064997171079597E-2</v>
      </c>
      <c r="M415" s="302">
        <f t="shared" si="313"/>
        <v>0.15334407912664894</v>
      </c>
      <c r="N415" s="302">
        <f t="shared" si="314"/>
        <v>0.99799999999994959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7.0576688675055728</v>
      </c>
      <c r="C418" s="299" t="str">
        <f>CONCATENATE("(",ROUND((B418/$H420)*100,1),")")</f>
        <v>(18.4)</v>
      </c>
      <c r="D418" s="302">
        <f>'Ind T6'!W171</f>
        <v>2.7093602338248117</v>
      </c>
      <c r="E418" s="299" t="str">
        <f>CONCATENATE("(",ROUND((D418/$H420)*100,1),")")</f>
        <v>(7.1)</v>
      </c>
      <c r="F418" s="302">
        <f>'Ind T6'!X171</f>
        <v>1.2636529689386089</v>
      </c>
      <c r="G418" s="299" t="str">
        <f>CONCATENATE("(",ROUND((F418/$H420)*100,1),")")</f>
        <v>(3.3)</v>
      </c>
      <c r="H418" s="302">
        <f>SUM(B418,D418,F418)</f>
        <v>11.030682070268995</v>
      </c>
      <c r="I418" s="299" t="str">
        <f>CONCATENATE("(",ROUND((H418/$H420)*100,1),")")</f>
        <v>(28.7)</v>
      </c>
      <c r="K418" s="302">
        <f>B418-B408</f>
        <v>-6.6676000804998914E-2</v>
      </c>
      <c r="L418" s="302">
        <f>D418-D408</f>
        <v>0.16808457842046431</v>
      </c>
      <c r="M418" s="302">
        <f>F418-F408</f>
        <v>9.5647402158671957E-2</v>
      </c>
      <c r="N418" s="302">
        <f>SUM(K418:M418)</f>
        <v>0.19705597977413736</v>
      </c>
    </row>
    <row r="419" spans="1:14" x14ac:dyDescent="0.2">
      <c r="A419" s="282" t="s">
        <v>365</v>
      </c>
      <c r="B419" s="302">
        <f>'Ind T6'!V170</f>
        <v>11.952753366167975</v>
      </c>
      <c r="C419" s="299" t="str">
        <f>CONCATENATE("(",ROUND((B419/$H420)*100,1),")")</f>
        <v>(31.1)</v>
      </c>
      <c r="D419" s="302">
        <f>'Ind T6'!W170</f>
        <v>12.805251724905917</v>
      </c>
      <c r="E419" s="299" t="str">
        <f>CONCATENATE("(",ROUND((D419/$H420)*100,1),")")</f>
        <v>(33.4)</v>
      </c>
      <c r="F419" s="302">
        <f>'Ind T6'!X170</f>
        <v>2.5843128386570728</v>
      </c>
      <c r="G419" s="299" t="str">
        <f>CONCATENATE("(",ROUND((F419/$H420)*100,1),")")</f>
        <v>(6.7)</v>
      </c>
      <c r="H419" s="302">
        <f t="shared" ref="H419" si="315">SUM(B419,D419,F419)</f>
        <v>27.342317929730964</v>
      </c>
      <c r="I419" s="299" t="str">
        <f>CONCATENATE("(",ROUND((H419/$H420)*100,1),")")</f>
        <v>(71.3)</v>
      </c>
      <c r="K419" s="302">
        <f t="shared" ref="K419:K420" si="316">B419-B409</f>
        <v>1.1010921204534583</v>
      </c>
      <c r="L419" s="302">
        <f t="shared" ref="L419:L420" si="317">D419-D409</f>
        <v>-0.48100264659297487</v>
      </c>
      <c r="M419" s="302">
        <f t="shared" ref="M419:M420" si="318">F419-F409</f>
        <v>0.10585454636527114</v>
      </c>
      <c r="N419" s="302">
        <f t="shared" ref="N419:N420" si="319">SUM(K419:M419)</f>
        <v>0.72594402022575455</v>
      </c>
    </row>
    <row r="420" spans="1:14" x14ac:dyDescent="0.2">
      <c r="A420" s="282" t="s">
        <v>363</v>
      </c>
      <c r="B420" s="302">
        <f>SUM(B418:B419)</f>
        <v>19.010422233673548</v>
      </c>
      <c r="C420" s="299" t="str">
        <f>CONCATENATE("(",ROUND((B420/$H420)*100,1),")")</f>
        <v>(49.5)</v>
      </c>
      <c r="D420" s="302">
        <f>SUM(D418:D419)</f>
        <v>15.514611958730729</v>
      </c>
      <c r="E420" s="299" t="str">
        <f>CONCATENATE("(",ROUND((D420/$H420)*100,1),")")</f>
        <v>(40.4)</v>
      </c>
      <c r="F420" s="302">
        <f>SUM(F418:F419)</f>
        <v>3.8479658075956817</v>
      </c>
      <c r="G420" s="299" t="str">
        <f>CONCATENATE("(",ROUND((F420/$H420)*100,1),")")</f>
        <v>(10)</v>
      </c>
      <c r="H420" s="302">
        <f>SUM(H418:H419)</f>
        <v>38.372999999999962</v>
      </c>
      <c r="I420" s="299" t="str">
        <f>CONCATENATE("(",ROUND((H420/$H420)*100,1),")")</f>
        <v>(100)</v>
      </c>
      <c r="K420" s="302">
        <f t="shared" si="316"/>
        <v>1.0344161196484585</v>
      </c>
      <c r="L420" s="302">
        <f t="shared" si="317"/>
        <v>-0.312918068172511</v>
      </c>
      <c r="M420" s="302">
        <f t="shared" si="318"/>
        <v>0.20150194852394288</v>
      </c>
      <c r="N420" s="302">
        <f t="shared" si="319"/>
        <v>0.92299999999989035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7.6946075156044582</v>
      </c>
      <c r="C429" s="299" t="str">
        <f>CONCATENATE("(",ROUND((B429/$H431)*100,1),")")</f>
        <v>(14.4)</v>
      </c>
      <c r="D429" s="302">
        <f>'Ind T6'!M180</f>
        <v>2.6164489474126249</v>
      </c>
      <c r="E429" s="299" t="str">
        <f>CONCATENATE("(",ROUND((D429/$H431)*100,1),")")</f>
        <v>(4.9)</v>
      </c>
      <c r="F429" s="302">
        <f>'Ind T6'!N180</f>
        <v>1.1465694231216539</v>
      </c>
      <c r="G429" s="299" t="str">
        <f>CONCATENATE("(",ROUND((F429/$H431)*100,1),")")</f>
        <v>(2.1)</v>
      </c>
      <c r="H429" s="302">
        <f>SUM(B429,D429,F429)</f>
        <v>11.457625886138738</v>
      </c>
      <c r="I429" s="299" t="str">
        <f>CONCATENATE("(",ROUND((H429/$H431)*100,1),")")</f>
        <v>(21.4)</v>
      </c>
      <c r="K429" s="302">
        <f>B434-B429</f>
        <v>0.48663206449278995</v>
      </c>
      <c r="L429" s="302">
        <f>D434-D429</f>
        <v>0.23729920640583968</v>
      </c>
      <c r="M429" s="302">
        <f>F434-F429</f>
        <v>5.7218629812756383E-3</v>
      </c>
      <c r="N429" s="302">
        <f>SUM(K429:M429)</f>
        <v>0.72965313387990527</v>
      </c>
    </row>
    <row r="430" spans="1:14" x14ac:dyDescent="0.2">
      <c r="A430" s="282" t="s">
        <v>365</v>
      </c>
      <c r="B430" s="302">
        <f>'Ind T6'!L179</f>
        <v>20.580762659099083</v>
      </c>
      <c r="C430" s="299" t="str">
        <f>CONCATENATE("(",ROUND((B430/$H431)*100,1),")")</f>
        <v>(38.5)</v>
      </c>
      <c r="D430" s="302">
        <f>'Ind T6'!M179</f>
        <v>19.517758235433778</v>
      </c>
      <c r="E430" s="299" t="str">
        <f>CONCATENATE("(",ROUND((D430/$H431)*100,1),")")</f>
        <v>(36.5)</v>
      </c>
      <c r="F430" s="302">
        <f>'Ind T6'!N179</f>
        <v>1.9558532193283957</v>
      </c>
      <c r="G430" s="299" t="str">
        <f>CONCATENATE("(",ROUND((F430/$H431)*100,1),")")</f>
        <v>(3.7)</v>
      </c>
      <c r="H430" s="302">
        <f t="shared" ref="H430" si="320">SUM(B430,D430,F430)</f>
        <v>42.054374113861257</v>
      </c>
      <c r="I430" s="299" t="str">
        <f>CONCATENATE("(",ROUND((H430/$H431)*100,1),")")</f>
        <v>(78.6)</v>
      </c>
      <c r="K430" s="302">
        <f t="shared" ref="K430:K431" si="321">B435-B430</f>
        <v>1.9238915704857931</v>
      </c>
      <c r="L430" s="302">
        <f t="shared" ref="L430:L431" si="322">D435-D430</f>
        <v>0.6092245787271473</v>
      </c>
      <c r="M430" s="302">
        <f t="shared" ref="M430:M431" si="323">F435-F430</f>
        <v>0.25023071690717513</v>
      </c>
      <c r="N430" s="302">
        <f t="shared" ref="N430:N431" si="324">SUM(K430:M430)</f>
        <v>2.7833468661201155</v>
      </c>
    </row>
    <row r="431" spans="1:14" x14ac:dyDescent="0.2">
      <c r="A431" s="282" t="s">
        <v>363</v>
      </c>
      <c r="B431" s="302">
        <f>SUM(B429:B430)</f>
        <v>28.275370174703539</v>
      </c>
      <c r="C431" s="299" t="str">
        <f>CONCATENATE("(",ROUND((B431/$H431)*100,1),")")</f>
        <v>(52.8)</v>
      </c>
      <c r="D431" s="302">
        <f>SUM(D429:D430)</f>
        <v>22.134207182846403</v>
      </c>
      <c r="E431" s="299" t="str">
        <f>CONCATENATE("(",ROUND((D431/$H431)*100,1),")")</f>
        <v>(41.4)</v>
      </c>
      <c r="F431" s="302">
        <f>SUM(F429:F430)</f>
        <v>3.1024226424500494</v>
      </c>
      <c r="G431" s="299" t="str">
        <f>CONCATENATE("(",ROUND((F431/$H431)*100,1),")")</f>
        <v>(5.8)</v>
      </c>
      <c r="H431" s="302">
        <f>SUM(H429:H430)</f>
        <v>53.511999999999993</v>
      </c>
      <c r="I431" s="299" t="str">
        <f>CONCATENATE("(",ROUND((H431/$H431)*100,1),")")</f>
        <v>(100)</v>
      </c>
      <c r="K431" s="302">
        <f t="shared" si="321"/>
        <v>2.4105236349785848</v>
      </c>
      <c r="L431" s="302">
        <f t="shared" si="322"/>
        <v>0.84652378513298743</v>
      </c>
      <c r="M431" s="302">
        <f t="shared" si="323"/>
        <v>0.25595257988845077</v>
      </c>
      <c r="N431" s="302">
        <f t="shared" si="324"/>
        <v>3.513000000000023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8.1812395800972482</v>
      </c>
      <c r="C434" s="299" t="str">
        <f>CONCATENATE("(",ROUND((B434/$H436)*100,1),")")</f>
        <v>(14.3)</v>
      </c>
      <c r="D434" s="302">
        <f>'Ind T6'!R180</f>
        <v>2.8537481538184646</v>
      </c>
      <c r="E434" s="299" t="str">
        <f>CONCATENATE("(",ROUND((D434/$H436)*100,1),")")</f>
        <v>(5)</v>
      </c>
      <c r="F434" s="302">
        <f>'Ind T6'!S180</f>
        <v>1.1522912861029295</v>
      </c>
      <c r="G434" s="299" t="str">
        <f>CONCATENATE("(",ROUND((F434/$H436)*100,1),")")</f>
        <v>(2)</v>
      </c>
      <c r="H434" s="302">
        <f>SUM(B434,D434,F434)</f>
        <v>12.187279020018643</v>
      </c>
      <c r="I434" s="299" t="str">
        <f>CONCATENATE("(",ROUND((H434/$H436)*100,1),")")</f>
        <v>(21.4)</v>
      </c>
      <c r="K434" s="302">
        <f>B439-B434</f>
        <v>0.64685101287295588</v>
      </c>
      <c r="L434" s="302">
        <f>D439-D434</f>
        <v>0.34161113079540817</v>
      </c>
      <c r="M434" s="302">
        <f>F439-F434</f>
        <v>-4.160791172386169E-2</v>
      </c>
      <c r="N434" s="302">
        <f>SUM(K434:M434)</f>
        <v>0.94685423194450236</v>
      </c>
    </row>
    <row r="435" spans="1:14" x14ac:dyDescent="0.2">
      <c r="A435" s="282" t="s">
        <v>365</v>
      </c>
      <c r="B435" s="302">
        <f>'Ind T6'!Q179</f>
        <v>22.504654229584876</v>
      </c>
      <c r="C435" s="299" t="str">
        <f>CONCATENATE("(",ROUND((B435/$H436)*100,1),")")</f>
        <v>(39.5)</v>
      </c>
      <c r="D435" s="302">
        <f>'Ind T6'!R179</f>
        <v>20.126982814160925</v>
      </c>
      <c r="E435" s="299" t="str">
        <f>CONCATENATE("(",ROUND((D435/$H436)*100,1),")")</f>
        <v>(35.3)</v>
      </c>
      <c r="F435" s="302">
        <f>'Ind T6'!S179</f>
        <v>2.2060839362355709</v>
      </c>
      <c r="G435" s="299" t="str">
        <f>CONCATENATE("(",ROUND((F435/$H436)*100,1),")")</f>
        <v>(3.9)</v>
      </c>
      <c r="H435" s="302">
        <f t="shared" ref="H435" si="325">SUM(B435,D435,F435)</f>
        <v>44.83772097998137</v>
      </c>
      <c r="I435" s="299" t="str">
        <f>CONCATENATE("(",ROUND((H435/$H436)*100,1),")")</f>
        <v>(78.6)</v>
      </c>
      <c r="K435" s="302">
        <f t="shared" ref="K435:K436" si="326">B440-B435</f>
        <v>3.0871895046317555</v>
      </c>
      <c r="L435" s="302">
        <f t="shared" ref="L435:L436" si="327">D440-D435</f>
        <v>-3.7570062360074985E-3</v>
      </c>
      <c r="M435" s="302">
        <f t="shared" ref="M435:M436" si="328">F440-F435</f>
        <v>0.36671326965971707</v>
      </c>
      <c r="N435" s="302">
        <f t="shared" ref="N435:N436" si="329">SUM(K435:M435)</f>
        <v>3.450145768055465</v>
      </c>
    </row>
    <row r="436" spans="1:14" x14ac:dyDescent="0.2">
      <c r="A436" s="282" t="s">
        <v>363</v>
      </c>
      <c r="B436" s="302">
        <f>SUM(B434:B435)</f>
        <v>30.685893809682124</v>
      </c>
      <c r="C436" s="299" t="str">
        <f>CONCATENATE("(",ROUND((B436/$H436)*100,1),")")</f>
        <v>(53.8)</v>
      </c>
      <c r="D436" s="302">
        <f>SUM(D434:D435)</f>
        <v>22.98073096797939</v>
      </c>
      <c r="E436" s="299" t="str">
        <f>CONCATENATE("(",ROUND((D436/$H436)*100,1),")")</f>
        <v>(40.3)</v>
      </c>
      <c r="F436" s="302">
        <f>SUM(F434:F435)</f>
        <v>3.3583752223385002</v>
      </c>
      <c r="G436" s="299" t="str">
        <f>CONCATENATE("(",ROUND((F436/$H436)*100,1),")")</f>
        <v>(5.9)</v>
      </c>
      <c r="H436" s="302">
        <f>SUM(H434:H435)</f>
        <v>57.025000000000013</v>
      </c>
      <c r="I436" s="299" t="str">
        <f>CONCATENATE("(",ROUND((H436/$H436)*100,1),")")</f>
        <v>(100)</v>
      </c>
      <c r="K436" s="302">
        <f t="shared" si="326"/>
        <v>3.7340405175047131</v>
      </c>
      <c r="L436" s="302">
        <f t="shared" si="327"/>
        <v>0.33785412455939934</v>
      </c>
      <c r="M436" s="302">
        <f t="shared" si="328"/>
        <v>0.32510535793585582</v>
      </c>
      <c r="N436" s="302">
        <f t="shared" si="329"/>
        <v>4.3969999999999683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8.828090592970204</v>
      </c>
      <c r="C439" s="299" t="str">
        <f>CONCATENATE("(",ROUND((B439/$H441)*100,1),")")</f>
        <v>(14.4)</v>
      </c>
      <c r="D439" s="302">
        <f>'Ind T6'!W180</f>
        <v>3.1953592846138728</v>
      </c>
      <c r="E439" s="299" t="str">
        <f>CONCATENATE("(",ROUND((D439/$H441)*100,1),")")</f>
        <v>(5.2)</v>
      </c>
      <c r="F439" s="302">
        <f>'Ind T6'!X180</f>
        <v>1.1106833743790678</v>
      </c>
      <c r="G439" s="299" t="str">
        <f>CONCATENATE("(",ROUND((F439/$H441)*100,1),")")</f>
        <v>(1.8)</v>
      </c>
      <c r="H439" s="302">
        <f>SUM(B439,D439,F439)</f>
        <v>13.134133251963146</v>
      </c>
      <c r="I439" s="299" t="str">
        <f>CONCATENATE("(",ROUND((H439/$H441)*100,1),")")</f>
        <v>(21.4)</v>
      </c>
      <c r="K439" s="302">
        <f>B439-B429</f>
        <v>1.1334830773657458</v>
      </c>
      <c r="L439" s="302">
        <f>D439-D429</f>
        <v>0.57891033720124785</v>
      </c>
      <c r="M439" s="302">
        <f>F439-F429</f>
        <v>-3.5886048742586052E-2</v>
      </c>
      <c r="N439" s="302">
        <f>SUM(K439:M439)</f>
        <v>1.6765073658244076</v>
      </c>
    </row>
    <row r="440" spans="1:14" x14ac:dyDescent="0.2">
      <c r="A440" s="282" t="s">
        <v>365</v>
      </c>
      <c r="B440" s="302">
        <f>'Ind T6'!V179</f>
        <v>25.591843734216631</v>
      </c>
      <c r="C440" s="299" t="str">
        <f>CONCATENATE("(",ROUND((B440/$H441)*100,1),")")</f>
        <v>(41.7)</v>
      </c>
      <c r="D440" s="302">
        <f>'Ind T6'!W179</f>
        <v>20.123225807924918</v>
      </c>
      <c r="E440" s="299" t="str">
        <f>CONCATENATE("(",ROUND((D440/$H441)*100,1),")")</f>
        <v>(32.8)</v>
      </c>
      <c r="F440" s="302">
        <f>'Ind T6'!X179</f>
        <v>2.5727972058952879</v>
      </c>
      <c r="G440" s="299" t="str">
        <f>CONCATENATE("(",ROUND((F440/$H441)*100,1),")")</f>
        <v>(4.2)</v>
      </c>
      <c r="H440" s="302">
        <f t="shared" ref="H440" si="330">SUM(B440,D440,F440)</f>
        <v>48.287866748036834</v>
      </c>
      <c r="I440" s="299" t="str">
        <f>CONCATENATE("(",ROUND((H440/$H441)*100,1),")")</f>
        <v>(78.6)</v>
      </c>
      <c r="K440" s="302">
        <f t="shared" ref="K440:K441" si="331">B440-B430</f>
        <v>5.0110810751175485</v>
      </c>
      <c r="L440" s="302">
        <f t="shared" ref="L440:L441" si="332">D440-D430</f>
        <v>0.6054675724911398</v>
      </c>
      <c r="M440" s="302">
        <f t="shared" ref="M440:M441" si="333">F440-F430</f>
        <v>0.6169439865668922</v>
      </c>
      <c r="N440" s="302">
        <f t="shared" ref="N440:N441" si="334">SUM(K440:M440)</f>
        <v>6.2334926341755805</v>
      </c>
    </row>
    <row r="441" spans="1:14" x14ac:dyDescent="0.2">
      <c r="A441" s="282" t="s">
        <v>363</v>
      </c>
      <c r="B441" s="302">
        <f>SUM(B439:B440)</f>
        <v>34.419934327186837</v>
      </c>
      <c r="C441" s="299" t="str">
        <f>CONCATENATE("(",ROUND((B441/$H441)*100,1),")")</f>
        <v>(56)</v>
      </c>
      <c r="D441" s="302">
        <f>SUM(D439:D440)</f>
        <v>23.31858509253879</v>
      </c>
      <c r="E441" s="299" t="str">
        <f>CONCATENATE("(",ROUND((D441/$H441)*100,1),")")</f>
        <v>(38)</v>
      </c>
      <c r="F441" s="302">
        <f>SUM(F439:F440)</f>
        <v>3.683480580274356</v>
      </c>
      <c r="G441" s="299" t="str">
        <f>CONCATENATE("(",ROUND((F441/$H441)*100,1),")")</f>
        <v>(6)</v>
      </c>
      <c r="H441" s="302">
        <f>SUM(H439:H440)</f>
        <v>61.421999999999983</v>
      </c>
      <c r="I441" s="299" t="str">
        <f>CONCATENATE("(",ROUND((H441/$H441)*100,1),")")</f>
        <v>(100)</v>
      </c>
      <c r="K441" s="302">
        <f t="shared" si="331"/>
        <v>6.1445641524832979</v>
      </c>
      <c r="L441" s="302">
        <f t="shared" si="332"/>
        <v>1.1843779096923868</v>
      </c>
      <c r="M441" s="302">
        <f t="shared" si="333"/>
        <v>0.58105793782430659</v>
      </c>
      <c r="N441" s="302">
        <f t="shared" si="334"/>
        <v>7.9099999999999913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2.8121885083180178</v>
      </c>
      <c r="C450" s="299" t="str">
        <f>CONCATENATE("(",ROUND((B450/$H452)*100,1),")")</f>
        <v>(20.5)</v>
      </c>
      <c r="D450" s="302">
        <f>'Ind T6'!M189</f>
        <v>2.581953190193043</v>
      </c>
      <c r="E450" s="299" t="str">
        <f>CONCATENATE("(",ROUND((D450/$H452)*100,1),")")</f>
        <v>(18.8)</v>
      </c>
      <c r="F450" s="302">
        <f>'Ind T6'!N189</f>
        <v>2.1704475304604656</v>
      </c>
      <c r="G450" s="299" t="str">
        <f>CONCATENATE("(",ROUND((F450/$H452)*100,1),")")</f>
        <v>(15.8)</v>
      </c>
      <c r="H450" s="302">
        <f>SUM(B450,D450,F450)</f>
        <v>7.564589228971526</v>
      </c>
      <c r="I450" s="299" t="str">
        <f>CONCATENATE("(",ROUND((H450/$H452)*100,1),")")</f>
        <v>(55.2)</v>
      </c>
      <c r="K450" s="302">
        <f>B455-B450</f>
        <v>-4.2245102893296416E-2</v>
      </c>
      <c r="L450" s="302">
        <f>D455-D450</f>
        <v>-8.5969125228567478E-2</v>
      </c>
      <c r="M450" s="302">
        <f>F455-F450</f>
        <v>-0.31747881541211487</v>
      </c>
      <c r="N450" s="302">
        <f>SUM(K450:M450)</f>
        <v>-0.44569304353397876</v>
      </c>
    </row>
    <row r="451" spans="1:14" x14ac:dyDescent="0.2">
      <c r="A451" s="282" t="s">
        <v>365</v>
      </c>
      <c r="B451" s="302">
        <f>'Ind T6'!L188</f>
        <v>1.8828532397444413</v>
      </c>
      <c r="C451" s="299" t="str">
        <f>CONCATENATE("(",ROUND((B451/$H452)*100,1),")")</f>
        <v>(13.7)</v>
      </c>
      <c r="D451" s="302">
        <f>'Ind T6'!M188</f>
        <v>3.2644650057373239</v>
      </c>
      <c r="E451" s="299" t="str">
        <f>CONCATENATE("(",ROUND((D451/$H452)*100,1),")")</f>
        <v>(23.8)</v>
      </c>
      <c r="F451" s="302">
        <f>'Ind T6'!N188</f>
        <v>0.9890925255466787</v>
      </c>
      <c r="G451" s="299" t="str">
        <f>CONCATENATE("(",ROUND((F451/$H452)*100,1),")")</f>
        <v>(7.2)</v>
      </c>
      <c r="H451" s="302">
        <f t="shared" ref="H451" si="335">SUM(B451,D451,F451)</f>
        <v>6.1364107710284435</v>
      </c>
      <c r="I451" s="299" t="str">
        <f>CONCATENATE("(",ROUND((H451/$H452)*100,1),")")</f>
        <v>(44.8)</v>
      </c>
      <c r="K451" s="302">
        <f t="shared" ref="K451:K452" si="336">B456-B451</f>
        <v>-0.15371252803358848</v>
      </c>
      <c r="L451" s="302">
        <f t="shared" ref="L451:L452" si="337">D456-D451</f>
        <v>-0.132142590879754</v>
      </c>
      <c r="M451" s="302">
        <f t="shared" ref="M451:M452" si="338">F456-F451</f>
        <v>-0.17045183755264703</v>
      </c>
      <c r="N451" s="302">
        <f t="shared" ref="N451:N452" si="339">SUM(K451:M451)</f>
        <v>-0.45630695646598951</v>
      </c>
    </row>
    <row r="452" spans="1:14" x14ac:dyDescent="0.2">
      <c r="A452" s="282" t="s">
        <v>363</v>
      </c>
      <c r="B452" s="302">
        <f>SUM(B450:B451)</f>
        <v>4.6950417480624589</v>
      </c>
      <c r="C452" s="299" t="str">
        <f>CONCATENATE("(",ROUND((B452/$H452)*100,1),")")</f>
        <v>(34.3)</v>
      </c>
      <c r="D452" s="302">
        <f>SUM(D450:D451)</f>
        <v>5.8464181959303669</v>
      </c>
      <c r="E452" s="299" t="str">
        <f>CONCATENATE("(",ROUND((D452/$H452)*100,1),")")</f>
        <v>(42.7)</v>
      </c>
      <c r="F452" s="302">
        <f>SUM(F450:F451)</f>
        <v>3.1595400560071445</v>
      </c>
      <c r="G452" s="299" t="str">
        <f>CONCATENATE("(",ROUND((F452/$H452)*100,1),")")</f>
        <v>(23.1)</v>
      </c>
      <c r="H452" s="302">
        <f>SUM(H450:H451)</f>
        <v>13.700999999999969</v>
      </c>
      <c r="I452" s="299" t="str">
        <f>CONCATENATE("(",ROUND((H452/$H452)*100,1),")")</f>
        <v>(100)</v>
      </c>
      <c r="K452" s="302">
        <f t="shared" si="336"/>
        <v>-0.1959576309268849</v>
      </c>
      <c r="L452" s="302">
        <f t="shared" si="337"/>
        <v>-0.21811171610832147</v>
      </c>
      <c r="M452" s="302">
        <f t="shared" si="338"/>
        <v>-0.48793065296476223</v>
      </c>
      <c r="N452" s="302">
        <f t="shared" si="339"/>
        <v>-0.9019999999999686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2.7699434054247214</v>
      </c>
      <c r="C455" s="299" t="str">
        <f>CONCATENATE("(",ROUND((B455/$H457)*100,1),")")</f>
        <v>(21.6)</v>
      </c>
      <c r="D455" s="302">
        <f>'Ind T6'!R189</f>
        <v>2.4959840649644756</v>
      </c>
      <c r="E455" s="299" t="str">
        <f>CONCATENATE("(",ROUND((D455/$H457)*100,1),")")</f>
        <v>(19.5)</v>
      </c>
      <c r="F455" s="302">
        <f>'Ind T6'!S189</f>
        <v>1.8529687150483507</v>
      </c>
      <c r="G455" s="299" t="str">
        <f>CONCATENATE("(",ROUND((F455/$H457)*100,1),")")</f>
        <v>(14.5)</v>
      </c>
      <c r="H455" s="302">
        <f>SUM(B455,D455,F455)</f>
        <v>7.1188961854375483</v>
      </c>
      <c r="I455" s="299" t="str">
        <f>CONCATENATE("(",ROUND((H455/$H457)*100,1),")")</f>
        <v>(55.6)</v>
      </c>
      <c r="K455" s="302">
        <f>B460-B455</f>
        <v>0.22053359832673403</v>
      </c>
      <c r="L455" s="302">
        <f>D460-D455</f>
        <v>0.25353838991815225</v>
      </c>
      <c r="M455" s="302">
        <f>F460-F455</f>
        <v>0.11964035725313149</v>
      </c>
      <c r="N455" s="302">
        <f>SUM(K455:M455)</f>
        <v>0.59371234549801777</v>
      </c>
    </row>
    <row r="456" spans="1:14" x14ac:dyDescent="0.2">
      <c r="A456" s="282" t="s">
        <v>365</v>
      </c>
      <c r="B456" s="302">
        <f>'Ind T6'!Q188</f>
        <v>1.7291407117108528</v>
      </c>
      <c r="C456" s="299" t="str">
        <f>CONCATENATE("(",ROUND((B456/$H457)*100,1),")")</f>
        <v>(13.5)</v>
      </c>
      <c r="D456" s="302">
        <f>'Ind T6'!R188</f>
        <v>3.1323224148575699</v>
      </c>
      <c r="E456" s="299" t="str">
        <f>CONCATENATE("(",ROUND((D456/$H457)*100,1),")")</f>
        <v>(24.5)</v>
      </c>
      <c r="F456" s="302">
        <f>'Ind T6'!S188</f>
        <v>0.81864068799403167</v>
      </c>
      <c r="G456" s="299" t="str">
        <f>CONCATENATE("(",ROUND((F456/$H457)*100,1),")")</f>
        <v>(6.4)</v>
      </c>
      <c r="H456" s="302">
        <f t="shared" ref="H456" si="340">SUM(B456,D456,F456)</f>
        <v>5.6801038145624547</v>
      </c>
      <c r="I456" s="299" t="str">
        <f>CONCATENATE("(",ROUND((H456/$H457)*100,1),")")</f>
        <v>(44.4)</v>
      </c>
      <c r="K456" s="302">
        <f t="shared" ref="K456:K457" si="341">B461-B456</f>
        <v>1.4891613789633107E-2</v>
      </c>
      <c r="L456" s="302">
        <f t="shared" ref="L456:L457" si="342">D461-D456</f>
        <v>0.21731714847253913</v>
      </c>
      <c r="M456" s="302">
        <f t="shared" ref="M456:M457" si="343">F461-F456</f>
        <v>9.6078892239819802E-2</v>
      </c>
      <c r="N456" s="302">
        <f t="shared" ref="N456:N457" si="344">SUM(K456:M456)</f>
        <v>0.32828765450199204</v>
      </c>
    </row>
    <row r="457" spans="1:14" x14ac:dyDescent="0.2">
      <c r="A457" s="282" t="s">
        <v>363</v>
      </c>
      <c r="B457" s="302">
        <f>SUM(B455:B456)</f>
        <v>4.499084117135574</v>
      </c>
      <c r="C457" s="299" t="str">
        <f>CONCATENATE("(",ROUND((B457/$H457)*100,1),")")</f>
        <v>(35.2)</v>
      </c>
      <c r="D457" s="302">
        <f>SUM(D455:D456)</f>
        <v>5.6283064798220455</v>
      </c>
      <c r="E457" s="299" t="str">
        <f>CONCATENATE("(",ROUND((D457/$H457)*100,1),")")</f>
        <v>(44)</v>
      </c>
      <c r="F457" s="302">
        <f>SUM(F455:F456)</f>
        <v>2.6716094030423823</v>
      </c>
      <c r="G457" s="299" t="str">
        <f>CONCATENATE("(",ROUND((F457/$H457)*100,1),")")</f>
        <v>(20.9)</v>
      </c>
      <c r="H457" s="302">
        <f>SUM(H455:H456)</f>
        <v>12.799000000000003</v>
      </c>
      <c r="I457" s="299" t="str">
        <f>CONCATENATE("(",ROUND((H457/$H457)*100,1),")")</f>
        <v>(100)</v>
      </c>
      <c r="K457" s="302">
        <f t="shared" si="341"/>
        <v>0.23542521211636736</v>
      </c>
      <c r="L457" s="302">
        <f t="shared" si="342"/>
        <v>0.47085553839069139</v>
      </c>
      <c r="M457" s="302">
        <f t="shared" si="343"/>
        <v>0.21571924949295118</v>
      </c>
      <c r="N457" s="302">
        <f t="shared" si="344"/>
        <v>0.92200000000000992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2.9904770037514554</v>
      </c>
      <c r="C460" s="299" t="str">
        <f>CONCATENATE("(",ROUND((B460/$H462)*100,1),")")</f>
        <v>(21.8)</v>
      </c>
      <c r="D460" s="302">
        <f>'Ind T6'!W189</f>
        <v>2.7495224548826278</v>
      </c>
      <c r="E460" s="299" t="str">
        <f>CONCATENATE("(",ROUND((D460/$H462)*100,1),")")</f>
        <v>(20)</v>
      </c>
      <c r="F460" s="302">
        <f>'Ind T6'!X189</f>
        <v>1.9726090723014822</v>
      </c>
      <c r="G460" s="299" t="str">
        <f>CONCATENATE("(",ROUND((F460/$H462)*100,1),")")</f>
        <v>(14.4)</v>
      </c>
      <c r="H460" s="302">
        <f>SUM(B460,D460,F460)</f>
        <v>7.7126085309355652</v>
      </c>
      <c r="I460" s="299" t="str">
        <f>CONCATENATE("(",ROUND((H460/$H462)*100,1),")")</f>
        <v>(56.2)</v>
      </c>
      <c r="K460" s="302">
        <f>B460-B450</f>
        <v>0.17828849543343761</v>
      </c>
      <c r="L460" s="302">
        <f>D460-D450</f>
        <v>0.16756926468958477</v>
      </c>
      <c r="M460" s="302">
        <f>F460-F450</f>
        <v>-0.19783845815898338</v>
      </c>
      <c r="N460" s="302">
        <f>SUM(K460:M460)</f>
        <v>0.14801930196403901</v>
      </c>
    </row>
    <row r="461" spans="1:14" x14ac:dyDescent="0.2">
      <c r="A461" s="282" t="s">
        <v>365</v>
      </c>
      <c r="B461" s="302">
        <f>'Ind T6'!V188</f>
        <v>1.7440323255004859</v>
      </c>
      <c r="C461" s="299" t="str">
        <f>CONCATENATE("(",ROUND((B461/$H462)*100,1),")")</f>
        <v>(12.7)</v>
      </c>
      <c r="D461" s="302">
        <f>'Ind T6'!W188</f>
        <v>3.349639563330109</v>
      </c>
      <c r="E461" s="299" t="str">
        <f>CONCATENATE("(",ROUND((D461/$H462)*100,1),")")</f>
        <v>(24.4)</v>
      </c>
      <c r="F461" s="302">
        <f>'Ind T6'!X188</f>
        <v>0.91471958023385147</v>
      </c>
      <c r="G461" s="299" t="str">
        <f>CONCATENATE("(",ROUND((F461/$H462)*100,1),")")</f>
        <v>(6.7)</v>
      </c>
      <c r="H461" s="302">
        <f t="shared" ref="H461" si="345">SUM(B461,D461,F461)</f>
        <v>6.0083914690644473</v>
      </c>
      <c r="I461" s="299" t="str">
        <f>CONCATENATE("(",ROUND((H461/$H462)*100,1),")")</f>
        <v>(43.8)</v>
      </c>
      <c r="K461" s="302">
        <f t="shared" ref="K461:K462" si="346">B461-B451</f>
        <v>-0.13882091424395537</v>
      </c>
      <c r="L461" s="302">
        <f t="shared" ref="L461:L462" si="347">D461-D451</f>
        <v>8.5174557592785138E-2</v>
      </c>
      <c r="M461" s="302">
        <f t="shared" ref="M461:M462" si="348">F461-F451</f>
        <v>-7.4372945312827232E-2</v>
      </c>
      <c r="N461" s="302">
        <f t="shared" ref="N461:N462" si="349">SUM(K461:M461)</f>
        <v>-0.12801930196399747</v>
      </c>
    </row>
    <row r="462" spans="1:14" x14ac:dyDescent="0.2">
      <c r="A462" s="282" t="s">
        <v>363</v>
      </c>
      <c r="B462" s="302">
        <f>SUM(B460:B461)</f>
        <v>4.7345093292519413</v>
      </c>
      <c r="C462" s="299" t="str">
        <f>CONCATENATE("(",ROUND((B462/$H462)*100,1),")")</f>
        <v>(34.5)</v>
      </c>
      <c r="D462" s="302">
        <f>SUM(D460:D461)</f>
        <v>6.0991620182127368</v>
      </c>
      <c r="E462" s="299" t="str">
        <f>CONCATENATE("(",ROUND((D462/$H462)*100,1),")")</f>
        <v>(44.5)</v>
      </c>
      <c r="F462" s="302">
        <f>SUM(F460:F461)</f>
        <v>2.8873286525353334</v>
      </c>
      <c r="G462" s="299" t="str">
        <f>CONCATENATE("(",ROUND((F462/$H462)*100,1),")")</f>
        <v>(21)</v>
      </c>
      <c r="H462" s="302">
        <f>SUM(H460:H461)</f>
        <v>13.721000000000013</v>
      </c>
      <c r="I462" s="299" t="str">
        <f>CONCATENATE("(",ROUND((H462/$H462)*100,1),")")</f>
        <v>(100)</v>
      </c>
      <c r="K462" s="302">
        <f t="shared" si="346"/>
        <v>3.9467581189482459E-2</v>
      </c>
      <c r="L462" s="302">
        <f t="shared" si="347"/>
        <v>0.25274382228236991</v>
      </c>
      <c r="M462" s="302">
        <f t="shared" si="348"/>
        <v>-0.27221140347181105</v>
      </c>
      <c r="N462" s="302">
        <f t="shared" si="349"/>
        <v>2.0000000000041318E-2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3.4977719738639226</v>
      </c>
      <c r="C471" s="299" t="str">
        <f>CONCATENATE("(",ROUND((B471/$H473)*100,1),")")</f>
        <v>(20.8)</v>
      </c>
      <c r="D471" s="302">
        <f>'Ind T6'!M198</f>
        <v>1.212861151924493</v>
      </c>
      <c r="E471" s="299" t="str">
        <f>CONCATENATE("(",ROUND((D471/$H473)*100,1),")")</f>
        <v>(7.2)</v>
      </c>
      <c r="F471" s="302">
        <f>'Ind T6'!N198</f>
        <v>2.1350564009116124</v>
      </c>
      <c r="G471" s="299" t="str">
        <f>CONCATENATE("(",ROUND((F471/$H473)*100,1),")")</f>
        <v>(12.7)</v>
      </c>
      <c r="H471" s="302">
        <f>SUM(B471,D471,F471)</f>
        <v>6.8456895267000277</v>
      </c>
      <c r="I471" s="299" t="str">
        <f>CONCATENATE("(",ROUND((H471/$H473)*100,1),")")</f>
        <v>(40.7)</v>
      </c>
      <c r="K471" s="302">
        <f>B476-B471</f>
        <v>-0.24071472704982355</v>
      </c>
      <c r="L471" s="302">
        <f>D476-D471</f>
        <v>-0.12322206389277346</v>
      </c>
      <c r="M471" s="302">
        <f>F476-F471</f>
        <v>-0.14924475673473925</v>
      </c>
      <c r="N471" s="302">
        <f>SUM(K471:M471)</f>
        <v>-0.51318154767733626</v>
      </c>
    </row>
    <row r="472" spans="1:14" x14ac:dyDescent="0.2">
      <c r="A472" s="282" t="s">
        <v>365</v>
      </c>
      <c r="B472" s="302">
        <f>'Ind T6'!L197</f>
        <v>3.235342187187948</v>
      </c>
      <c r="C472" s="299" t="str">
        <f>CONCATENATE("(",ROUND((B472/$H473)*100,1),")")</f>
        <v>(19.2)</v>
      </c>
      <c r="D472" s="302">
        <f>'Ind T6'!M197</f>
        <v>2.6698816623799351</v>
      </c>
      <c r="E472" s="299" t="str">
        <f>CONCATENATE("(",ROUND((D472/$H473)*100,1),")")</f>
        <v>(15.9)</v>
      </c>
      <c r="F472" s="302">
        <f>'Ind T6'!N197</f>
        <v>4.0840866237320839</v>
      </c>
      <c r="G472" s="299" t="str">
        <f>CONCATENATE("(",ROUND((F472/$H473)*100,1),")")</f>
        <v>(24.3)</v>
      </c>
      <c r="H472" s="302">
        <f t="shared" ref="H472" si="350">SUM(B472,D472,F472)</f>
        <v>9.989310473299966</v>
      </c>
      <c r="I472" s="299" t="str">
        <f>CONCATENATE("(",ROUND((H472/$H473)*100,1),")")</f>
        <v>(59.3)</v>
      </c>
      <c r="K472" s="302">
        <f t="shared" ref="K472:K473" si="351">B477-B472</f>
        <v>-0.40987838183152725</v>
      </c>
      <c r="L472" s="302">
        <f t="shared" ref="L472:L473" si="352">D477-D472</f>
        <v>-0.29732226712893262</v>
      </c>
      <c r="M472" s="302">
        <f t="shared" ref="M472:M473" si="353">F477-F472</f>
        <v>-0.39061780336220409</v>
      </c>
      <c r="N472" s="302">
        <f t="shared" ref="N472:N473" si="354">SUM(K472:M472)</f>
        <v>-1.097818452322664</v>
      </c>
    </row>
    <row r="473" spans="1:14" x14ac:dyDescent="0.2">
      <c r="A473" s="282" t="s">
        <v>363</v>
      </c>
      <c r="B473" s="302">
        <f>SUM(B471:B472)</f>
        <v>6.733114161051871</v>
      </c>
      <c r="C473" s="299" t="str">
        <f>CONCATENATE("(",ROUND((B473/$H473)*100,1),")")</f>
        <v>(40)</v>
      </c>
      <c r="D473" s="302">
        <f>SUM(D471:D472)</f>
        <v>3.8827428143044278</v>
      </c>
      <c r="E473" s="299" t="str">
        <f>CONCATENATE("(",ROUND((D473/$H473)*100,1),")")</f>
        <v>(23.1)</v>
      </c>
      <c r="F473" s="302">
        <f>SUM(F471:F472)</f>
        <v>6.2191430246436958</v>
      </c>
      <c r="G473" s="299" t="str">
        <f>CONCATENATE("(",ROUND((F473/$H473)*100,1),")")</f>
        <v>(36.9)</v>
      </c>
      <c r="H473" s="302">
        <f>SUM(H471:H472)</f>
        <v>16.834999999999994</v>
      </c>
      <c r="I473" s="299" t="str">
        <f>CONCATENATE("(",ROUND((H473/$H473)*100,1),")")</f>
        <v>(100)</v>
      </c>
      <c r="K473" s="302">
        <f t="shared" si="351"/>
        <v>-0.6505931088813508</v>
      </c>
      <c r="L473" s="302">
        <f t="shared" si="352"/>
        <v>-0.42054433102170563</v>
      </c>
      <c r="M473" s="302">
        <f t="shared" si="353"/>
        <v>-0.53986256009694245</v>
      </c>
      <c r="N473" s="302">
        <f t="shared" si="354"/>
        <v>-1.6109999999999989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3.257057246814099</v>
      </c>
      <c r="C476" s="299" t="str">
        <f>CONCATENATE("(",ROUND((B476/$H478)*100,1),")")</f>
        <v>(21.4)</v>
      </c>
      <c r="D476" s="302">
        <f>'Ind T6'!R198</f>
        <v>1.0896390880317195</v>
      </c>
      <c r="E476" s="299" t="str">
        <f>CONCATENATE("(",ROUND((D476/$H478)*100,1),")")</f>
        <v>(7.2)</v>
      </c>
      <c r="F476" s="302">
        <f>'Ind T6'!S198</f>
        <v>1.9858116441768732</v>
      </c>
      <c r="G476" s="299" t="str">
        <f>CONCATENATE("(",ROUND((F476/$H478)*100,1),")")</f>
        <v>(13)</v>
      </c>
      <c r="H476" s="302">
        <f>SUM(B476,D476,F476)</f>
        <v>6.3325079790226919</v>
      </c>
      <c r="I476" s="299" t="str">
        <f>CONCATENATE("(",ROUND((H476/$H478)*100,1),")")</f>
        <v>(41.6)</v>
      </c>
      <c r="K476" s="302">
        <f>B481-B476</f>
        <v>5.1908221722789083E-2</v>
      </c>
      <c r="L476" s="302">
        <f>D481-D476</f>
        <v>-2.9440012749791133E-2</v>
      </c>
      <c r="M476" s="302">
        <f>F481-F476</f>
        <v>2.3123488193035335E-2</v>
      </c>
      <c r="N476" s="302">
        <f>SUM(K476:M476)</f>
        <v>4.5591697166033285E-2</v>
      </c>
    </row>
    <row r="477" spans="1:14" x14ac:dyDescent="0.2">
      <c r="A477" s="282" t="s">
        <v>365</v>
      </c>
      <c r="B477" s="302">
        <f>'Ind T6'!Q197</f>
        <v>2.8254638053564207</v>
      </c>
      <c r="C477" s="299" t="str">
        <f>CONCATENATE("(",ROUND((B477/$H478)*100,1),")")</f>
        <v>(18.6)</v>
      </c>
      <c r="D477" s="302">
        <f>'Ind T6'!R197</f>
        <v>2.3725593952510025</v>
      </c>
      <c r="E477" s="299" t="str">
        <f>CONCATENATE("(",ROUND((D477/$H478)*100,1),")")</f>
        <v>(15.6)</v>
      </c>
      <c r="F477" s="302">
        <f>'Ind T6'!S197</f>
        <v>3.6934688203698798</v>
      </c>
      <c r="G477" s="299" t="str">
        <f>CONCATENATE("(",ROUND((F477/$H478)*100,1),")")</f>
        <v>(24.3)</v>
      </c>
      <c r="H477" s="302">
        <f t="shared" ref="H477" si="355">SUM(B477,D477,F477)</f>
        <v>8.891492020977303</v>
      </c>
      <c r="I477" s="299" t="str">
        <f>CONCATENATE("(",ROUND((H477/$H478)*100,1),")")</f>
        <v>(58.4)</v>
      </c>
      <c r="K477" s="302">
        <f t="shared" ref="K477:K478" si="356">B482-B477</f>
        <v>-0.20998408199001162</v>
      </c>
      <c r="L477" s="302">
        <f t="shared" ref="L477:L478" si="357">D482-D477</f>
        <v>-0.14552829055057526</v>
      </c>
      <c r="M477" s="302">
        <f t="shared" ref="M477:M478" si="358">F482-F477</f>
        <v>-0.16807932462545505</v>
      </c>
      <c r="N477" s="302">
        <f t="shared" ref="N477:N478" si="359">SUM(K477:M477)</f>
        <v>-0.52359169716604193</v>
      </c>
    </row>
    <row r="478" spans="1:14" x14ac:dyDescent="0.2">
      <c r="A478" s="282" t="s">
        <v>363</v>
      </c>
      <c r="B478" s="302">
        <f>SUM(B476:B477)</f>
        <v>6.0825210521705202</v>
      </c>
      <c r="C478" s="299" t="str">
        <f>CONCATENATE("(",ROUND((B478/$H478)*100,1),")")</f>
        <v>(40)</v>
      </c>
      <c r="D478" s="302">
        <f>SUM(D476:D477)</f>
        <v>3.4621984832827222</v>
      </c>
      <c r="E478" s="299" t="str">
        <f>CONCATENATE("(",ROUND((D478/$H478)*100,1),")")</f>
        <v>(22.7)</v>
      </c>
      <c r="F478" s="302">
        <f>SUM(F476:F477)</f>
        <v>5.6792804645467534</v>
      </c>
      <c r="G478" s="299" t="str">
        <f>CONCATENATE("(",ROUND((F478/$H478)*100,1),")")</f>
        <v>(37.3)</v>
      </c>
      <c r="H478" s="302">
        <f>SUM(H476:H477)</f>
        <v>15.223999999999995</v>
      </c>
      <c r="I478" s="299" t="str">
        <f>CONCATENATE("(",ROUND((H478/$H478)*100,1),")")</f>
        <v>(100)</v>
      </c>
      <c r="K478" s="302">
        <f t="shared" si="356"/>
        <v>-0.15807586026722298</v>
      </c>
      <c r="L478" s="302">
        <f t="shared" si="357"/>
        <v>-0.17496830330036683</v>
      </c>
      <c r="M478" s="302">
        <f t="shared" si="358"/>
        <v>-0.14495583643241972</v>
      </c>
      <c r="N478" s="302">
        <f t="shared" si="359"/>
        <v>-0.47800000000000953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3.3089654685368881</v>
      </c>
      <c r="C481" s="299" t="str">
        <f>CONCATENATE("(",ROUND((B481/$H483)*100,1),")")</f>
        <v>(22.4)</v>
      </c>
      <c r="D481" s="302">
        <f>'Ind T6'!W198</f>
        <v>1.0601990752819284</v>
      </c>
      <c r="E481" s="299" t="str">
        <f>CONCATENATE("(",ROUND((D481/$H483)*100,1),")")</f>
        <v>(7.2)</v>
      </c>
      <c r="F481" s="302">
        <f>'Ind T6'!X198</f>
        <v>2.0089351323699085</v>
      </c>
      <c r="G481" s="299" t="str">
        <f>CONCATENATE("(",ROUND((F481/$H483)*100,1),")")</f>
        <v>(13.6)</v>
      </c>
      <c r="H481" s="302">
        <f>SUM(B481,D481,F481)</f>
        <v>6.3780996761887252</v>
      </c>
      <c r="I481" s="299" t="str">
        <f>CONCATENATE("(",ROUND((H481/$H483)*100,1),")")</f>
        <v>(43.3)</v>
      </c>
      <c r="K481" s="302">
        <f>B481-B471</f>
        <v>-0.18880650532703447</v>
      </c>
      <c r="L481" s="302">
        <f>D481-D471</f>
        <v>-0.15266207664256459</v>
      </c>
      <c r="M481" s="302">
        <f>F481-F471</f>
        <v>-0.12612126854170391</v>
      </c>
      <c r="N481" s="302">
        <f>SUM(K481:M481)</f>
        <v>-0.46758985051130297</v>
      </c>
    </row>
    <row r="482" spans="1:14" x14ac:dyDescent="0.2">
      <c r="A482" s="282" t="s">
        <v>365</v>
      </c>
      <c r="B482" s="302">
        <f>'Ind T6'!V197</f>
        <v>2.6154797233664091</v>
      </c>
      <c r="C482" s="299" t="str">
        <f>CONCATENATE("(",ROUND((B482/$H483)*100,1),")")</f>
        <v>(17.7)</v>
      </c>
      <c r="D482" s="302">
        <f>'Ind T6'!W197</f>
        <v>2.2270311047004272</v>
      </c>
      <c r="E482" s="299" t="str">
        <f>CONCATENATE("(",ROUND((D482/$H483)*100,1),")")</f>
        <v>(15.1)</v>
      </c>
      <c r="F482" s="302">
        <f>'Ind T6'!X197</f>
        <v>3.5253894957444247</v>
      </c>
      <c r="G482" s="299" t="str">
        <f>CONCATENATE("(",ROUND((F482/$H483)*100,1),")")</f>
        <v>(23.9)</v>
      </c>
      <c r="H482" s="302">
        <f t="shared" ref="H482" si="360">SUM(B482,D482,F482)</f>
        <v>8.367900323811261</v>
      </c>
      <c r="I482" s="299" t="str">
        <f>CONCATENATE("(",ROUND((H482/$H483)*100,1),")")</f>
        <v>(56.7)</v>
      </c>
      <c r="K482" s="302">
        <f t="shared" ref="K482:K483" si="361">B482-B472</f>
        <v>-0.61986246382153887</v>
      </c>
      <c r="L482" s="302">
        <f t="shared" ref="L482:L483" si="362">D482-D472</f>
        <v>-0.44285055767950787</v>
      </c>
      <c r="M482" s="302">
        <f t="shared" ref="M482:M483" si="363">F482-F472</f>
        <v>-0.55869712798765914</v>
      </c>
      <c r="N482" s="302">
        <f t="shared" ref="N482:N483" si="364">SUM(K482:M482)</f>
        <v>-1.6214101494887059</v>
      </c>
    </row>
    <row r="483" spans="1:14" x14ac:dyDescent="0.2">
      <c r="A483" s="282" t="s">
        <v>363</v>
      </c>
      <c r="B483" s="302">
        <f>SUM(B481:B482)</f>
        <v>5.9244451919032972</v>
      </c>
      <c r="C483" s="299" t="str">
        <f>CONCATENATE("(",ROUND((B483/$H483)*100,1),")")</f>
        <v>(40.2)</v>
      </c>
      <c r="D483" s="302">
        <f>SUM(D481:D482)</f>
        <v>3.2872301799823553</v>
      </c>
      <c r="E483" s="299" t="str">
        <f>CONCATENATE("(",ROUND((D483/$H483)*100,1),")")</f>
        <v>(22.3)</v>
      </c>
      <c r="F483" s="302">
        <f>SUM(F481:F482)</f>
        <v>5.5343246281143337</v>
      </c>
      <c r="G483" s="299" t="str">
        <f>CONCATENATE("(",ROUND((F483/$H483)*100,1),")")</f>
        <v>(37.5)</v>
      </c>
      <c r="H483" s="302">
        <f>SUM(H481:H482)</f>
        <v>14.745999999999986</v>
      </c>
      <c r="I483" s="299" t="str">
        <f>CONCATENATE("(",ROUND((H483/$H483)*100,1),")")</f>
        <v>(100)</v>
      </c>
      <c r="K483" s="302">
        <f t="shared" si="361"/>
        <v>-0.80866896914857378</v>
      </c>
      <c r="L483" s="302">
        <f t="shared" si="362"/>
        <v>-0.59551263432207246</v>
      </c>
      <c r="M483" s="302">
        <f t="shared" si="363"/>
        <v>-0.68481839652936216</v>
      </c>
      <c r="N483" s="302">
        <f t="shared" si="364"/>
        <v>-2.0890000000000084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York and North Yorkshire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0.60659040936915765</v>
      </c>
      <c r="C8" s="300">
        <v>5.4795566324534001E-2</v>
      </c>
      <c r="D8" s="300">
        <v>0.74340481703456684</v>
      </c>
      <c r="E8" s="300">
        <f>SUM(B8:D8)</f>
        <v>1.4047907927282584</v>
      </c>
      <c r="F8" s="300"/>
      <c r="G8" s="300">
        <v>0.916229939434689</v>
      </c>
      <c r="H8" s="300">
        <v>0.69924528498586669</v>
      </c>
      <c r="I8" s="300">
        <v>1.531617997121091</v>
      </c>
      <c r="J8" s="300">
        <f>SUM(G8:I8)</f>
        <v>3.1470932215416467</v>
      </c>
      <c r="K8" s="300"/>
      <c r="L8" s="300">
        <v>0.37991622871466185</v>
      </c>
      <c r="M8" s="300">
        <v>0.81570249107801263</v>
      </c>
      <c r="N8" s="300">
        <v>0.39007441664708559</v>
      </c>
      <c r="O8" s="300">
        <f>SUM(L8:N8)</f>
        <v>1.58569313643976</v>
      </c>
      <c r="P8" s="300"/>
      <c r="Q8" s="300">
        <v>0.39655581949696872</v>
      </c>
      <c r="R8" s="300">
        <v>0.82551109316226634</v>
      </c>
      <c r="S8" s="300">
        <v>0.41309304089056259</v>
      </c>
      <c r="T8" s="300">
        <f>SUM(Q8:S8)</f>
        <v>1.6351599535497978</v>
      </c>
      <c r="U8" s="300"/>
      <c r="V8" s="300">
        <v>0.40820902213399163</v>
      </c>
      <c r="W8" s="300">
        <v>0.79012547303198633</v>
      </c>
      <c r="X8" s="300">
        <v>0.43820952001712132</v>
      </c>
      <c r="Y8" s="300">
        <f>SUM(V8:X8)</f>
        <v>1.6365440151830994</v>
      </c>
    </row>
    <row r="9" spans="1:25" x14ac:dyDescent="0.2">
      <c r="A9" s="260" t="s">
        <v>364</v>
      </c>
      <c r="B9" s="300">
        <v>3.3376433169240984</v>
      </c>
      <c r="C9" s="300">
        <v>0.45162715174500007</v>
      </c>
      <c r="D9" s="300">
        <v>4.4569387386026467</v>
      </c>
      <c r="E9" s="300">
        <f t="shared" ref="E9:E10" si="0">SUM(B9:D9)</f>
        <v>8.246209207271745</v>
      </c>
      <c r="F9" s="300"/>
      <c r="G9" s="300">
        <v>2.1349332242802048</v>
      </c>
      <c r="H9" s="300">
        <v>0.27441217203631219</v>
      </c>
      <c r="I9" s="300">
        <v>3.8205613821418272</v>
      </c>
      <c r="J9" s="300">
        <f t="shared" ref="J9:J10" si="1">SUM(G9:I9)</f>
        <v>6.2299067784583446</v>
      </c>
      <c r="K9" s="300"/>
      <c r="L9" s="300">
        <v>1.6022848434030259</v>
      </c>
      <c r="M9" s="300">
        <v>0.47878925794097432</v>
      </c>
      <c r="N9" s="300">
        <v>2.7762327622162437</v>
      </c>
      <c r="O9" s="300">
        <f t="shared" ref="O9:O10" si="2">SUM(L9:N9)</f>
        <v>4.8573068635602441</v>
      </c>
      <c r="P9" s="300"/>
      <c r="Q9" s="300">
        <v>1.728983372958572</v>
      </c>
      <c r="R9" s="300">
        <v>0.50320402285648858</v>
      </c>
      <c r="S9" s="300">
        <v>2.810652650635153</v>
      </c>
      <c r="T9" s="300">
        <f t="shared" ref="T9:T10" si="3">SUM(Q9:S9)</f>
        <v>5.0428400464502134</v>
      </c>
      <c r="U9" s="300"/>
      <c r="V9" s="300">
        <v>1.9311556463200927</v>
      </c>
      <c r="W9" s="300">
        <v>0.52146932882998676</v>
      </c>
      <c r="X9" s="300">
        <v>2.680831009666834</v>
      </c>
      <c r="Y9" s="300">
        <f t="shared" ref="Y9:Y10" si="4">SUM(V9:X9)</f>
        <v>5.1334559848169139</v>
      </c>
    </row>
    <row r="10" spans="1:25" x14ac:dyDescent="0.2">
      <c r="A10" s="264" t="s">
        <v>363</v>
      </c>
      <c r="B10" s="301">
        <f>SUM(B8:B9)</f>
        <v>3.9442337262932563</v>
      </c>
      <c r="C10" s="301">
        <f t="shared" ref="C10:D10" si="5">SUM(C8:C9)</f>
        <v>0.50642271806953409</v>
      </c>
      <c r="D10" s="301">
        <f t="shared" si="5"/>
        <v>5.2003435556372137</v>
      </c>
      <c r="E10" s="301">
        <f t="shared" si="0"/>
        <v>9.6510000000000034</v>
      </c>
      <c r="F10" s="301"/>
      <c r="G10" s="301">
        <f>SUM(G8:G9)</f>
        <v>3.0511631637148939</v>
      </c>
      <c r="H10" s="301">
        <f t="shared" ref="H10" si="6">SUM(H8:H9)</f>
        <v>0.97365745702217887</v>
      </c>
      <c r="I10" s="301">
        <f t="shared" ref="I10" si="7">SUM(I8:I9)</f>
        <v>5.3521793792629184</v>
      </c>
      <c r="J10" s="301">
        <f t="shared" si="1"/>
        <v>9.3769999999999918</v>
      </c>
      <c r="K10" s="301"/>
      <c r="L10" s="301">
        <f>SUM(L8:L9)</f>
        <v>1.9822010721176877</v>
      </c>
      <c r="M10" s="301">
        <f t="shared" ref="M10" si="8">SUM(M8:M9)</f>
        <v>1.2944917490189869</v>
      </c>
      <c r="N10" s="301">
        <f t="shared" ref="N10" si="9">SUM(N8:N9)</f>
        <v>3.1663071788633292</v>
      </c>
      <c r="O10" s="301">
        <f t="shared" si="2"/>
        <v>6.4430000000000041</v>
      </c>
      <c r="P10" s="301"/>
      <c r="Q10" s="301">
        <f>SUM(Q8:Q9)</f>
        <v>2.1255391924555407</v>
      </c>
      <c r="R10" s="301">
        <f t="shared" ref="R10" si="10">SUM(R8:R9)</f>
        <v>1.3287151160187549</v>
      </c>
      <c r="S10" s="301">
        <f t="shared" ref="S10" si="11">SUM(S8:S9)</f>
        <v>3.2237456915257154</v>
      </c>
      <c r="T10" s="301">
        <f t="shared" si="3"/>
        <v>6.6780000000000115</v>
      </c>
      <c r="U10" s="301"/>
      <c r="V10" s="301">
        <f>SUM(V8:V9)</f>
        <v>2.3393646684540843</v>
      </c>
      <c r="W10" s="301">
        <f t="shared" ref="W10" si="12">SUM(W8:W9)</f>
        <v>1.3115948018619732</v>
      </c>
      <c r="X10" s="301">
        <f t="shared" ref="X10" si="13">SUM(X8:X9)</f>
        <v>3.1190405296839554</v>
      </c>
      <c r="Y10" s="301">
        <f t="shared" si="4"/>
        <v>6.7700000000000129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4.2460551635605588E-2</v>
      </c>
      <c r="C17" s="300">
        <v>1.3881334188587422E-2</v>
      </c>
      <c r="D17" s="300">
        <v>0.22645627539129262</v>
      </c>
      <c r="E17" s="300">
        <f>SUM(B17:D17)</f>
        <v>0.28279816121548562</v>
      </c>
      <c r="F17" s="300"/>
      <c r="G17" s="300">
        <v>5.5997593260923406E-2</v>
      </c>
      <c r="H17" s="300">
        <v>9.7731648616259225E-3</v>
      </c>
      <c r="I17" s="300">
        <v>2.6413959085472239E-4</v>
      </c>
      <c r="J17" s="300">
        <f>SUM(G17:I17)</f>
        <v>6.6034897713404053E-2</v>
      </c>
      <c r="K17" s="300"/>
      <c r="L17" s="300">
        <v>4.9480130292744076E-2</v>
      </c>
      <c r="M17" s="300">
        <v>9.2117263843859883E-3</v>
      </c>
      <c r="N17" s="300">
        <v>0</v>
      </c>
      <c r="O17" s="300">
        <f>SUM(L17:N17)</f>
        <v>5.8691856677130061E-2</v>
      </c>
      <c r="P17" s="300"/>
      <c r="Q17" s="300">
        <v>3.6537391305342774E-2</v>
      </c>
      <c r="R17" s="300">
        <v>6.7373913042678172E-3</v>
      </c>
      <c r="S17" s="300">
        <v>0</v>
      </c>
      <c r="T17" s="300">
        <f>SUM(Q17:S17)</f>
        <v>4.3274782609610589E-2</v>
      </c>
      <c r="U17" s="300"/>
      <c r="V17" s="300">
        <v>2.2415094340884567E-2</v>
      </c>
      <c r="W17" s="300">
        <v>4.5849056603184868E-3</v>
      </c>
      <c r="X17" s="300">
        <v>0</v>
      </c>
      <c r="Y17" s="300">
        <f>SUM(V17:X17)</f>
        <v>2.7000000001203055E-2</v>
      </c>
    </row>
    <row r="18" spans="1:25" x14ac:dyDescent="0.2">
      <c r="A18" s="260" t="s">
        <v>364</v>
      </c>
      <c r="B18" s="300">
        <v>0.76918922386187627</v>
      </c>
      <c r="C18" s="300">
        <v>6.0968997220559901E-2</v>
      </c>
      <c r="D18" s="300">
        <v>0.16004361770207731</v>
      </c>
      <c r="E18" s="300">
        <f t="shared" ref="E18:E19" si="14">SUM(B18:D18)</f>
        <v>0.99020183878451351</v>
      </c>
      <c r="F18" s="300"/>
      <c r="G18" s="300">
        <v>0.37085198555976162</v>
      </c>
      <c r="H18" s="300">
        <v>2.1131167268341605E-3</v>
      </c>
      <c r="I18" s="300">
        <v>0</v>
      </c>
      <c r="J18" s="300">
        <f t="shared" ref="J18:J19" si="15">SUM(G18:I18)</f>
        <v>0.3729651022865958</v>
      </c>
      <c r="K18" s="300"/>
      <c r="L18" s="300">
        <v>0.34399218241082047</v>
      </c>
      <c r="M18" s="300">
        <v>1.3159609120495766E-3</v>
      </c>
      <c r="N18" s="300">
        <v>0</v>
      </c>
      <c r="O18" s="300">
        <f t="shared" ref="O18:O19" si="16">SUM(L18:N18)</f>
        <v>0.34530814332287002</v>
      </c>
      <c r="P18" s="300"/>
      <c r="Q18" s="300">
        <v>0.2536886956512599</v>
      </c>
      <c r="R18" s="300">
        <v>1.0365217391295086E-3</v>
      </c>
      <c r="S18" s="300">
        <v>0</v>
      </c>
      <c r="T18" s="300">
        <f t="shared" ref="T18:T19" si="17">SUM(Q18:S18)</f>
        <v>0.25472521739038939</v>
      </c>
      <c r="U18" s="300"/>
      <c r="V18" s="300">
        <v>0.16123584905540206</v>
      </c>
      <c r="W18" s="300">
        <v>7.6415094339507702E-4</v>
      </c>
      <c r="X18" s="300">
        <v>0</v>
      </c>
      <c r="Y18" s="300">
        <f t="shared" ref="Y18:Y19" si="18">SUM(V18:X18)</f>
        <v>0.16199999999879713</v>
      </c>
    </row>
    <row r="19" spans="1:25" x14ac:dyDescent="0.2">
      <c r="A19" s="264" t="s">
        <v>363</v>
      </c>
      <c r="B19" s="301">
        <f>SUM(B17:B18)</f>
        <v>0.81164977549748185</v>
      </c>
      <c r="C19" s="301">
        <f t="shared" ref="C19" si="19">SUM(C17:C18)</f>
        <v>7.4850331409147319E-2</v>
      </c>
      <c r="D19" s="301">
        <f t="shared" ref="D19" si="20">SUM(D17:D18)</f>
        <v>0.38649989309336996</v>
      </c>
      <c r="E19" s="301">
        <f t="shared" si="14"/>
        <v>1.2729999999999992</v>
      </c>
      <c r="F19" s="301"/>
      <c r="G19" s="301">
        <f>SUM(G17:G18)</f>
        <v>0.42684957882068503</v>
      </c>
      <c r="H19" s="301">
        <f t="shared" ref="H19" si="21">SUM(H17:H18)</f>
        <v>1.1886281588460083E-2</v>
      </c>
      <c r="I19" s="301">
        <f t="shared" ref="I19" si="22">SUM(I17:I18)</f>
        <v>2.6413959085472239E-4</v>
      </c>
      <c r="J19" s="301">
        <f t="shared" si="15"/>
        <v>0.43899999999999978</v>
      </c>
      <c r="K19" s="301"/>
      <c r="L19" s="301">
        <f>SUM(L17:L18)</f>
        <v>0.39347231270356453</v>
      </c>
      <c r="M19" s="301">
        <f t="shared" ref="M19" si="23">SUM(M17:M18)</f>
        <v>1.0527687296435564E-2</v>
      </c>
      <c r="N19" s="301">
        <f t="shared" ref="N19" si="24">SUM(N17:N18)</f>
        <v>0</v>
      </c>
      <c r="O19" s="301">
        <f t="shared" si="16"/>
        <v>0.40400000000000008</v>
      </c>
      <c r="P19" s="301"/>
      <c r="Q19" s="301">
        <f>SUM(Q17:Q18)</f>
        <v>0.29022608695660268</v>
      </c>
      <c r="R19" s="301">
        <f t="shared" ref="R19" si="25">SUM(R17:R18)</f>
        <v>7.773913043397326E-3</v>
      </c>
      <c r="S19" s="301">
        <f t="shared" ref="S19" si="26">SUM(S17:S18)</f>
        <v>0</v>
      </c>
      <c r="T19" s="301">
        <f t="shared" si="17"/>
        <v>0.29799999999999999</v>
      </c>
      <c r="U19" s="301"/>
      <c r="V19" s="301">
        <f>SUM(V17:V18)</f>
        <v>0.18365094339628663</v>
      </c>
      <c r="W19" s="301">
        <f t="shared" ref="W19" si="27">SUM(W17:W18)</f>
        <v>5.349056603713564E-3</v>
      </c>
      <c r="X19" s="301">
        <f t="shared" ref="X19" si="28">SUM(X17:X18)</f>
        <v>0</v>
      </c>
      <c r="Y19" s="301">
        <f t="shared" si="18"/>
        <v>0.1890000000000002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3.6640826524500012</v>
      </c>
      <c r="C26" s="300">
        <v>1.244504030524304</v>
      </c>
      <c r="D26" s="300">
        <v>0.25382805661319846</v>
      </c>
      <c r="E26" s="300">
        <f>SUM(B26:D26)</f>
        <v>5.1624147395875033</v>
      </c>
      <c r="F26" s="300"/>
      <c r="G26" s="300">
        <v>4.421166076099408</v>
      </c>
      <c r="H26" s="300">
        <v>0.68059349060330188</v>
      </c>
      <c r="I26" s="300">
        <v>0.2117401970744168</v>
      </c>
      <c r="J26" s="300">
        <f>SUM(G26:I26)</f>
        <v>5.3134997637771271</v>
      </c>
      <c r="K26" s="300"/>
      <c r="L26" s="300">
        <v>4.6925019586063037</v>
      </c>
      <c r="M26" s="300">
        <v>0.65158668161183797</v>
      </c>
      <c r="N26" s="300">
        <v>0.19863256854743594</v>
      </c>
      <c r="O26" s="300">
        <f>SUM(L26:N26)</f>
        <v>5.5427212087655775</v>
      </c>
      <c r="P26" s="300"/>
      <c r="Q26" s="300">
        <v>4.5214272871167172</v>
      </c>
      <c r="R26" s="300">
        <v>0.60393405145597923</v>
      </c>
      <c r="S26" s="300">
        <v>0.18977120936939634</v>
      </c>
      <c r="T26" s="300">
        <f>SUM(Q26:S26)</f>
        <v>5.3151325479420928</v>
      </c>
      <c r="U26" s="300"/>
      <c r="V26" s="300">
        <v>3.9729516943872314</v>
      </c>
      <c r="W26" s="300">
        <v>0.49316755588224975</v>
      </c>
      <c r="X26" s="300">
        <v>0.16259956740817766</v>
      </c>
      <c r="Y26" s="300">
        <f>SUM(V26:X26)</f>
        <v>4.628718817677659</v>
      </c>
    </row>
    <row r="27" spans="1:25" x14ac:dyDescent="0.2">
      <c r="A27" s="260" t="s">
        <v>364</v>
      </c>
      <c r="B27" s="300">
        <v>7.8253696746230146</v>
      </c>
      <c r="C27" s="300">
        <v>0.4718215640522852</v>
      </c>
      <c r="D27" s="300">
        <v>0.18539402173720901</v>
      </c>
      <c r="E27" s="300">
        <f t="shared" ref="E27:E28" si="29">SUM(B27:D27)</f>
        <v>8.4825852604125096</v>
      </c>
      <c r="F27" s="300"/>
      <c r="G27" s="300">
        <v>9.5675295100281854</v>
      </c>
      <c r="H27" s="300">
        <v>0.25403696767379985</v>
      </c>
      <c r="I27" s="300">
        <v>5.7933758520864895E-2</v>
      </c>
      <c r="J27" s="300">
        <f t="shared" ref="J27:J28" si="30">SUM(G27:I27)</f>
        <v>9.8795002362228495</v>
      </c>
      <c r="K27" s="300"/>
      <c r="L27" s="300">
        <v>10.077394963595971</v>
      </c>
      <c r="M27" s="300">
        <v>0.36210665920159285</v>
      </c>
      <c r="N27" s="300">
        <v>6.8777168436879949E-2</v>
      </c>
      <c r="O27" s="300">
        <f t="shared" ref="O27:O28" si="31">SUM(L27:N27)</f>
        <v>10.508278791234444</v>
      </c>
      <c r="P27" s="300"/>
      <c r="Q27" s="300">
        <v>9.2587834365778132</v>
      </c>
      <c r="R27" s="300">
        <v>0.33645922526474414</v>
      </c>
      <c r="S27" s="300">
        <v>6.4624790215364589E-2</v>
      </c>
      <c r="T27" s="300">
        <f t="shared" ref="T27:T28" si="32">SUM(Q27:S27)</f>
        <v>9.659867452057922</v>
      </c>
      <c r="U27" s="300"/>
      <c r="V27" s="300">
        <v>7.4506905550702553</v>
      </c>
      <c r="W27" s="300">
        <v>0.2766237923590148</v>
      </c>
      <c r="X27" s="300">
        <v>5.4966834893077923E-2</v>
      </c>
      <c r="Y27" s="300">
        <f t="shared" ref="Y27:Y28" si="33">SUM(V27:X27)</f>
        <v>7.7822811823223477</v>
      </c>
    </row>
    <row r="28" spans="1:25" x14ac:dyDescent="0.2">
      <c r="A28" s="264" t="s">
        <v>363</v>
      </c>
      <c r="B28" s="301">
        <f>SUM(B26:B27)</f>
        <v>11.489452327073016</v>
      </c>
      <c r="C28" s="301">
        <f t="shared" ref="C28" si="34">SUM(C26:C27)</f>
        <v>1.7163255945765892</v>
      </c>
      <c r="D28" s="301">
        <f t="shared" ref="D28" si="35">SUM(D26:D27)</f>
        <v>0.4392220783504075</v>
      </c>
      <c r="E28" s="301">
        <f t="shared" si="29"/>
        <v>13.645000000000014</v>
      </c>
      <c r="F28" s="301"/>
      <c r="G28" s="301">
        <f>SUM(G26:G27)</f>
        <v>13.988695586127594</v>
      </c>
      <c r="H28" s="301">
        <f t="shared" ref="H28" si="36">SUM(H26:H27)</f>
        <v>0.93463045827710167</v>
      </c>
      <c r="I28" s="301">
        <f t="shared" ref="I28" si="37">SUM(I26:I27)</f>
        <v>0.26967395559528168</v>
      </c>
      <c r="J28" s="301">
        <f t="shared" si="30"/>
        <v>15.192999999999978</v>
      </c>
      <c r="K28" s="301"/>
      <c r="L28" s="301">
        <f>SUM(L26:L27)</f>
        <v>14.769896922202275</v>
      </c>
      <c r="M28" s="301">
        <f t="shared" ref="M28" si="38">SUM(M26:M27)</f>
        <v>1.0136933408134308</v>
      </c>
      <c r="N28" s="301">
        <f t="shared" ref="N28" si="39">SUM(N26:N27)</f>
        <v>0.26740973698431592</v>
      </c>
      <c r="O28" s="301">
        <f t="shared" si="31"/>
        <v>16.05100000000002</v>
      </c>
      <c r="P28" s="301"/>
      <c r="Q28" s="301">
        <f>SUM(Q26:Q27)</f>
        <v>13.78021072369453</v>
      </c>
      <c r="R28" s="301">
        <f t="shared" ref="R28" si="40">SUM(R26:R27)</f>
        <v>0.94039327672072337</v>
      </c>
      <c r="S28" s="301">
        <f t="shared" ref="S28" si="41">SUM(S26:S27)</f>
        <v>0.25439599958476095</v>
      </c>
      <c r="T28" s="301">
        <f t="shared" si="32"/>
        <v>14.975000000000014</v>
      </c>
      <c r="U28" s="301"/>
      <c r="V28" s="301">
        <f>SUM(V26:V27)</f>
        <v>11.423642249457487</v>
      </c>
      <c r="W28" s="301">
        <f t="shared" ref="W28" si="42">SUM(W26:W27)</f>
        <v>0.76979134824126461</v>
      </c>
      <c r="X28" s="301">
        <f t="shared" ref="X28" si="43">SUM(X26:X27)</f>
        <v>0.21756640230125557</v>
      </c>
      <c r="Y28" s="301">
        <f t="shared" si="33"/>
        <v>12.411000000000007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0.86678923610822167</v>
      </c>
      <c r="C35" s="300">
        <v>0.12567152777967328</v>
      </c>
      <c r="D35" s="300">
        <v>4.2177430556313067E-2</v>
      </c>
      <c r="E35" s="300">
        <f>SUM(B35:D35)</f>
        <v>1.034638194444208</v>
      </c>
      <c r="F35" s="300"/>
      <c r="G35" s="300">
        <v>0.72304327607071817</v>
      </c>
      <c r="H35" s="300">
        <v>0.22829293458068237</v>
      </c>
      <c r="I35" s="300">
        <v>8.3823059262594646E-2</v>
      </c>
      <c r="J35" s="300">
        <f>SUM(G35:I35)</f>
        <v>1.0351592699139951</v>
      </c>
      <c r="K35" s="300"/>
      <c r="L35" s="300">
        <v>0.81168364674556381</v>
      </c>
      <c r="M35" s="300">
        <v>0.20470245180264207</v>
      </c>
      <c r="N35" s="300">
        <v>8.649202570749881E-2</v>
      </c>
      <c r="O35" s="300">
        <f>SUM(L35:N35)</f>
        <v>1.1028781242557046</v>
      </c>
      <c r="P35" s="300"/>
      <c r="Q35" s="300">
        <v>0.84459735270510139</v>
      </c>
      <c r="R35" s="300">
        <v>0.21420845431183938</v>
      </c>
      <c r="S35" s="300">
        <v>8.8890179333467628E-2</v>
      </c>
      <c r="T35" s="300">
        <f>SUM(Q35:S35)</f>
        <v>1.1476959863504084</v>
      </c>
      <c r="U35" s="300"/>
      <c r="V35" s="300">
        <v>0.84618049077572799</v>
      </c>
      <c r="W35" s="300">
        <v>0.22140360578406768</v>
      </c>
      <c r="X35" s="300">
        <v>9.4928229939576211E-2</v>
      </c>
      <c r="Y35" s="300">
        <f>SUM(V35:X35)</f>
        <v>1.1625123264993718</v>
      </c>
    </row>
    <row r="36" spans="1:25" x14ac:dyDescent="0.2">
      <c r="A36" s="260" t="s">
        <v>364</v>
      </c>
      <c r="B36" s="300">
        <v>3.691242476851567</v>
      </c>
      <c r="C36" s="300">
        <v>6.871765046337211E-2</v>
      </c>
      <c r="D36" s="300">
        <v>0.16340167824085283</v>
      </c>
      <c r="E36" s="300">
        <f t="shared" ref="E36:E37" si="44">SUM(B36:D36)</f>
        <v>3.9233618055557917</v>
      </c>
      <c r="F36" s="300"/>
      <c r="G36" s="300">
        <v>3.3988585171611181</v>
      </c>
      <c r="H36" s="300">
        <v>8.3961839160964433E-2</v>
      </c>
      <c r="I36" s="300">
        <v>0.25702037376392423</v>
      </c>
      <c r="J36" s="300">
        <f t="shared" ref="J36:J37" si="45">SUM(G36:I36)</f>
        <v>3.7398407300860064</v>
      </c>
      <c r="K36" s="300"/>
      <c r="L36" s="300">
        <v>3.3717917162584077</v>
      </c>
      <c r="M36" s="300">
        <v>0.15593715781982145</v>
      </c>
      <c r="N36" s="300">
        <v>6.5393001666075132E-2</v>
      </c>
      <c r="O36" s="300">
        <f t="shared" ref="O36:O37" si="46">SUM(L36:N36)</f>
        <v>3.5931218757443042</v>
      </c>
      <c r="P36" s="300"/>
      <c r="Q36" s="300">
        <v>3.5529348420035647</v>
      </c>
      <c r="R36" s="300">
        <v>0.16835687446634723</v>
      </c>
      <c r="S36" s="300">
        <v>7.201229717966906E-2</v>
      </c>
      <c r="T36" s="300">
        <f t="shared" ref="T36:T37" si="47">SUM(Q36:S36)</f>
        <v>3.793304013649581</v>
      </c>
      <c r="U36" s="300"/>
      <c r="V36" s="300">
        <v>3.557514284873017</v>
      </c>
      <c r="W36" s="300">
        <v>0.18311684234819375</v>
      </c>
      <c r="X36" s="300">
        <v>7.5856546279424147E-2</v>
      </c>
      <c r="Y36" s="300">
        <f t="shared" ref="Y36:Y37" si="48">SUM(V36:X36)</f>
        <v>3.8164876735006352</v>
      </c>
    </row>
    <row r="37" spans="1:25" x14ac:dyDescent="0.2">
      <c r="A37" s="264" t="s">
        <v>363</v>
      </c>
      <c r="B37" s="301">
        <f>SUM(B35:B36)</f>
        <v>4.5580317129597887</v>
      </c>
      <c r="C37" s="301">
        <f t="shared" ref="C37" si="49">SUM(C35:C36)</f>
        <v>0.19438917824304539</v>
      </c>
      <c r="D37" s="301">
        <f t="shared" ref="D37" si="50">SUM(D35:D36)</f>
        <v>0.2055791087971659</v>
      </c>
      <c r="E37" s="301">
        <f t="shared" si="44"/>
        <v>4.9580000000000002</v>
      </c>
      <c r="F37" s="301"/>
      <c r="G37" s="301">
        <f>SUM(G35:G36)</f>
        <v>4.121901793231836</v>
      </c>
      <c r="H37" s="301">
        <f t="shared" ref="H37" si="51">SUM(H35:H36)</f>
        <v>0.31225477374164679</v>
      </c>
      <c r="I37" s="301">
        <f t="shared" ref="I37" si="52">SUM(I35:I36)</f>
        <v>0.34084343302651887</v>
      </c>
      <c r="J37" s="301">
        <f t="shared" si="45"/>
        <v>4.7750000000000021</v>
      </c>
      <c r="K37" s="301"/>
      <c r="L37" s="301">
        <f>SUM(L35:L36)</f>
        <v>4.1834753630039714</v>
      </c>
      <c r="M37" s="301">
        <f t="shared" ref="M37" si="53">SUM(M35:M36)</f>
        <v>0.36063960962246355</v>
      </c>
      <c r="N37" s="301">
        <f t="shared" ref="N37" si="54">SUM(N35:N36)</f>
        <v>0.15188502737357396</v>
      </c>
      <c r="O37" s="301">
        <f t="shared" si="46"/>
        <v>4.6960000000000086</v>
      </c>
      <c r="P37" s="301"/>
      <c r="Q37" s="301">
        <f>SUM(Q35:Q36)</f>
        <v>4.3975321947086661</v>
      </c>
      <c r="R37" s="301">
        <f t="shared" ref="R37" si="55">SUM(R35:R36)</f>
        <v>0.38256532877818661</v>
      </c>
      <c r="S37" s="301">
        <f t="shared" ref="S37" si="56">SUM(S35:S36)</f>
        <v>0.16090247651313669</v>
      </c>
      <c r="T37" s="301">
        <f t="shared" si="47"/>
        <v>4.9409999999999892</v>
      </c>
      <c r="U37" s="301"/>
      <c r="V37" s="301">
        <f>SUM(V35:V36)</f>
        <v>4.403694775648745</v>
      </c>
      <c r="W37" s="301">
        <f t="shared" ref="W37" si="57">SUM(W35:W36)</f>
        <v>0.4045204481322614</v>
      </c>
      <c r="X37" s="301">
        <f t="shared" ref="X37" si="58">SUM(X35:X36)</f>
        <v>0.17078477621900034</v>
      </c>
      <c r="Y37" s="301">
        <f t="shared" si="48"/>
        <v>4.9790000000000072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3.243365699884829</v>
      </c>
      <c r="C44" s="300">
        <v>1.0336074585946093</v>
      </c>
      <c r="D44" s="300">
        <v>0.68959542030739929</v>
      </c>
      <c r="E44" s="300">
        <f>SUM(B44:D44)</f>
        <v>4.9665685787868377</v>
      </c>
      <c r="F44" s="300"/>
      <c r="G44" s="300">
        <v>2.7739661802817315</v>
      </c>
      <c r="H44" s="300">
        <v>1.1969122099144227</v>
      </c>
      <c r="I44" s="300">
        <v>0.41342324801470925</v>
      </c>
      <c r="J44" s="300">
        <f>SUM(G44:I44)</f>
        <v>4.3843016382108635</v>
      </c>
      <c r="K44" s="300"/>
      <c r="L44" s="300">
        <v>2.9491006950246454</v>
      </c>
      <c r="M44" s="300">
        <v>1.1235721214376555</v>
      </c>
      <c r="N44" s="300">
        <v>0.52312875356649957</v>
      </c>
      <c r="O44" s="300">
        <f>SUM(L44:N44)</f>
        <v>4.5958015700288009</v>
      </c>
      <c r="P44" s="300"/>
      <c r="Q44" s="300">
        <v>2.7865529921562584</v>
      </c>
      <c r="R44" s="300">
        <v>1.0510521948575819</v>
      </c>
      <c r="S44" s="300">
        <v>0.46635552590696977</v>
      </c>
      <c r="T44" s="300">
        <f>SUM(Q44:S44)</f>
        <v>4.3039607129208104</v>
      </c>
      <c r="U44" s="300"/>
      <c r="V44" s="300">
        <v>2.5313265283062329</v>
      </c>
      <c r="W44" s="300">
        <v>0.94455704591582323</v>
      </c>
      <c r="X44" s="300">
        <v>0.40381150156077394</v>
      </c>
      <c r="Y44" s="300">
        <f>SUM(V44:X44)</f>
        <v>3.8796950757828301</v>
      </c>
    </row>
    <row r="45" spans="1:25" x14ac:dyDescent="0.2">
      <c r="A45" s="260" t="s">
        <v>364</v>
      </c>
      <c r="B45" s="300">
        <v>15.848123916880393</v>
      </c>
      <c r="C45" s="300">
        <v>0.33402278170730554</v>
      </c>
      <c r="D45" s="300">
        <v>1.9082847226253929</v>
      </c>
      <c r="E45" s="300">
        <f t="shared" ref="E45:E46" si="59">SUM(B45:D45)</f>
        <v>18.09043142121309</v>
      </c>
      <c r="F45" s="300"/>
      <c r="G45" s="300">
        <v>13.961227769304372</v>
      </c>
      <c r="H45" s="300">
        <v>0.46288747709336403</v>
      </c>
      <c r="I45" s="300">
        <v>0.96058311539141539</v>
      </c>
      <c r="J45" s="300">
        <f t="shared" ref="J45:J46" si="60">SUM(G45:I45)</f>
        <v>15.384698361789152</v>
      </c>
      <c r="K45" s="300"/>
      <c r="L45" s="300">
        <v>13.858092357409101</v>
      </c>
      <c r="M45" s="300">
        <v>0.81461489016552269</v>
      </c>
      <c r="N45" s="300">
        <v>0.71049118239659026</v>
      </c>
      <c r="O45" s="300">
        <f t="shared" ref="O45:O46" si="61">SUM(L45:N45)</f>
        <v>15.383198429971213</v>
      </c>
      <c r="P45" s="300"/>
      <c r="Q45" s="300">
        <v>13.004421864940381</v>
      </c>
      <c r="R45" s="300">
        <v>0.75941492304243563</v>
      </c>
      <c r="S45" s="300">
        <v>0.66220249909636919</v>
      </c>
      <c r="T45" s="300">
        <f t="shared" ref="T45:T46" si="62">SUM(Q45:S45)</f>
        <v>14.426039287079185</v>
      </c>
      <c r="U45" s="300"/>
      <c r="V45" s="300">
        <v>11.520964194568625</v>
      </c>
      <c r="W45" s="300">
        <v>0.67737117712956207</v>
      </c>
      <c r="X45" s="300">
        <v>0.6149695525189891</v>
      </c>
      <c r="Y45" s="300">
        <f t="shared" ref="Y45:Y46" si="63">SUM(V45:X45)</f>
        <v>12.813304924217176</v>
      </c>
    </row>
    <row r="46" spans="1:25" x14ac:dyDescent="0.2">
      <c r="A46" s="264" t="s">
        <v>363</v>
      </c>
      <c r="B46" s="301">
        <f>SUM(B44:B45)</f>
        <v>19.091489616765223</v>
      </c>
      <c r="C46" s="301">
        <f t="shared" ref="C46" si="64">SUM(C44:C45)</f>
        <v>1.3676302403019149</v>
      </c>
      <c r="D46" s="301">
        <f t="shared" ref="D46" si="65">SUM(D44:D45)</f>
        <v>2.5978801429327922</v>
      </c>
      <c r="E46" s="301">
        <f t="shared" si="59"/>
        <v>23.056999999999928</v>
      </c>
      <c r="F46" s="301"/>
      <c r="G46" s="301">
        <f>SUM(G44:G45)</f>
        <v>16.735193949586105</v>
      </c>
      <c r="H46" s="301">
        <f t="shared" ref="H46" si="66">SUM(H44:H45)</f>
        <v>1.6597996870077867</v>
      </c>
      <c r="I46" s="301">
        <f t="shared" ref="I46" si="67">SUM(I44:I45)</f>
        <v>1.3740063634061246</v>
      </c>
      <c r="J46" s="301">
        <f t="shared" si="60"/>
        <v>19.769000000000016</v>
      </c>
      <c r="K46" s="301"/>
      <c r="L46" s="301">
        <f>SUM(L44:L45)</f>
        <v>16.807193052433746</v>
      </c>
      <c r="M46" s="301">
        <f t="shared" ref="M46" si="68">SUM(M44:M45)</f>
        <v>1.9381870116031781</v>
      </c>
      <c r="N46" s="301">
        <f t="shared" ref="N46" si="69">SUM(N44:N45)</f>
        <v>1.2336199359630897</v>
      </c>
      <c r="O46" s="301">
        <f t="shared" si="61"/>
        <v>19.979000000000013</v>
      </c>
      <c r="P46" s="301"/>
      <c r="Q46" s="301">
        <f>SUM(Q44:Q45)</f>
        <v>15.790974857096639</v>
      </c>
      <c r="R46" s="301">
        <f t="shared" ref="R46" si="70">SUM(R44:R45)</f>
        <v>1.8104671179000176</v>
      </c>
      <c r="S46" s="301">
        <f t="shared" ref="S46" si="71">SUM(S44:S45)</f>
        <v>1.1285580250033389</v>
      </c>
      <c r="T46" s="301">
        <f t="shared" si="62"/>
        <v>18.729999999999997</v>
      </c>
      <c r="U46" s="301"/>
      <c r="V46" s="301">
        <f>SUM(V44:V45)</f>
        <v>14.052290722874858</v>
      </c>
      <c r="W46" s="301">
        <f t="shared" ref="W46" si="72">SUM(W44:W45)</f>
        <v>1.6219282230453853</v>
      </c>
      <c r="X46" s="301">
        <f t="shared" ref="X46" si="73">SUM(X44:X45)</f>
        <v>1.018781054079763</v>
      </c>
      <c r="Y46" s="301">
        <f t="shared" si="63"/>
        <v>16.693000000000005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0.40731483838094523</v>
      </c>
      <c r="C53" s="300">
        <v>0.18299652159404528</v>
      </c>
      <c r="D53" s="300">
        <v>1.6866038856558574E-4</v>
      </c>
      <c r="E53" s="300">
        <f>SUM(B53:D53)</f>
        <v>0.59048002036355607</v>
      </c>
      <c r="F53" s="300"/>
      <c r="G53" s="300">
        <v>0.36170794445672133</v>
      </c>
      <c r="H53" s="300">
        <v>9.7912815845068349E-2</v>
      </c>
      <c r="I53" s="300">
        <v>1.8370134304781035E-4</v>
      </c>
      <c r="J53" s="300">
        <f>SUM(G53:I53)</f>
        <v>0.45980446164483746</v>
      </c>
      <c r="K53" s="300"/>
      <c r="L53" s="300">
        <v>0.3468705312836583</v>
      </c>
      <c r="M53" s="300">
        <v>8.9006082425477168E-2</v>
      </c>
      <c r="N53" s="300">
        <v>0</v>
      </c>
      <c r="O53" s="300">
        <f>SUM(L53:N53)</f>
        <v>0.43587661370913544</v>
      </c>
      <c r="P53" s="300"/>
      <c r="Q53" s="300">
        <v>0.34076286267046535</v>
      </c>
      <c r="R53" s="300">
        <v>8.6664603481051192E-2</v>
      </c>
      <c r="S53" s="300">
        <v>0</v>
      </c>
      <c r="T53" s="300">
        <f>SUM(Q53:S53)</f>
        <v>0.42742746615151656</v>
      </c>
      <c r="U53" s="300"/>
      <c r="V53" s="300">
        <v>0.34651200830831907</v>
      </c>
      <c r="W53" s="300">
        <v>8.6480591975939991E-2</v>
      </c>
      <c r="X53" s="300">
        <v>0</v>
      </c>
      <c r="Y53" s="300">
        <f>SUM(V53:X53)</f>
        <v>0.43299260028425907</v>
      </c>
    </row>
    <row r="54" spans="1:25" x14ac:dyDescent="0.2">
      <c r="A54" s="260" t="s">
        <v>364</v>
      </c>
      <c r="B54" s="300">
        <v>1.1834899465483493</v>
      </c>
      <c r="C54" s="300">
        <v>3.0696190718774431E-2</v>
      </c>
      <c r="D54" s="300">
        <v>0.18333384236932082</v>
      </c>
      <c r="E54" s="300">
        <f t="shared" ref="E54:E55" si="74">SUM(B54:D54)</f>
        <v>1.3975199796364444</v>
      </c>
      <c r="F54" s="300"/>
      <c r="G54" s="300">
        <v>1.1341720919630349</v>
      </c>
      <c r="H54" s="300">
        <v>2.0023446392129569E-2</v>
      </c>
      <c r="I54" s="300">
        <v>0</v>
      </c>
      <c r="J54" s="300">
        <f t="shared" ref="J54:J55" si="75">SUM(G54:I54)</f>
        <v>1.1541955383551645</v>
      </c>
      <c r="K54" s="300"/>
      <c r="L54" s="300">
        <v>1.1113100794387527</v>
      </c>
      <c r="M54" s="300">
        <v>2.181330685211005E-2</v>
      </c>
      <c r="N54" s="300">
        <v>0</v>
      </c>
      <c r="O54" s="300">
        <f t="shared" ref="O54:O55" si="76">SUM(L54:N54)</f>
        <v>1.1331233862908627</v>
      </c>
      <c r="P54" s="300"/>
      <c r="Q54" s="300">
        <v>1.0749555125718924</v>
      </c>
      <c r="R54" s="300">
        <v>2.161702127659422E-2</v>
      </c>
      <c r="S54" s="300">
        <v>0</v>
      </c>
      <c r="T54" s="300">
        <f t="shared" ref="T54:T55" si="77">SUM(Q54:S54)</f>
        <v>1.0965725338484866</v>
      </c>
      <c r="U54" s="300"/>
      <c r="V54" s="300">
        <v>1.0587976113215571</v>
      </c>
      <c r="W54" s="300">
        <v>2.2209788394184662E-2</v>
      </c>
      <c r="X54" s="300">
        <v>0</v>
      </c>
      <c r="Y54" s="300">
        <f t="shared" ref="Y54:Y55" si="78">SUM(V54:X54)</f>
        <v>1.0810073997157419</v>
      </c>
    </row>
    <row r="55" spans="1:25" x14ac:dyDescent="0.2">
      <c r="A55" s="264" t="s">
        <v>363</v>
      </c>
      <c r="B55" s="301">
        <f>SUM(B53:B54)</f>
        <v>1.5908047849292946</v>
      </c>
      <c r="C55" s="301">
        <f t="shared" ref="C55" si="79">SUM(C53:C54)</f>
        <v>0.21369271231281972</v>
      </c>
      <c r="D55" s="301">
        <f t="shared" ref="D55" si="80">SUM(D53:D54)</f>
        <v>0.1835025027578864</v>
      </c>
      <c r="E55" s="301">
        <f t="shared" si="74"/>
        <v>1.9880000000000007</v>
      </c>
      <c r="F55" s="301"/>
      <c r="G55" s="301">
        <f>SUM(G53:G54)</f>
        <v>1.4958800364197562</v>
      </c>
      <c r="H55" s="301">
        <f t="shared" ref="H55" si="81">SUM(H53:H54)</f>
        <v>0.11793626223719791</v>
      </c>
      <c r="I55" s="301">
        <f t="shared" ref="I55" si="82">SUM(I53:I54)</f>
        <v>1.8370134304781035E-4</v>
      </c>
      <c r="J55" s="301">
        <f t="shared" si="75"/>
        <v>1.6140000000000021</v>
      </c>
      <c r="K55" s="301"/>
      <c r="L55" s="301">
        <f>SUM(L53:L54)</f>
        <v>1.4581806107224109</v>
      </c>
      <c r="M55" s="301">
        <f t="shared" ref="M55" si="83">SUM(M53:M54)</f>
        <v>0.11081938927758722</v>
      </c>
      <c r="N55" s="301">
        <f t="shared" ref="N55" si="84">SUM(N53:N54)</f>
        <v>0</v>
      </c>
      <c r="O55" s="301">
        <f t="shared" si="76"/>
        <v>1.5689999999999982</v>
      </c>
      <c r="P55" s="301"/>
      <c r="Q55" s="301">
        <f>SUM(Q53:Q54)</f>
        <v>1.4157183752423577</v>
      </c>
      <c r="R55" s="301">
        <f t="shared" ref="R55" si="85">SUM(R53:R54)</f>
        <v>0.10828162475764541</v>
      </c>
      <c r="S55" s="301">
        <f t="shared" ref="S55" si="86">SUM(S53:S54)</f>
        <v>0</v>
      </c>
      <c r="T55" s="301">
        <f t="shared" si="77"/>
        <v>1.5240000000000031</v>
      </c>
      <c r="U55" s="301"/>
      <c r="V55" s="301">
        <f>SUM(V53:V54)</f>
        <v>1.4053096196298762</v>
      </c>
      <c r="W55" s="301">
        <f t="shared" ref="W55" si="87">SUM(W53:W54)</f>
        <v>0.10869038037012466</v>
      </c>
      <c r="X55" s="301">
        <f t="shared" ref="X55" si="88">SUM(X53:X54)</f>
        <v>0</v>
      </c>
      <c r="Y55" s="301">
        <f t="shared" si="78"/>
        <v>1.5140000000000009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0.32287635306295176</v>
      </c>
      <c r="C62" s="300">
        <v>0.20959776087263307</v>
      </c>
      <c r="D62" s="300">
        <v>6.9650151543971028E-2</v>
      </c>
      <c r="E62" s="300">
        <f>SUM(B62:D62)</f>
        <v>0.60212426547955589</v>
      </c>
      <c r="F62" s="300"/>
      <c r="G62" s="300">
        <v>0.31594774868200892</v>
      </c>
      <c r="H62" s="300">
        <v>0.19639298306620306</v>
      </c>
      <c r="I62" s="300">
        <v>0</v>
      </c>
      <c r="J62" s="300">
        <f>SUM(G62:I62)</f>
        <v>0.51234073174821204</v>
      </c>
      <c r="K62" s="300"/>
      <c r="L62" s="300">
        <v>0.25749694778382493</v>
      </c>
      <c r="M62" s="300">
        <v>0.18887097730278438</v>
      </c>
      <c r="N62" s="300">
        <v>6.7514964735384004E-3</v>
      </c>
      <c r="O62" s="300">
        <f>SUM(L62:N62)</f>
        <v>0.45311942156014767</v>
      </c>
      <c r="P62" s="300"/>
      <c r="Q62" s="300">
        <v>0.27558873915547716</v>
      </c>
      <c r="R62" s="300">
        <v>0.19697064869990125</v>
      </c>
      <c r="S62" s="300">
        <v>6.8918455916331233E-3</v>
      </c>
      <c r="T62" s="300">
        <f>SUM(Q62:S62)</f>
        <v>0.47945123344701157</v>
      </c>
      <c r="U62" s="300"/>
      <c r="V62" s="300">
        <v>0.30966097098764817</v>
      </c>
      <c r="W62" s="300">
        <v>0.20997558991319787</v>
      </c>
      <c r="X62" s="300">
        <v>7.126444263720228E-3</v>
      </c>
      <c r="Y62" s="300">
        <f>SUM(V62:X62)</f>
        <v>0.5267630051645662</v>
      </c>
    </row>
    <row r="63" spans="1:25" x14ac:dyDescent="0.2">
      <c r="A63" s="260" t="s">
        <v>364</v>
      </c>
      <c r="B63" s="300">
        <v>1.2385557617383023</v>
      </c>
      <c r="C63" s="300">
        <v>9.6707552422142809E-2</v>
      </c>
      <c r="D63" s="300">
        <v>0.15561242035999695</v>
      </c>
      <c r="E63" s="300">
        <f t="shared" ref="E63:E64" si="89">SUM(B63:D63)</f>
        <v>1.490875734520442</v>
      </c>
      <c r="F63" s="300"/>
      <c r="G63" s="300">
        <v>0.92558250968252387</v>
      </c>
      <c r="H63" s="300">
        <v>4.9076758569265307E-2</v>
      </c>
      <c r="I63" s="300">
        <v>0</v>
      </c>
      <c r="J63" s="300">
        <f t="shared" ref="J63:J64" si="90">SUM(G63:I63)</f>
        <v>0.97465926825178917</v>
      </c>
      <c r="K63" s="300"/>
      <c r="L63" s="300">
        <v>0.81146150655037208</v>
      </c>
      <c r="M63" s="300">
        <v>0.10768209565621775</v>
      </c>
      <c r="N63" s="300">
        <v>6.9736976233262624E-2</v>
      </c>
      <c r="O63" s="300">
        <f t="shared" ref="O63:O64" si="91">SUM(L63:N63)</f>
        <v>0.98888057843985244</v>
      </c>
      <c r="P63" s="300"/>
      <c r="Q63" s="300">
        <v>0.82999942895912182</v>
      </c>
      <c r="R63" s="300">
        <v>0.11137562814076402</v>
      </c>
      <c r="S63" s="300">
        <v>6.917370945309885E-2</v>
      </c>
      <c r="T63" s="300">
        <f t="shared" ref="T63:T64" si="92">SUM(Q63:S63)</f>
        <v>1.0105487665529846</v>
      </c>
      <c r="U63" s="300"/>
      <c r="V63" s="300">
        <v>0.85432492540514571</v>
      </c>
      <c r="W63" s="300">
        <v>0.11639858963884539</v>
      </c>
      <c r="X63" s="300">
        <v>6.6513479791445632E-2</v>
      </c>
      <c r="Y63" s="300">
        <f t="shared" ref="Y63:Y64" si="93">SUM(V63:X63)</f>
        <v>1.0372369948354367</v>
      </c>
    </row>
    <row r="64" spans="1:25" x14ac:dyDescent="0.2">
      <c r="A64" s="264" t="s">
        <v>363</v>
      </c>
      <c r="B64" s="301">
        <f>SUM(B62:B63)</f>
        <v>1.561432114801254</v>
      </c>
      <c r="C64" s="301">
        <f t="shared" ref="C64" si="94">SUM(C62:C63)</f>
        <v>0.30630531329477589</v>
      </c>
      <c r="D64" s="301">
        <f t="shared" ref="D64" si="95">SUM(D62:D63)</f>
        <v>0.22526257190396798</v>
      </c>
      <c r="E64" s="301">
        <f t="shared" si="89"/>
        <v>2.0929999999999978</v>
      </c>
      <c r="F64" s="301"/>
      <c r="G64" s="301">
        <f>SUM(G62:G63)</f>
        <v>1.2415302583645329</v>
      </c>
      <c r="H64" s="301">
        <f t="shared" ref="H64" si="96">SUM(H62:H63)</f>
        <v>0.24546974163546836</v>
      </c>
      <c r="I64" s="301">
        <f t="shared" ref="I64" si="97">SUM(I62:I63)</f>
        <v>0</v>
      </c>
      <c r="J64" s="301">
        <f t="shared" si="90"/>
        <v>1.4870000000000012</v>
      </c>
      <c r="K64" s="301"/>
      <c r="L64" s="301">
        <f>SUM(L62:L63)</f>
        <v>1.068958454334197</v>
      </c>
      <c r="M64" s="301">
        <f t="shared" ref="M64" si="98">SUM(M62:M63)</f>
        <v>0.29655307295900213</v>
      </c>
      <c r="N64" s="301">
        <f t="shared" ref="N64" si="99">SUM(N62:N63)</f>
        <v>7.6488472706801022E-2</v>
      </c>
      <c r="O64" s="301">
        <f t="shared" si="91"/>
        <v>1.4419999999999999</v>
      </c>
      <c r="P64" s="301"/>
      <c r="Q64" s="301">
        <f>SUM(Q62:Q63)</f>
        <v>1.1055881681145989</v>
      </c>
      <c r="R64" s="301">
        <f t="shared" ref="R64" si="100">SUM(R62:R63)</f>
        <v>0.30834627684066529</v>
      </c>
      <c r="S64" s="301">
        <f t="shared" ref="S64" si="101">SUM(S62:S63)</f>
        <v>7.6065555044731975E-2</v>
      </c>
      <c r="T64" s="301">
        <f t="shared" si="92"/>
        <v>1.4899999999999962</v>
      </c>
      <c r="U64" s="301"/>
      <c r="V64" s="301">
        <f>SUM(V62:V63)</f>
        <v>1.1639858963927938</v>
      </c>
      <c r="W64" s="301">
        <f t="shared" ref="W64" si="102">SUM(W62:W63)</f>
        <v>0.32637417955204329</v>
      </c>
      <c r="X64" s="301">
        <f t="shared" ref="X64" si="103">SUM(X62:X63)</f>
        <v>7.3639924055165853E-2</v>
      </c>
      <c r="Y64" s="301">
        <f t="shared" si="93"/>
        <v>1.5640000000000029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1.9865105599291166</v>
      </c>
      <c r="C71" s="300">
        <v>1.5421022079194064</v>
      </c>
      <c r="D71" s="300">
        <v>9.0937342130559734E-2</v>
      </c>
      <c r="E71" s="300">
        <f>SUM(B71:D71)</f>
        <v>3.619550109979083</v>
      </c>
      <c r="F71" s="300"/>
      <c r="G71" s="300">
        <v>2.347593975987686</v>
      </c>
      <c r="H71" s="300">
        <v>1.6688064745763123</v>
      </c>
      <c r="I71" s="300">
        <v>0.10907565516550373</v>
      </c>
      <c r="J71" s="300">
        <f>SUM(G71:I71)</f>
        <v>4.1254761057295024</v>
      </c>
      <c r="K71" s="300"/>
      <c r="L71" s="300">
        <v>2.7476718542737273</v>
      </c>
      <c r="M71" s="300">
        <v>1.6868038597497548</v>
      </c>
      <c r="N71" s="300">
        <v>0.45104700955220012</v>
      </c>
      <c r="O71" s="300">
        <f>SUM(L71:N71)</f>
        <v>4.885522723575682</v>
      </c>
      <c r="P71" s="300"/>
      <c r="Q71" s="300">
        <v>2.7330781260013777</v>
      </c>
      <c r="R71" s="300">
        <v>1.6889979680242273</v>
      </c>
      <c r="S71" s="300">
        <v>0.45057987049543058</v>
      </c>
      <c r="T71" s="300">
        <f>SUM(Q71:S71)</f>
        <v>4.8726559645210354</v>
      </c>
      <c r="U71" s="300"/>
      <c r="V71" s="300">
        <v>2.8166016798536395</v>
      </c>
      <c r="W71" s="300">
        <v>1.7599351422373044</v>
      </c>
      <c r="X71" s="300">
        <v>0.47752391765840652</v>
      </c>
      <c r="Y71" s="300">
        <f>SUM(V71:X71)</f>
        <v>5.0540607397493504</v>
      </c>
    </row>
    <row r="72" spans="1:25" x14ac:dyDescent="0.2">
      <c r="A72" s="260" t="s">
        <v>364</v>
      </c>
      <c r="B72" s="300">
        <v>14.440919613834902</v>
      </c>
      <c r="C72" s="300">
        <v>0.44702149406774094</v>
      </c>
      <c r="D72" s="300">
        <v>11.286508782118274</v>
      </c>
      <c r="E72" s="300">
        <f t="shared" ref="E72:E73" si="104">SUM(B72:D72)</f>
        <v>26.174449890020917</v>
      </c>
      <c r="F72" s="300"/>
      <c r="G72" s="300">
        <v>16.296855804475292</v>
      </c>
      <c r="H72" s="300">
        <v>0.73255958733229165</v>
      </c>
      <c r="I72" s="300">
        <v>10.415108502462978</v>
      </c>
      <c r="J72" s="300">
        <f t="shared" ref="J72:J73" si="105">SUM(G72:I72)</f>
        <v>27.444523894270564</v>
      </c>
      <c r="K72" s="300"/>
      <c r="L72" s="300">
        <v>16.838353291937096</v>
      </c>
      <c r="M72" s="300">
        <v>1.3283750025543821</v>
      </c>
      <c r="N72" s="300">
        <v>10.278748981932791</v>
      </c>
      <c r="O72" s="300">
        <f t="shared" ref="O72:O73" si="106">SUM(L72:N72)</f>
        <v>28.44547727642427</v>
      </c>
      <c r="P72" s="300"/>
      <c r="Q72" s="300">
        <v>16.4666308003499</v>
      </c>
      <c r="R72" s="300">
        <v>1.339561777171439</v>
      </c>
      <c r="S72" s="300">
        <v>10.282151457957578</v>
      </c>
      <c r="T72" s="300">
        <f t="shared" ref="T72:T73" si="107">SUM(Q72:S72)</f>
        <v>28.088344035478919</v>
      </c>
      <c r="U72" s="300"/>
      <c r="V72" s="300">
        <v>16.211458305039478</v>
      </c>
      <c r="W72" s="300">
        <v>1.4114081886032974</v>
      </c>
      <c r="X72" s="300">
        <v>10.684072766607853</v>
      </c>
      <c r="Y72" s="300">
        <f t="shared" ref="Y72:Y73" si="108">SUM(V72:X72)</f>
        <v>28.30693926025063</v>
      </c>
    </row>
    <row r="73" spans="1:25" x14ac:dyDescent="0.2">
      <c r="A73" s="264" t="s">
        <v>363</v>
      </c>
      <c r="B73" s="301">
        <f>SUM(B71:B72)</f>
        <v>16.427430173764019</v>
      </c>
      <c r="C73" s="301">
        <f t="shared" ref="C73" si="109">SUM(C71:C72)</f>
        <v>1.9891237019871473</v>
      </c>
      <c r="D73" s="301">
        <f t="shared" ref="D73" si="110">SUM(D71:D72)</f>
        <v>11.377446124248834</v>
      </c>
      <c r="E73" s="301">
        <f t="shared" si="104"/>
        <v>29.794</v>
      </c>
      <c r="F73" s="301"/>
      <c r="G73" s="301">
        <f>SUM(G71:G72)</f>
        <v>18.644449780462978</v>
      </c>
      <c r="H73" s="301">
        <f t="shared" ref="H73" si="111">SUM(H71:H72)</f>
        <v>2.4013660619086039</v>
      </c>
      <c r="I73" s="301">
        <f t="shared" ref="I73" si="112">SUM(I71:I72)</f>
        <v>10.524184157628481</v>
      </c>
      <c r="J73" s="301">
        <f t="shared" si="105"/>
        <v>31.570000000000064</v>
      </c>
      <c r="K73" s="301"/>
      <c r="L73" s="301">
        <f>SUM(L71:L72)</f>
        <v>19.586025146210822</v>
      </c>
      <c r="M73" s="301">
        <f t="shared" ref="M73" si="113">SUM(M71:M72)</f>
        <v>3.0151788623041371</v>
      </c>
      <c r="N73" s="301">
        <f t="shared" ref="N73" si="114">SUM(N71:N72)</f>
        <v>10.729795991484991</v>
      </c>
      <c r="O73" s="301">
        <f t="shared" si="106"/>
        <v>33.330999999999946</v>
      </c>
      <c r="P73" s="301"/>
      <c r="Q73" s="301">
        <f>SUM(Q71:Q72)</f>
        <v>19.199708926351278</v>
      </c>
      <c r="R73" s="301">
        <f t="shared" ref="R73" si="115">SUM(R71:R72)</f>
        <v>3.0285597451956665</v>
      </c>
      <c r="S73" s="301">
        <f t="shared" ref="S73" si="116">SUM(S71:S72)</f>
        <v>10.732731328453008</v>
      </c>
      <c r="T73" s="301">
        <f t="shared" si="107"/>
        <v>32.960999999999949</v>
      </c>
      <c r="U73" s="301"/>
      <c r="V73" s="301">
        <f>SUM(V71:V72)</f>
        <v>19.028059984893119</v>
      </c>
      <c r="W73" s="301">
        <f t="shared" ref="W73" si="117">SUM(W71:W72)</f>
        <v>3.1713433308406018</v>
      </c>
      <c r="X73" s="301">
        <f t="shared" ref="X73" si="118">SUM(X71:X72)</f>
        <v>11.161596684266259</v>
      </c>
      <c r="Y73" s="301">
        <f t="shared" si="108"/>
        <v>33.360999999999983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12.902271579718224</v>
      </c>
      <c r="C80" s="300">
        <v>17.001619654624022</v>
      </c>
      <c r="D80" s="300">
        <v>2.5219554374190127</v>
      </c>
      <c r="E80" s="300">
        <f>SUM(B80:D80)</f>
        <v>32.425846671761256</v>
      </c>
      <c r="F80" s="300"/>
      <c r="G80" s="300">
        <v>12.596252923130118</v>
      </c>
      <c r="H80" s="300">
        <v>15.244953972707817</v>
      </c>
      <c r="I80" s="300">
        <v>1.3325783081929605</v>
      </c>
      <c r="J80" s="300">
        <f>SUM(G80:I80)</f>
        <v>29.173785204030896</v>
      </c>
      <c r="K80" s="300"/>
      <c r="L80" s="300">
        <v>11.368737581127174</v>
      </c>
      <c r="M80" s="300">
        <v>15.567593482693232</v>
      </c>
      <c r="N80" s="300">
        <v>1.261110779542159</v>
      </c>
      <c r="O80" s="300">
        <f>SUM(L80:N80)</f>
        <v>28.197441843362562</v>
      </c>
      <c r="P80" s="300"/>
      <c r="Q80" s="300">
        <v>11.665066028476677</v>
      </c>
      <c r="R80" s="300">
        <v>14.802969921633597</v>
      </c>
      <c r="S80" s="300">
        <v>1.2869267547948646</v>
      </c>
      <c r="T80" s="300">
        <f>SUM(Q80:S80)</f>
        <v>27.75496270490514</v>
      </c>
      <c r="U80" s="300"/>
      <c r="V80" s="300">
        <v>12.399195942168134</v>
      </c>
      <c r="W80" s="300">
        <v>13.590699105397428</v>
      </c>
      <c r="X80" s="300">
        <v>1.3605405030407045</v>
      </c>
      <c r="Y80" s="300">
        <f>SUM(V80:X80)</f>
        <v>27.350435550606264</v>
      </c>
    </row>
    <row r="81" spans="1:25" x14ac:dyDescent="0.2">
      <c r="A81" s="260" t="s">
        <v>364</v>
      </c>
      <c r="B81" s="300">
        <v>24.601025776993218</v>
      </c>
      <c r="C81" s="300">
        <v>6.1731980155982384</v>
      </c>
      <c r="D81" s="300">
        <v>3.8579295356473242</v>
      </c>
      <c r="E81" s="300">
        <f t="shared" ref="E81:E82" si="119">SUM(B81:D81)</f>
        <v>34.632153328238779</v>
      </c>
      <c r="F81" s="300"/>
      <c r="G81" s="300">
        <v>23.145400985323494</v>
      </c>
      <c r="H81" s="300">
        <v>7.6611959684508877</v>
      </c>
      <c r="I81" s="300">
        <v>2.9736178421947308</v>
      </c>
      <c r="J81" s="300">
        <f t="shared" ref="J81:J82" si="120">SUM(G81:I81)</f>
        <v>33.780214795969115</v>
      </c>
      <c r="K81" s="300"/>
      <c r="L81" s="300">
        <v>25.692022169104142</v>
      </c>
      <c r="M81" s="300">
        <v>6.8983050443620355</v>
      </c>
      <c r="N81" s="300">
        <v>3.4282309431711955</v>
      </c>
      <c r="O81" s="300">
        <f t="shared" ref="O81:O82" si="121">SUM(L81:N81)</f>
        <v>36.018558156637368</v>
      </c>
      <c r="P81" s="300"/>
      <c r="Q81" s="300">
        <v>25.952618956450561</v>
      </c>
      <c r="R81" s="300">
        <v>6.8207925868491373</v>
      </c>
      <c r="S81" s="300">
        <v>3.458625751795231</v>
      </c>
      <c r="T81" s="300">
        <f t="shared" ref="T81:T82" si="122">SUM(Q81:S81)</f>
        <v>36.232037295094933</v>
      </c>
      <c r="U81" s="300"/>
      <c r="V81" s="300">
        <v>26.415558865051764</v>
      </c>
      <c r="W81" s="300">
        <v>6.7852493290860805</v>
      </c>
      <c r="X81" s="300">
        <v>3.5187562552557798</v>
      </c>
      <c r="Y81" s="300">
        <f t="shared" ref="Y81:Y82" si="123">SUM(V81:X81)</f>
        <v>36.719564449393623</v>
      </c>
    </row>
    <row r="82" spans="1:25" x14ac:dyDescent="0.2">
      <c r="A82" s="264" t="s">
        <v>363</v>
      </c>
      <c r="B82" s="301">
        <f>SUM(B80:B81)</f>
        <v>37.503297356711442</v>
      </c>
      <c r="C82" s="301">
        <f t="shared" ref="C82" si="124">SUM(C80:C81)</f>
        <v>23.174817670222261</v>
      </c>
      <c r="D82" s="301">
        <f t="shared" ref="D82" si="125">SUM(D80:D81)</f>
        <v>6.3798849730663374</v>
      </c>
      <c r="E82" s="301">
        <f t="shared" si="119"/>
        <v>67.058000000000035</v>
      </c>
      <c r="F82" s="301"/>
      <c r="G82" s="301">
        <f>SUM(G80:G81)</f>
        <v>35.741653908453614</v>
      </c>
      <c r="H82" s="301">
        <f t="shared" ref="H82" si="126">SUM(H80:H81)</f>
        <v>22.906149941158706</v>
      </c>
      <c r="I82" s="301">
        <f t="shared" ref="I82" si="127">SUM(I80:I81)</f>
        <v>4.3061961503876915</v>
      </c>
      <c r="J82" s="301">
        <f t="shared" si="120"/>
        <v>62.954000000000008</v>
      </c>
      <c r="K82" s="301"/>
      <c r="L82" s="301">
        <f>SUM(L80:L81)</f>
        <v>37.060759750231313</v>
      </c>
      <c r="M82" s="301">
        <f t="shared" ref="M82" si="128">SUM(M80:M81)</f>
        <v>22.465898527055266</v>
      </c>
      <c r="N82" s="301">
        <f t="shared" ref="N82" si="129">SUM(N80:N81)</f>
        <v>4.6893417227133547</v>
      </c>
      <c r="O82" s="301">
        <f t="shared" si="121"/>
        <v>64.215999999999937</v>
      </c>
      <c r="P82" s="301"/>
      <c r="Q82" s="301">
        <f>SUM(Q80:Q81)</f>
        <v>37.617684984927237</v>
      </c>
      <c r="R82" s="301">
        <f t="shared" ref="R82" si="130">SUM(R80:R81)</f>
        <v>21.623762508482734</v>
      </c>
      <c r="S82" s="301">
        <f t="shared" ref="S82" si="131">SUM(S80:S81)</f>
        <v>4.7455525065900961</v>
      </c>
      <c r="T82" s="301">
        <f t="shared" si="122"/>
        <v>63.987000000000066</v>
      </c>
      <c r="U82" s="301"/>
      <c r="V82" s="301">
        <f>SUM(V80:V81)</f>
        <v>38.814754807219899</v>
      </c>
      <c r="W82" s="301">
        <f t="shared" ref="W82" si="132">SUM(W80:W81)</f>
        <v>20.375948434483508</v>
      </c>
      <c r="X82" s="301">
        <f t="shared" ref="X82" si="133">SUM(X80:X81)</f>
        <v>4.8792967582964843</v>
      </c>
      <c r="Y82" s="301">
        <f t="shared" si="123"/>
        <v>64.069999999999894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2.382281370248978</v>
      </c>
      <c r="C89" s="300">
        <v>1.5013744384728387</v>
      </c>
      <c r="D89" s="300">
        <v>0.25425285716913432</v>
      </c>
      <c r="E89" s="300">
        <f>SUM(B89:D89)</f>
        <v>4.1379086658909507</v>
      </c>
      <c r="F89" s="300"/>
      <c r="G89" s="300">
        <v>2.6215420224802752</v>
      </c>
      <c r="H89" s="300">
        <v>1.498024012895055</v>
      </c>
      <c r="I89" s="300">
        <v>0.23641265748621601</v>
      </c>
      <c r="J89" s="300">
        <f>SUM(G89:I89)</f>
        <v>4.3559786928615463</v>
      </c>
      <c r="K89" s="300"/>
      <c r="L89" s="300">
        <v>2.4827788012538741</v>
      </c>
      <c r="M89" s="300">
        <v>1.9250116743214096</v>
      </c>
      <c r="N89" s="300">
        <v>0.17188068576177981</v>
      </c>
      <c r="O89" s="300">
        <f>SUM(L89:N89)</f>
        <v>4.5796711613370631</v>
      </c>
      <c r="P89" s="300"/>
      <c r="Q89" s="300">
        <v>2.8383297137508117</v>
      </c>
      <c r="R89" s="300">
        <v>2.1991752849909698</v>
      </c>
      <c r="S89" s="300">
        <v>0.18633329436398696</v>
      </c>
      <c r="T89" s="300">
        <f>SUM(Q89:S89)</f>
        <v>5.2238382931057679</v>
      </c>
      <c r="U89" s="300"/>
      <c r="V89" s="300">
        <v>3.0607491164369183</v>
      </c>
      <c r="W89" s="300">
        <v>2.4591839416853616</v>
      </c>
      <c r="X89" s="300">
        <v>0.18956613914833076</v>
      </c>
      <c r="Y89" s="300">
        <f>SUM(V89:X89)</f>
        <v>5.7094991972706115</v>
      </c>
    </row>
    <row r="90" spans="1:25" x14ac:dyDescent="0.2">
      <c r="A90" s="260" t="s">
        <v>364</v>
      </c>
      <c r="B90" s="300">
        <v>11.697442132342314</v>
      </c>
      <c r="C90" s="300">
        <v>1.2207154982011668</v>
      </c>
      <c r="D90" s="300">
        <v>3.5669337035655504</v>
      </c>
      <c r="E90" s="300">
        <f t="shared" ref="E90:E91" si="134">SUM(B90:D90)</f>
        <v>16.485091334109029</v>
      </c>
      <c r="F90" s="300"/>
      <c r="G90" s="300">
        <v>10.272333432041259</v>
      </c>
      <c r="H90" s="300">
        <v>1.8050585524917602</v>
      </c>
      <c r="I90" s="300">
        <v>2.1966293226054772</v>
      </c>
      <c r="J90" s="300">
        <f t="shared" ref="J90:J91" si="135">SUM(G90:I90)</f>
        <v>14.274021307138497</v>
      </c>
      <c r="K90" s="300"/>
      <c r="L90" s="300">
        <v>10.75814473767306</v>
      </c>
      <c r="M90" s="300">
        <v>1.6930637594322835</v>
      </c>
      <c r="N90" s="300">
        <v>2.0801203415575831</v>
      </c>
      <c r="O90" s="300">
        <f t="shared" ref="O90:O91" si="136">SUM(L90:N90)</f>
        <v>14.531328838662926</v>
      </c>
      <c r="P90" s="300"/>
      <c r="Q90" s="300">
        <v>11.750057831385092</v>
      </c>
      <c r="R90" s="300">
        <v>1.8521425363281887</v>
      </c>
      <c r="S90" s="300">
        <v>2.3239613391809462</v>
      </c>
      <c r="T90" s="300">
        <f t="shared" ref="T90:T91" si="137">SUM(Q90:S90)</f>
        <v>15.926161706894227</v>
      </c>
      <c r="U90" s="300"/>
      <c r="V90" s="300">
        <v>11.833714760184927</v>
      </c>
      <c r="W90" s="300">
        <v>1.9705820703957051</v>
      </c>
      <c r="X90" s="300">
        <v>2.4892039721487302</v>
      </c>
      <c r="Y90" s="300">
        <f t="shared" ref="Y90:Y91" si="138">SUM(V90:X90)</f>
        <v>16.293500802729362</v>
      </c>
    </row>
    <row r="91" spans="1:25" x14ac:dyDescent="0.2">
      <c r="A91" s="264" t="s">
        <v>363</v>
      </c>
      <c r="B91" s="301">
        <f>SUM(B89:B90)</f>
        <v>14.079723502591293</v>
      </c>
      <c r="C91" s="301">
        <f t="shared" ref="C91" si="139">SUM(C89:C90)</f>
        <v>2.7220899366740055</v>
      </c>
      <c r="D91" s="301">
        <f t="shared" ref="D91" si="140">SUM(D89:D90)</f>
        <v>3.8211865607346849</v>
      </c>
      <c r="E91" s="301">
        <f t="shared" si="134"/>
        <v>20.622999999999983</v>
      </c>
      <c r="F91" s="301"/>
      <c r="G91" s="301">
        <f>SUM(G89:G90)</f>
        <v>12.893875454521535</v>
      </c>
      <c r="H91" s="301">
        <f t="shared" ref="H91" si="141">SUM(H89:H90)</f>
        <v>3.3030825653868154</v>
      </c>
      <c r="I91" s="301">
        <f t="shared" ref="I91" si="142">SUM(I89:I90)</f>
        <v>2.4330419800916934</v>
      </c>
      <c r="J91" s="301">
        <f t="shared" si="135"/>
        <v>18.630000000000045</v>
      </c>
      <c r="K91" s="301"/>
      <c r="L91" s="301">
        <f>SUM(L89:L90)</f>
        <v>13.240923538926934</v>
      </c>
      <c r="M91" s="301">
        <f t="shared" ref="M91" si="143">SUM(M89:M90)</f>
        <v>3.6180754337536931</v>
      </c>
      <c r="N91" s="301">
        <f t="shared" ref="N91" si="144">SUM(N89:N90)</f>
        <v>2.2520010273193627</v>
      </c>
      <c r="O91" s="301">
        <f t="shared" si="136"/>
        <v>19.11099999999999</v>
      </c>
      <c r="P91" s="301"/>
      <c r="Q91" s="301">
        <f>SUM(Q89:Q90)</f>
        <v>14.588387545135904</v>
      </c>
      <c r="R91" s="301">
        <f t="shared" ref="R91" si="145">SUM(R89:R90)</f>
        <v>4.0513178213191585</v>
      </c>
      <c r="S91" s="301">
        <f t="shared" ref="S91" si="146">SUM(S89:S90)</f>
        <v>2.510294633544933</v>
      </c>
      <c r="T91" s="301">
        <f t="shared" si="137"/>
        <v>21.149999999999995</v>
      </c>
      <c r="U91" s="301"/>
      <c r="V91" s="301">
        <f>SUM(V89:V90)</f>
        <v>14.894463876621845</v>
      </c>
      <c r="W91" s="301">
        <f t="shared" ref="W91" si="147">SUM(W89:W90)</f>
        <v>4.4297660120810667</v>
      </c>
      <c r="X91" s="301">
        <f t="shared" ref="X91" si="148">SUM(X89:X90)</f>
        <v>2.678770111297061</v>
      </c>
      <c r="Y91" s="301">
        <f t="shared" si="138"/>
        <v>22.002999999999975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6.7553030891492041</v>
      </c>
      <c r="C98" s="300">
        <v>14.856879123166363</v>
      </c>
      <c r="D98" s="300">
        <v>1.5736874310242386</v>
      </c>
      <c r="E98" s="300">
        <f>SUM(B98:D98)</f>
        <v>23.185869643339807</v>
      </c>
      <c r="F98" s="300"/>
      <c r="G98" s="300">
        <v>8.8360825559388037</v>
      </c>
      <c r="H98" s="300">
        <v>13.836344429198505</v>
      </c>
      <c r="I98" s="300">
        <v>2.7289523274321046</v>
      </c>
      <c r="J98" s="300">
        <f>SUM(G98:I98)</f>
        <v>25.401379312569411</v>
      </c>
      <c r="K98" s="300"/>
      <c r="L98" s="300">
        <v>7.2015484975157982</v>
      </c>
      <c r="M98" s="300">
        <v>12.976428745426675</v>
      </c>
      <c r="N98" s="300">
        <v>1.5633298718183564</v>
      </c>
      <c r="O98" s="300">
        <f>SUM(L98:N98)</f>
        <v>21.741307114760833</v>
      </c>
      <c r="P98" s="300"/>
      <c r="Q98" s="300">
        <v>7.3777617008884571</v>
      </c>
      <c r="R98" s="300">
        <v>13.186998959265054</v>
      </c>
      <c r="S98" s="300">
        <v>1.6465075788475876</v>
      </c>
      <c r="T98" s="300">
        <f>SUM(Q98:S98)</f>
        <v>22.211268239001097</v>
      </c>
      <c r="U98" s="300"/>
      <c r="V98" s="300">
        <v>8.3211461469292551</v>
      </c>
      <c r="W98" s="300">
        <v>14.672829875228018</v>
      </c>
      <c r="X98" s="300">
        <v>1.8957943240902293</v>
      </c>
      <c r="Y98" s="300">
        <f>SUM(V98:X98)</f>
        <v>24.889770346247502</v>
      </c>
    </row>
    <row r="99" spans="1:25" x14ac:dyDescent="0.2">
      <c r="A99" s="260" t="s">
        <v>364</v>
      </c>
      <c r="B99" s="300">
        <v>9.1423745990191421</v>
      </c>
      <c r="C99" s="300">
        <v>9.5181028812927675</v>
      </c>
      <c r="D99" s="300">
        <v>2.7016528763482599</v>
      </c>
      <c r="E99" s="300">
        <f t="shared" ref="E99:E100" si="149">SUM(B99:D99)</f>
        <v>21.36213035666017</v>
      </c>
      <c r="F99" s="300"/>
      <c r="G99" s="300">
        <v>8.443117340652762</v>
      </c>
      <c r="H99" s="300">
        <v>8.6947228745082494</v>
      </c>
      <c r="I99" s="300">
        <v>2.1137804722695401</v>
      </c>
      <c r="J99" s="300">
        <f t="shared" ref="J99:J100" si="150">SUM(G99:I99)</f>
        <v>19.251620687430552</v>
      </c>
      <c r="K99" s="300"/>
      <c r="L99" s="300">
        <v>8.5019344894537721</v>
      </c>
      <c r="M99" s="300">
        <v>8.8096084841709441</v>
      </c>
      <c r="N99" s="300">
        <v>1.2131499116145001</v>
      </c>
      <c r="O99" s="300">
        <f t="shared" ref="O99:O100" si="151">SUM(L99:N99)</f>
        <v>18.524692885239219</v>
      </c>
      <c r="P99" s="300"/>
      <c r="Q99" s="300">
        <v>8.7194261111811802</v>
      </c>
      <c r="R99" s="300">
        <v>8.9072945755885389</v>
      </c>
      <c r="S99" s="300">
        <v>1.2700110742292186</v>
      </c>
      <c r="T99" s="300">
        <f t="shared" ref="T99:T100" si="152">SUM(Q99:S99)</f>
        <v>18.896731760998939</v>
      </c>
      <c r="U99" s="300"/>
      <c r="V99" s="300">
        <v>9.9019192130229001</v>
      </c>
      <c r="W99" s="300">
        <v>9.8689488770431542</v>
      </c>
      <c r="X99" s="300">
        <v>1.4563615636864493</v>
      </c>
      <c r="Y99" s="300">
        <f t="shared" ref="Y99:Y100" si="153">SUM(V99:X99)</f>
        <v>21.227229653752502</v>
      </c>
    </row>
    <row r="100" spans="1:25" x14ac:dyDescent="0.2">
      <c r="A100" s="264" t="s">
        <v>363</v>
      </c>
      <c r="B100" s="301">
        <f>SUM(B98:B99)</f>
        <v>15.897677688168347</v>
      </c>
      <c r="C100" s="301">
        <f t="shared" ref="C100" si="154">SUM(C98:C99)</f>
        <v>24.374982004459131</v>
      </c>
      <c r="D100" s="301">
        <f t="shared" ref="D100" si="155">SUM(D98:D99)</f>
        <v>4.2753403073724989</v>
      </c>
      <c r="E100" s="301">
        <f t="shared" si="149"/>
        <v>44.547999999999973</v>
      </c>
      <c r="F100" s="301"/>
      <c r="G100" s="301">
        <f>SUM(G98:G99)</f>
        <v>17.279199896591564</v>
      </c>
      <c r="H100" s="301">
        <f t="shared" ref="H100" si="156">SUM(H98:H99)</f>
        <v>22.531067303706756</v>
      </c>
      <c r="I100" s="301">
        <f t="shared" ref="I100" si="157">SUM(I98:I99)</f>
        <v>4.8427327997016452</v>
      </c>
      <c r="J100" s="301">
        <f t="shared" si="150"/>
        <v>44.652999999999963</v>
      </c>
      <c r="K100" s="301"/>
      <c r="L100" s="301">
        <f>SUM(L98:L99)</f>
        <v>15.70348298696957</v>
      </c>
      <c r="M100" s="301">
        <f t="shared" ref="M100" si="158">SUM(M98:M99)</f>
        <v>21.786037229597618</v>
      </c>
      <c r="N100" s="301">
        <f t="shared" ref="N100" si="159">SUM(N98:N99)</f>
        <v>2.7764797834328565</v>
      </c>
      <c r="O100" s="301">
        <f t="shared" si="151"/>
        <v>40.266000000000041</v>
      </c>
      <c r="P100" s="301"/>
      <c r="Q100" s="301">
        <f>SUM(Q98:Q99)</f>
        <v>16.097187812069638</v>
      </c>
      <c r="R100" s="301">
        <f t="shared" ref="R100" si="160">SUM(R98:R99)</f>
        <v>22.094293534853591</v>
      </c>
      <c r="S100" s="301">
        <f t="shared" ref="S100" si="161">SUM(S98:S99)</f>
        <v>2.9165186530768059</v>
      </c>
      <c r="T100" s="301">
        <f t="shared" si="152"/>
        <v>41.108000000000033</v>
      </c>
      <c r="U100" s="301"/>
      <c r="V100" s="301">
        <f>SUM(V98:V99)</f>
        <v>18.223065359952155</v>
      </c>
      <c r="W100" s="301">
        <f t="shared" ref="W100" si="162">SUM(W98:W99)</f>
        <v>24.541778752271171</v>
      </c>
      <c r="X100" s="301">
        <f t="shared" ref="X100" si="163">SUM(X98:X99)</f>
        <v>3.3521558877766786</v>
      </c>
      <c r="Y100" s="301">
        <f t="shared" si="153"/>
        <v>46.117000000000004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0.25992063491667727</v>
      </c>
      <c r="C107" s="300">
        <v>0.24757440476362902</v>
      </c>
      <c r="D107" s="300">
        <v>0.10396825396982624</v>
      </c>
      <c r="E107" s="300">
        <f>SUM(B107:D107)</f>
        <v>0.61146329365013252</v>
      </c>
      <c r="F107" s="300"/>
      <c r="G107" s="300">
        <v>0.5951656237308961</v>
      </c>
      <c r="H107" s="300">
        <v>0.22151135446371939</v>
      </c>
      <c r="I107" s="300">
        <v>0.56274172386712873</v>
      </c>
      <c r="J107" s="300">
        <f>SUM(G107:I107)</f>
        <v>1.3794187020617441</v>
      </c>
      <c r="K107" s="300"/>
      <c r="L107" s="300">
        <v>0.48942487684251634</v>
      </c>
      <c r="M107" s="300">
        <v>0.23070073892157103</v>
      </c>
      <c r="N107" s="300">
        <v>0.25569458127209121</v>
      </c>
      <c r="O107" s="300">
        <f>SUM(L107:N107)</f>
        <v>0.97582019703617862</v>
      </c>
      <c r="P107" s="300"/>
      <c r="Q107" s="300">
        <v>0.47991032572918318</v>
      </c>
      <c r="R107" s="300">
        <v>0.22981194777430955</v>
      </c>
      <c r="S107" s="300">
        <v>0.2482816827098801</v>
      </c>
      <c r="T107" s="300">
        <f>SUM(Q107:S107)</f>
        <v>0.95800395621337286</v>
      </c>
      <c r="U107" s="300"/>
      <c r="V107" s="300">
        <v>0.49387955091533942</v>
      </c>
      <c r="W107" s="300">
        <v>0.23502900901752674</v>
      </c>
      <c r="X107" s="300">
        <v>0.24261548445652745</v>
      </c>
      <c r="Y107" s="300">
        <f>SUM(V107:X107)</f>
        <v>0.97152404438939366</v>
      </c>
    </row>
    <row r="108" spans="1:25" x14ac:dyDescent="0.2">
      <c r="A108" s="260" t="s">
        <v>364</v>
      </c>
      <c r="B108" s="300">
        <v>0.31801289682193323</v>
      </c>
      <c r="C108" s="300">
        <v>0.12749107142866561</v>
      </c>
      <c r="D108" s="300">
        <v>0.38403273809926741</v>
      </c>
      <c r="E108" s="300">
        <f t="shared" ref="E108:E109" si="164">SUM(B108:D108)</f>
        <v>0.8295367063498662</v>
      </c>
      <c r="F108" s="300"/>
      <c r="G108" s="300">
        <v>0.77583533508023395</v>
      </c>
      <c r="H108" s="300">
        <v>5.7365361324598005E-2</v>
      </c>
      <c r="I108" s="300">
        <v>0.87638060153342057</v>
      </c>
      <c r="J108" s="300">
        <f t="shared" ref="J108:J109" si="165">SUM(G108:I108)</f>
        <v>1.7095812979382525</v>
      </c>
      <c r="K108" s="300"/>
      <c r="L108" s="300">
        <v>0.83252216748764329</v>
      </c>
      <c r="M108" s="300">
        <v>7.1043103448850634E-2</v>
      </c>
      <c r="N108" s="300">
        <v>0.45761453202732782</v>
      </c>
      <c r="O108" s="300">
        <f t="shared" ref="O108:O109" si="166">SUM(L108:N108)</f>
        <v>1.3611798029638218</v>
      </c>
      <c r="P108" s="300"/>
      <c r="Q108" s="300">
        <v>0.81281972832440752</v>
      </c>
      <c r="R108" s="300">
        <v>7.3121983382582148E-2</v>
      </c>
      <c r="S108" s="300">
        <v>0.45205433207963891</v>
      </c>
      <c r="T108" s="300">
        <f t="shared" ref="T108:T109" si="167">SUM(Q108:S108)</f>
        <v>1.3379960437866285</v>
      </c>
      <c r="U108" s="300"/>
      <c r="V108" s="300">
        <v>0.82085664220594379</v>
      </c>
      <c r="W108" s="300">
        <v>7.9657992080964676E-2</v>
      </c>
      <c r="X108" s="300">
        <v>0.46596132132369961</v>
      </c>
      <c r="Y108" s="300">
        <f t="shared" ref="Y108:Y109" si="168">SUM(V108:X108)</f>
        <v>1.3664759556106081</v>
      </c>
    </row>
    <row r="109" spans="1:25" x14ac:dyDescent="0.2">
      <c r="A109" s="264" t="s">
        <v>363</v>
      </c>
      <c r="B109" s="301">
        <f>SUM(B107:B108)</f>
        <v>0.57793353173861051</v>
      </c>
      <c r="C109" s="301">
        <f t="shared" ref="C109" si="169">SUM(C107:C108)</f>
        <v>0.37506547619229463</v>
      </c>
      <c r="D109" s="301">
        <f t="shared" ref="D109" si="170">SUM(D107:D108)</f>
        <v>0.48800099206909364</v>
      </c>
      <c r="E109" s="301">
        <f t="shared" si="164"/>
        <v>1.4409999999999989</v>
      </c>
      <c r="F109" s="301"/>
      <c r="G109" s="301">
        <f>SUM(G107:G108)</f>
        <v>1.37100095881113</v>
      </c>
      <c r="H109" s="301">
        <f t="shared" ref="H109" si="171">SUM(H107:H108)</f>
        <v>0.27887671578831741</v>
      </c>
      <c r="I109" s="301">
        <f t="shared" ref="I109" si="172">SUM(I107:I108)</f>
        <v>1.4391223254005494</v>
      </c>
      <c r="J109" s="301">
        <f t="shared" si="165"/>
        <v>3.0889999999999969</v>
      </c>
      <c r="K109" s="301"/>
      <c r="L109" s="301">
        <f>SUM(L107:L108)</f>
        <v>1.3219470443301597</v>
      </c>
      <c r="M109" s="301">
        <f t="shared" ref="M109" si="173">SUM(M107:M108)</f>
        <v>0.30174384237042168</v>
      </c>
      <c r="N109" s="301">
        <f t="shared" ref="N109" si="174">SUM(N107:N108)</f>
        <v>0.71330911329941904</v>
      </c>
      <c r="O109" s="301">
        <f t="shared" si="166"/>
        <v>2.3370000000000006</v>
      </c>
      <c r="P109" s="301"/>
      <c r="Q109" s="301">
        <f>SUM(Q107:Q108)</f>
        <v>1.2927300540535906</v>
      </c>
      <c r="R109" s="301">
        <f t="shared" ref="R109" si="175">SUM(R107:R108)</f>
        <v>0.30293393115689171</v>
      </c>
      <c r="S109" s="301">
        <f t="shared" ref="S109" si="176">SUM(S107:S108)</f>
        <v>0.70033601478951901</v>
      </c>
      <c r="T109" s="301">
        <f t="shared" si="167"/>
        <v>2.2960000000000012</v>
      </c>
      <c r="U109" s="301"/>
      <c r="V109" s="301">
        <f>SUM(V107:V108)</f>
        <v>1.3147361931212833</v>
      </c>
      <c r="W109" s="301">
        <f t="shared" ref="W109" si="177">SUM(W107:W108)</f>
        <v>0.3146870010984914</v>
      </c>
      <c r="X109" s="301">
        <f t="shared" ref="X109" si="178">SUM(X107:X108)</f>
        <v>0.70857680578022708</v>
      </c>
      <c r="Y109" s="301">
        <f t="shared" si="168"/>
        <v>2.3380000000000019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1.2978933218192445</v>
      </c>
      <c r="C116" s="300">
        <v>0.63114731454952788</v>
      </c>
      <c r="D116" s="300">
        <v>7.0176111488650064E-2</v>
      </c>
      <c r="E116" s="300">
        <f>SUM(B116:D116)</f>
        <v>1.9992167478574225</v>
      </c>
      <c r="F116" s="300"/>
      <c r="G116" s="300">
        <v>1.4224119816478398</v>
      </c>
      <c r="H116" s="300">
        <v>0.60497706564572551</v>
      </c>
      <c r="I116" s="300">
        <v>5.1203433955847887E-2</v>
      </c>
      <c r="J116" s="300">
        <f>SUM(G116:I116)</f>
        <v>2.0785924812494132</v>
      </c>
      <c r="K116" s="300"/>
      <c r="L116" s="300">
        <v>1.37965571990931</v>
      </c>
      <c r="M116" s="300">
        <v>0.42574793076555018</v>
      </c>
      <c r="N116" s="300">
        <v>7.3964169944729888E-2</v>
      </c>
      <c r="O116" s="300">
        <f>SUM(L116:N116)</f>
        <v>1.8793678206195903</v>
      </c>
      <c r="P116" s="300"/>
      <c r="Q116" s="300">
        <v>1.5117600699346569</v>
      </c>
      <c r="R116" s="300">
        <v>0.44949828896259858</v>
      </c>
      <c r="S116" s="300">
        <v>8.035041405521777E-2</v>
      </c>
      <c r="T116" s="300">
        <f>SUM(Q116:S116)</f>
        <v>2.0416087729524732</v>
      </c>
      <c r="U116" s="300"/>
      <c r="V116" s="300">
        <v>1.6732464028987011</v>
      </c>
      <c r="W116" s="300">
        <v>0.46075792491082007</v>
      </c>
      <c r="X116" s="300">
        <v>8.5507812498634206E-2</v>
      </c>
      <c r="Y116" s="300">
        <f>SUM(V116:X116)</f>
        <v>2.2195121403081557</v>
      </c>
    </row>
    <row r="117" spans="1:25" x14ac:dyDescent="0.2">
      <c r="A117" s="260" t="s">
        <v>364</v>
      </c>
      <c r="B117" s="300">
        <v>4.1155882098911691</v>
      </c>
      <c r="C117" s="300">
        <v>0.36751273355290254</v>
      </c>
      <c r="D117" s="300">
        <v>0.61568230869851681</v>
      </c>
      <c r="E117" s="300">
        <f t="shared" ref="E117:E118" si="179">SUM(B117:D117)</f>
        <v>5.0987832521425887</v>
      </c>
      <c r="F117" s="300"/>
      <c r="G117" s="300">
        <v>4.9758332300201156</v>
      </c>
      <c r="H117" s="300">
        <v>0.23514752371097239</v>
      </c>
      <c r="I117" s="300">
        <v>0.54042676501949904</v>
      </c>
      <c r="J117" s="300">
        <f t="shared" ref="J117:J118" si="180">SUM(G117:I117)</f>
        <v>5.7514075187505878</v>
      </c>
      <c r="K117" s="300"/>
      <c r="L117" s="300">
        <v>4.9839260896758057</v>
      </c>
      <c r="M117" s="300">
        <v>0.32975188041365328</v>
      </c>
      <c r="N117" s="300">
        <v>0.49995420929093992</v>
      </c>
      <c r="O117" s="300">
        <f t="shared" ref="O117:O118" si="181">SUM(L117:N117)</f>
        <v>5.8136321793803987</v>
      </c>
      <c r="P117" s="300"/>
      <c r="Q117" s="300">
        <v>5.2977543516411219</v>
      </c>
      <c r="R117" s="300">
        <v>0.35583754795644101</v>
      </c>
      <c r="S117" s="300">
        <v>0.54779932744997151</v>
      </c>
      <c r="T117" s="300">
        <f t="shared" ref="T117:T118" si="182">SUM(Q117:S117)</f>
        <v>6.2013912270475346</v>
      </c>
      <c r="U117" s="300"/>
      <c r="V117" s="300">
        <v>5.5614527315426656</v>
      </c>
      <c r="W117" s="300">
        <v>0.38066355664950624</v>
      </c>
      <c r="X117" s="300">
        <v>0.59437157149966646</v>
      </c>
      <c r="Y117" s="300">
        <f t="shared" ref="Y117:Y118" si="183">SUM(V117:X117)</f>
        <v>6.5364878596918388</v>
      </c>
    </row>
    <row r="118" spans="1:25" x14ac:dyDescent="0.2">
      <c r="A118" s="264" t="s">
        <v>363</v>
      </c>
      <c r="B118" s="301">
        <f>SUM(B116:B117)</f>
        <v>5.4134815317104135</v>
      </c>
      <c r="C118" s="301">
        <f t="shared" ref="C118" si="184">SUM(C116:C117)</f>
        <v>0.99866004810243036</v>
      </c>
      <c r="D118" s="301">
        <f t="shared" ref="D118" si="185">SUM(D116:D117)</f>
        <v>0.68585842018716692</v>
      </c>
      <c r="E118" s="301">
        <f t="shared" si="179"/>
        <v>7.0980000000000114</v>
      </c>
      <c r="F118" s="301"/>
      <c r="G118" s="301">
        <f>SUM(G116:G117)</f>
        <v>6.3982452116679553</v>
      </c>
      <c r="H118" s="301">
        <f t="shared" ref="H118" si="186">SUM(H116:H117)</f>
        <v>0.84012458935669787</v>
      </c>
      <c r="I118" s="301">
        <f t="shared" ref="I118" si="187">SUM(I116:I117)</f>
        <v>0.59163019897534697</v>
      </c>
      <c r="J118" s="301">
        <f t="shared" si="180"/>
        <v>7.83</v>
      </c>
      <c r="K118" s="301"/>
      <c r="L118" s="301">
        <f>SUM(L116:L117)</f>
        <v>6.3635818095851153</v>
      </c>
      <c r="M118" s="301">
        <f t="shared" ref="M118" si="188">SUM(M116:M117)</f>
        <v>0.75549981117920351</v>
      </c>
      <c r="N118" s="301">
        <f t="shared" ref="N118" si="189">SUM(N116:N117)</f>
        <v>0.5739183792356698</v>
      </c>
      <c r="O118" s="301">
        <f t="shared" si="181"/>
        <v>7.6929999999999881</v>
      </c>
      <c r="P118" s="301"/>
      <c r="Q118" s="301">
        <f>SUM(Q116:Q117)</f>
        <v>6.8095144215757788</v>
      </c>
      <c r="R118" s="301">
        <f t="shared" ref="R118" si="190">SUM(R116:R117)</f>
        <v>0.80533583691903954</v>
      </c>
      <c r="S118" s="301">
        <f t="shared" ref="S118" si="191">SUM(S116:S117)</f>
        <v>0.62814974150518932</v>
      </c>
      <c r="T118" s="301">
        <f t="shared" si="182"/>
        <v>8.2430000000000074</v>
      </c>
      <c r="U118" s="301"/>
      <c r="V118" s="301">
        <f>SUM(V116:V117)</f>
        <v>7.2346991344413665</v>
      </c>
      <c r="W118" s="301">
        <f t="shared" ref="W118" si="192">SUM(W116:W117)</f>
        <v>0.84142148156032626</v>
      </c>
      <c r="X118" s="301">
        <f t="shared" ref="X118" si="193">SUM(X116:X117)</f>
        <v>0.67987938399830061</v>
      </c>
      <c r="Y118" s="301">
        <f t="shared" si="183"/>
        <v>8.7559999999999931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4.3932319145810315</v>
      </c>
      <c r="C125" s="300">
        <v>1.8467914675521735</v>
      </c>
      <c r="D125" s="300">
        <v>0.19533803735927563</v>
      </c>
      <c r="E125" s="300">
        <f>SUM(B125:D125)</f>
        <v>6.4353614194924802</v>
      </c>
      <c r="F125" s="300"/>
      <c r="G125" s="300">
        <v>3.5228823735004982</v>
      </c>
      <c r="H125" s="300">
        <v>1.4303330372022778</v>
      </c>
      <c r="I125" s="300">
        <v>0.2631260264419919</v>
      </c>
      <c r="J125" s="300">
        <f>SUM(G125:I125)</f>
        <v>5.2163414371447683</v>
      </c>
      <c r="K125" s="300"/>
      <c r="L125" s="300">
        <v>3.5332313701022149</v>
      </c>
      <c r="M125" s="300">
        <v>1.5196098196420815</v>
      </c>
      <c r="N125" s="300">
        <v>0.27680876194351112</v>
      </c>
      <c r="O125" s="300">
        <f>SUM(L125:N125)</f>
        <v>5.3296499516878075</v>
      </c>
      <c r="P125" s="300"/>
      <c r="Q125" s="300">
        <v>3.5523530210972969</v>
      </c>
      <c r="R125" s="300">
        <v>1.5114552932989047</v>
      </c>
      <c r="S125" s="300">
        <v>0.29097679804825788</v>
      </c>
      <c r="T125" s="300">
        <f>SUM(Q125:S125)</f>
        <v>5.3547851124444596</v>
      </c>
      <c r="U125" s="300"/>
      <c r="V125" s="300">
        <v>3.470061532711219</v>
      </c>
      <c r="W125" s="300">
        <v>1.4628704019725909</v>
      </c>
      <c r="X125" s="300">
        <v>0.28952080452842066</v>
      </c>
      <c r="Y125" s="300">
        <f>SUM(V125:X125)</f>
        <v>5.2224527392122297</v>
      </c>
    </row>
    <row r="126" spans="1:25" x14ac:dyDescent="0.2">
      <c r="A126" s="260" t="s">
        <v>364</v>
      </c>
      <c r="B126" s="300">
        <v>5.1209148258139443</v>
      </c>
      <c r="C126" s="300">
        <v>0.19233975589376937</v>
      </c>
      <c r="D126" s="300">
        <v>0.20238399879980395</v>
      </c>
      <c r="E126" s="300">
        <f t="shared" ref="E126:E127" si="194">SUM(B126:D126)</f>
        <v>5.5156385805075177</v>
      </c>
      <c r="F126" s="300"/>
      <c r="G126" s="300">
        <v>4.3071143957137306</v>
      </c>
      <c r="H126" s="300">
        <v>0.23834369868050659</v>
      </c>
      <c r="I126" s="300">
        <v>0.29820046846098425</v>
      </c>
      <c r="J126" s="300">
        <f t="shared" ref="J126:J127" si="195">SUM(G126:I126)</f>
        <v>4.8436585628552216</v>
      </c>
      <c r="K126" s="300"/>
      <c r="L126" s="300">
        <v>4.1918686244874328</v>
      </c>
      <c r="M126" s="300">
        <v>0.23382771395095542</v>
      </c>
      <c r="N126" s="300">
        <v>0.31465370987380825</v>
      </c>
      <c r="O126" s="300">
        <f t="shared" ref="O126:O127" si="196">SUM(L126:N126)</f>
        <v>4.7403500483121963</v>
      </c>
      <c r="P126" s="300"/>
      <c r="Q126" s="300">
        <v>4.232832714309839</v>
      </c>
      <c r="R126" s="300">
        <v>0.24590922886069116</v>
      </c>
      <c r="S126" s="300">
        <v>0.33347294438500769</v>
      </c>
      <c r="T126" s="300">
        <f t="shared" ref="T126:T127" si="197">SUM(Q126:S126)</f>
        <v>4.8122148875555384</v>
      </c>
      <c r="U126" s="300"/>
      <c r="V126" s="300">
        <v>4.1479968555374294</v>
      </c>
      <c r="W126" s="300">
        <v>0.25750193813515149</v>
      </c>
      <c r="X126" s="300">
        <v>0.34004846711518677</v>
      </c>
      <c r="Y126" s="300">
        <f t="shared" ref="Y126:Y127" si="198">SUM(V126:X126)</f>
        <v>4.7455472607877676</v>
      </c>
    </row>
    <row r="127" spans="1:25" x14ac:dyDescent="0.2">
      <c r="A127" s="264" t="s">
        <v>363</v>
      </c>
      <c r="B127" s="301">
        <f>SUM(B125:B126)</f>
        <v>9.5141467403949758</v>
      </c>
      <c r="C127" s="301">
        <f t="shared" ref="C127" si="199">SUM(C125:C126)</f>
        <v>2.0391312234459429</v>
      </c>
      <c r="D127" s="301">
        <f t="shared" ref="D127" si="200">SUM(D125:D126)</f>
        <v>0.39772203615907958</v>
      </c>
      <c r="E127" s="301">
        <f t="shared" si="194"/>
        <v>11.950999999999999</v>
      </c>
      <c r="F127" s="301"/>
      <c r="G127" s="301">
        <f>SUM(G125:G126)</f>
        <v>7.8299967692142287</v>
      </c>
      <c r="H127" s="301">
        <f t="shared" ref="H127" si="201">SUM(H125:H126)</f>
        <v>1.6686767358827843</v>
      </c>
      <c r="I127" s="301">
        <f t="shared" ref="I127" si="202">SUM(I125:I126)</f>
        <v>0.56132649490297615</v>
      </c>
      <c r="J127" s="301">
        <f t="shared" si="195"/>
        <v>10.05999999999999</v>
      </c>
      <c r="K127" s="301"/>
      <c r="L127" s="301">
        <f>SUM(L125:L126)</f>
        <v>7.7250999945896481</v>
      </c>
      <c r="M127" s="301">
        <f t="shared" ref="M127" si="203">SUM(M125:M126)</f>
        <v>1.753437533593037</v>
      </c>
      <c r="N127" s="301">
        <f t="shared" ref="N127" si="204">SUM(N125:N126)</f>
        <v>0.59146247181731937</v>
      </c>
      <c r="O127" s="301">
        <f t="shared" si="196"/>
        <v>10.070000000000004</v>
      </c>
      <c r="P127" s="301"/>
      <c r="Q127" s="301">
        <f>SUM(Q125:Q126)</f>
        <v>7.7851857354071363</v>
      </c>
      <c r="R127" s="301">
        <f t="shared" ref="R127" si="205">SUM(R125:R126)</f>
        <v>1.7573645221595959</v>
      </c>
      <c r="S127" s="301">
        <f t="shared" ref="S127" si="206">SUM(S125:S126)</f>
        <v>0.62444974243326556</v>
      </c>
      <c r="T127" s="301">
        <f t="shared" si="197"/>
        <v>10.166999999999998</v>
      </c>
      <c r="U127" s="301"/>
      <c r="V127" s="301">
        <f>SUM(V125:V126)</f>
        <v>7.6180583882486488</v>
      </c>
      <c r="W127" s="301">
        <f t="shared" ref="W127" si="207">SUM(W125:W126)</f>
        <v>1.7203723401077424</v>
      </c>
      <c r="X127" s="301">
        <f t="shared" ref="X127" si="208">SUM(X125:X126)</f>
        <v>0.62956927164360743</v>
      </c>
      <c r="Y127" s="301">
        <f t="shared" si="198"/>
        <v>9.9679999999999982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1.7177458169421336</v>
      </c>
      <c r="C134" s="300">
        <v>1.2655747767682175</v>
      </c>
      <c r="D134" s="300">
        <v>0.30926792844284495</v>
      </c>
      <c r="E134" s="300">
        <f>SUM(B134:D134)</f>
        <v>3.2925885221531961</v>
      </c>
      <c r="F134" s="300"/>
      <c r="G134" s="300">
        <v>1.6263868387207665</v>
      </c>
      <c r="H134" s="300">
        <v>1.0293516425065112</v>
      </c>
      <c r="I134" s="300">
        <v>0.36410526877559513</v>
      </c>
      <c r="J134" s="300">
        <f>SUM(G134:I134)</f>
        <v>3.019843750002873</v>
      </c>
      <c r="K134" s="300"/>
      <c r="L134" s="300">
        <v>2.1677306812252528</v>
      </c>
      <c r="M134" s="300">
        <v>1.0132441494585538</v>
      </c>
      <c r="N134" s="300">
        <v>1.3189546000096817</v>
      </c>
      <c r="O134" s="300">
        <f>SUM(L134:N134)</f>
        <v>4.4999294306934878</v>
      </c>
      <c r="P134" s="300"/>
      <c r="Q134" s="300">
        <v>1.9442868799930764</v>
      </c>
      <c r="R134" s="300">
        <v>0.83932670081186711</v>
      </c>
      <c r="S134" s="300">
        <v>1.1584623284994164</v>
      </c>
      <c r="T134" s="300">
        <f>SUM(Q134:S134)</f>
        <v>3.9420759093043598</v>
      </c>
      <c r="U134" s="300"/>
      <c r="V134" s="300">
        <v>2.2002511457416909</v>
      </c>
      <c r="W134" s="300">
        <v>0.81207591717177008</v>
      </c>
      <c r="X134" s="300">
        <v>1.233180219305424</v>
      </c>
      <c r="Y134" s="300">
        <f>SUM(V134:X134)</f>
        <v>4.2455072822188846</v>
      </c>
    </row>
    <row r="135" spans="1:25" x14ac:dyDescent="0.2">
      <c r="A135" s="260" t="s">
        <v>364</v>
      </c>
      <c r="B135" s="300">
        <v>1.9655479564667537</v>
      </c>
      <c r="C135" s="300">
        <v>0.26001773795322963</v>
      </c>
      <c r="D135" s="300">
        <v>0.84384578342682315</v>
      </c>
      <c r="E135" s="300">
        <f t="shared" ref="E135:E136" si="209">SUM(B135:D135)</f>
        <v>3.0694114778468062</v>
      </c>
      <c r="F135" s="300"/>
      <c r="G135" s="300">
        <v>2.324801834458103</v>
      </c>
      <c r="H135" s="300">
        <v>0.52919880545955711</v>
      </c>
      <c r="I135" s="300">
        <v>1.1541556100794692</v>
      </c>
      <c r="J135" s="300">
        <f t="shared" ref="J135:J136" si="210">SUM(G135:I135)</f>
        <v>4.0081562499971293</v>
      </c>
      <c r="K135" s="300"/>
      <c r="L135" s="300">
        <v>2.7306231168206678</v>
      </c>
      <c r="M135" s="300">
        <v>0.42844781495556811</v>
      </c>
      <c r="N135" s="300">
        <v>0.6759996375302908</v>
      </c>
      <c r="O135" s="300">
        <f t="shared" ref="O135:O136" si="211">SUM(L135:N135)</f>
        <v>3.8350705693065268</v>
      </c>
      <c r="P135" s="300"/>
      <c r="Q135" s="300">
        <v>2.3632931864340034</v>
      </c>
      <c r="R135" s="300">
        <v>0.37188686967449203</v>
      </c>
      <c r="S135" s="300">
        <v>0.61574403458713434</v>
      </c>
      <c r="T135" s="300">
        <f t="shared" ref="T135:T136" si="212">SUM(Q135:S135)</f>
        <v>3.3509240906956297</v>
      </c>
      <c r="U135" s="300"/>
      <c r="V135" s="300">
        <v>2.4966814549850587</v>
      </c>
      <c r="W135" s="300">
        <v>0.40001142116749977</v>
      </c>
      <c r="X135" s="300">
        <v>0.7067998416285648</v>
      </c>
      <c r="Y135" s="300">
        <f t="shared" ref="Y135:Y136" si="213">SUM(V135:X135)</f>
        <v>3.6034927177811231</v>
      </c>
    </row>
    <row r="136" spans="1:25" x14ac:dyDescent="0.2">
      <c r="A136" s="264" t="s">
        <v>363</v>
      </c>
      <c r="B136" s="301">
        <f>SUM(B134:B135)</f>
        <v>3.6832937734088871</v>
      </c>
      <c r="C136" s="301">
        <f t="shared" ref="C136" si="214">SUM(C134:C135)</f>
        <v>1.5255925147214471</v>
      </c>
      <c r="D136" s="301">
        <f t="shared" ref="D136" si="215">SUM(D134:D135)</f>
        <v>1.1531137118696682</v>
      </c>
      <c r="E136" s="301">
        <f t="shared" si="209"/>
        <v>6.3620000000000028</v>
      </c>
      <c r="F136" s="301"/>
      <c r="G136" s="301">
        <f>SUM(G134:G135)</f>
        <v>3.9511886731788692</v>
      </c>
      <c r="H136" s="301">
        <f t="shared" ref="H136" si="216">SUM(H134:H135)</f>
        <v>1.5585504479660683</v>
      </c>
      <c r="I136" s="301">
        <f t="shared" ref="I136" si="217">SUM(I134:I135)</f>
        <v>1.5182608788550644</v>
      </c>
      <c r="J136" s="301">
        <f t="shared" si="210"/>
        <v>7.0280000000000022</v>
      </c>
      <c r="K136" s="301"/>
      <c r="L136" s="301">
        <f>SUM(L134:L135)</f>
        <v>4.8983537980459211</v>
      </c>
      <c r="M136" s="301">
        <f t="shared" ref="M136" si="218">SUM(M134:M135)</f>
        <v>1.441691964414122</v>
      </c>
      <c r="N136" s="301">
        <f t="shared" ref="N136" si="219">SUM(N134:N135)</f>
        <v>1.9949542375399725</v>
      </c>
      <c r="O136" s="301">
        <f t="shared" si="211"/>
        <v>8.3350000000000151</v>
      </c>
      <c r="P136" s="301"/>
      <c r="Q136" s="301">
        <f>SUM(Q134:Q135)</f>
        <v>4.3075800664270796</v>
      </c>
      <c r="R136" s="301">
        <f t="shared" ref="R136" si="220">SUM(R134:R135)</f>
        <v>1.2112135704863591</v>
      </c>
      <c r="S136" s="301">
        <f t="shared" ref="S136" si="221">SUM(S134:S135)</f>
        <v>1.7742063630865508</v>
      </c>
      <c r="T136" s="301">
        <f t="shared" si="212"/>
        <v>7.2929999999999895</v>
      </c>
      <c r="U136" s="301"/>
      <c r="V136" s="301">
        <f>SUM(V134:V135)</f>
        <v>4.6969326007267496</v>
      </c>
      <c r="W136" s="301">
        <f t="shared" ref="W136" si="222">SUM(W134:W135)</f>
        <v>1.2120873383392698</v>
      </c>
      <c r="X136" s="301">
        <f t="shared" ref="X136" si="223">SUM(X134:X135)</f>
        <v>1.9399800609339888</v>
      </c>
      <c r="Y136" s="301">
        <f t="shared" si="213"/>
        <v>7.8490000000000082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8.5626441546660264</v>
      </c>
      <c r="C143" s="300">
        <v>4.4329868816124876</v>
      </c>
      <c r="D143" s="300">
        <v>1.5528017499013584</v>
      </c>
      <c r="E143" s="300">
        <f>SUM(B143:D143)</f>
        <v>14.548432786179873</v>
      </c>
      <c r="F143" s="300"/>
      <c r="G143" s="300">
        <v>8.1911381503516996</v>
      </c>
      <c r="H143" s="300">
        <v>5.1087110626456695</v>
      </c>
      <c r="I143" s="300">
        <v>1.3982015525290452</v>
      </c>
      <c r="J143" s="300">
        <f>SUM(G143:I143)</f>
        <v>14.698050765526414</v>
      </c>
      <c r="K143" s="300"/>
      <c r="L143" s="300">
        <v>10.136280519353745</v>
      </c>
      <c r="M143" s="300">
        <v>4.9944228191457825</v>
      </c>
      <c r="N143" s="300">
        <v>1.3283264819250056</v>
      </c>
      <c r="O143" s="300">
        <f>SUM(L143:N143)</f>
        <v>16.459029820424533</v>
      </c>
      <c r="P143" s="300"/>
      <c r="Q143" s="300">
        <v>10.64478378364692</v>
      </c>
      <c r="R143" s="300">
        <v>5.3059210262916032</v>
      </c>
      <c r="S143" s="300">
        <v>1.4451856061569337</v>
      </c>
      <c r="T143" s="300">
        <f>SUM(Q143:S143)</f>
        <v>17.395890416095458</v>
      </c>
      <c r="U143" s="300"/>
      <c r="V143" s="300">
        <v>11.441340531761197</v>
      </c>
      <c r="W143" s="300">
        <v>5.7797509763909511</v>
      </c>
      <c r="X143" s="300">
        <v>1.6437447812264305</v>
      </c>
      <c r="Y143" s="300">
        <f>SUM(V143:X143)</f>
        <v>18.86483628937858</v>
      </c>
    </row>
    <row r="144" spans="1:25" x14ac:dyDescent="0.2">
      <c r="A144" s="260" t="s">
        <v>364</v>
      </c>
      <c r="B144" s="300">
        <v>12.387887208175023</v>
      </c>
      <c r="C144" s="300">
        <v>1.6007054127356259</v>
      </c>
      <c r="D144" s="300">
        <v>2.618974592909495</v>
      </c>
      <c r="E144" s="300">
        <f t="shared" ref="E144:E145" si="224">SUM(B144:D144)</f>
        <v>16.607567213820143</v>
      </c>
      <c r="F144" s="300"/>
      <c r="G144" s="300">
        <v>13.631090874412116</v>
      </c>
      <c r="H144" s="300">
        <v>1.7164985451673125</v>
      </c>
      <c r="I144" s="300">
        <v>3.8993598148942059</v>
      </c>
      <c r="J144" s="300">
        <f t="shared" ref="J144:J145" si="225">SUM(G144:I144)</f>
        <v>19.246949234473632</v>
      </c>
      <c r="K144" s="300"/>
      <c r="L144" s="300">
        <v>11.94752245107493</v>
      </c>
      <c r="M144" s="300">
        <v>1.847968225457042</v>
      </c>
      <c r="N144" s="300">
        <v>3.7204795030434443</v>
      </c>
      <c r="O144" s="300">
        <f t="shared" ref="O144:O145" si="226">SUM(L144:N144)</f>
        <v>17.515970179575415</v>
      </c>
      <c r="P144" s="300"/>
      <c r="Q144" s="300">
        <v>12.224924221864919</v>
      </c>
      <c r="R144" s="300">
        <v>1.9610956147980014</v>
      </c>
      <c r="S144" s="300">
        <v>3.9430897472415625</v>
      </c>
      <c r="T144" s="300">
        <f t="shared" ref="T144:T145" si="227">SUM(Q144:S144)</f>
        <v>18.129109583904484</v>
      </c>
      <c r="U144" s="300"/>
      <c r="V144" s="300">
        <v>12.778899306428382</v>
      </c>
      <c r="W144" s="300">
        <v>2.1826891830586659</v>
      </c>
      <c r="X144" s="300">
        <v>4.3195752211343494</v>
      </c>
      <c r="Y144" s="300">
        <f t="shared" ref="Y144:Y145" si="228">SUM(V144:X144)</f>
        <v>19.281163710621399</v>
      </c>
    </row>
    <row r="145" spans="1:25" x14ac:dyDescent="0.2">
      <c r="A145" s="264" t="s">
        <v>363</v>
      </c>
      <c r="B145" s="301">
        <f>SUM(B143:B144)</f>
        <v>20.950531362841048</v>
      </c>
      <c r="C145" s="301">
        <f t="shared" ref="C145" si="229">SUM(C143:C144)</f>
        <v>6.0336922943481133</v>
      </c>
      <c r="D145" s="301">
        <f t="shared" ref="D145" si="230">SUM(D143:D144)</f>
        <v>4.171776342810853</v>
      </c>
      <c r="E145" s="301">
        <f t="shared" si="224"/>
        <v>31.156000000000013</v>
      </c>
      <c r="F145" s="301"/>
      <c r="G145" s="301">
        <f>SUM(G143:G144)</f>
        <v>21.822229024763814</v>
      </c>
      <c r="H145" s="301">
        <f t="shared" ref="H145" si="231">SUM(H143:H144)</f>
        <v>6.8252096078129822</v>
      </c>
      <c r="I145" s="301">
        <f t="shared" ref="I145" si="232">SUM(I143:I144)</f>
        <v>5.2975613674232509</v>
      </c>
      <c r="J145" s="301">
        <f t="shared" si="225"/>
        <v>33.94500000000005</v>
      </c>
      <c r="K145" s="301"/>
      <c r="L145" s="301">
        <f>SUM(L143:L144)</f>
        <v>22.083802970428675</v>
      </c>
      <c r="M145" s="301">
        <f t="shared" ref="M145" si="233">SUM(M143:M144)</f>
        <v>6.8423910446028247</v>
      </c>
      <c r="N145" s="301">
        <f t="shared" ref="N145" si="234">SUM(N143:N144)</f>
        <v>5.0488059849684497</v>
      </c>
      <c r="O145" s="301">
        <f t="shared" si="226"/>
        <v>33.974999999999952</v>
      </c>
      <c r="P145" s="301"/>
      <c r="Q145" s="301">
        <f>SUM(Q143:Q144)</f>
        <v>22.869708005511839</v>
      </c>
      <c r="R145" s="301">
        <f t="shared" ref="R145" si="235">SUM(R143:R144)</f>
        <v>7.2670166410896044</v>
      </c>
      <c r="S145" s="301">
        <f t="shared" ref="S145" si="236">SUM(S143:S144)</f>
        <v>5.3882753533984964</v>
      </c>
      <c r="T145" s="301">
        <f t="shared" si="227"/>
        <v>35.524999999999942</v>
      </c>
      <c r="U145" s="301"/>
      <c r="V145" s="301">
        <f>SUM(V143:V144)</f>
        <v>24.220239838189578</v>
      </c>
      <c r="W145" s="301">
        <f t="shared" ref="W145" si="237">SUM(W143:W144)</f>
        <v>7.962440159449617</v>
      </c>
      <c r="X145" s="301">
        <f t="shared" ref="X145" si="238">SUM(X143:X144)</f>
        <v>5.9633200023607795</v>
      </c>
      <c r="Y145" s="301">
        <f t="shared" si="228"/>
        <v>38.145999999999979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5.9193795804312384</v>
      </c>
      <c r="C152" s="300">
        <v>7.0155154074616641</v>
      </c>
      <c r="D152" s="300">
        <v>1.2296533539474612</v>
      </c>
      <c r="E152" s="300">
        <f>SUM(B152:D152)</f>
        <v>14.164548341840364</v>
      </c>
      <c r="F152" s="300"/>
      <c r="G152" s="300">
        <v>5.9397163659407886</v>
      </c>
      <c r="H152" s="300">
        <v>5.9235608033089084</v>
      </c>
      <c r="I152" s="300">
        <v>1.3449869869737641</v>
      </c>
      <c r="J152" s="300">
        <f>SUM(G152:I152)</f>
        <v>13.208264156223461</v>
      </c>
      <c r="K152" s="300"/>
      <c r="L152" s="300">
        <v>6.848153066330231</v>
      </c>
      <c r="M152" s="300">
        <v>5.8950105565896385</v>
      </c>
      <c r="N152" s="300">
        <v>1.8208020329723702</v>
      </c>
      <c r="O152" s="300">
        <f>SUM(L152:N152)</f>
        <v>14.56396565589224</v>
      </c>
      <c r="P152" s="300"/>
      <c r="Q152" s="300">
        <v>7.5331653427564733</v>
      </c>
      <c r="R152" s="300">
        <v>6.2504601852309092</v>
      </c>
      <c r="S152" s="300">
        <v>1.9345311737245963</v>
      </c>
      <c r="T152" s="300">
        <f>SUM(Q152:S152)</f>
        <v>15.71815670171198</v>
      </c>
      <c r="U152" s="300"/>
      <c r="V152" s="300">
        <v>8.3758781580562882</v>
      </c>
      <c r="W152" s="300">
        <v>6.5659382174333167</v>
      </c>
      <c r="X152" s="300">
        <v>2.1230376483007913</v>
      </c>
      <c r="Y152" s="300">
        <f>SUM(V152:X152)</f>
        <v>17.064854023790396</v>
      </c>
    </row>
    <row r="153" spans="1:25" x14ac:dyDescent="0.2">
      <c r="A153" s="260" t="s">
        <v>364</v>
      </c>
      <c r="B153" s="300">
        <v>13.179472024648197</v>
      </c>
      <c r="C153" s="300">
        <v>4.885234034025423</v>
      </c>
      <c r="D153" s="300">
        <v>2.6037455994860306</v>
      </c>
      <c r="E153" s="300">
        <f t="shared" ref="E153:E154" si="239">SUM(B153:D153)</f>
        <v>20.668451658159654</v>
      </c>
      <c r="F153" s="300"/>
      <c r="G153" s="300">
        <v>10.38584367661768</v>
      </c>
      <c r="H153" s="300">
        <v>4.5002702778157566</v>
      </c>
      <c r="I153" s="300">
        <v>3.2896218893430791</v>
      </c>
      <c r="J153" s="300">
        <f t="shared" ref="J153:J154" si="240">SUM(G153:I153)</f>
        <v>18.175735843776515</v>
      </c>
      <c r="K153" s="300"/>
      <c r="L153" s="300">
        <v>11.509066068735381</v>
      </c>
      <c r="M153" s="300">
        <v>3.9867073885905846</v>
      </c>
      <c r="N153" s="300">
        <v>1.2522608867817955</v>
      </c>
      <c r="O153" s="300">
        <f t="shared" ref="O153:O154" si="241">SUM(L153:N153)</f>
        <v>16.748034344107761</v>
      </c>
      <c r="P153" s="300"/>
      <c r="Q153" s="300">
        <v>12.43662510163518</v>
      </c>
      <c r="R153" s="300">
        <v>4.2992006044894842</v>
      </c>
      <c r="S153" s="300">
        <v>1.3320175921633686</v>
      </c>
      <c r="T153" s="300">
        <f t="shared" ref="T153:T154" si="242">SUM(Q153:S153)</f>
        <v>18.067843298288032</v>
      </c>
      <c r="U153" s="300"/>
      <c r="V153" s="300">
        <v>13.526702933531475</v>
      </c>
      <c r="W153" s="300">
        <v>4.6331111013111164</v>
      </c>
      <c r="X153" s="300">
        <v>1.4533319413669745</v>
      </c>
      <c r="Y153" s="300">
        <f t="shared" ref="Y153:Y154" si="243">SUM(V153:X153)</f>
        <v>19.613145976209566</v>
      </c>
    </row>
    <row r="154" spans="1:25" x14ac:dyDescent="0.2">
      <c r="A154" s="264" t="s">
        <v>363</v>
      </c>
      <c r="B154" s="301">
        <f>SUM(B152:B153)</f>
        <v>19.098851605079435</v>
      </c>
      <c r="C154" s="301">
        <f t="shared" ref="C154" si="244">SUM(C152:C153)</f>
        <v>11.900749441487086</v>
      </c>
      <c r="D154" s="301">
        <f t="shared" ref="D154" si="245">SUM(D152:D153)</f>
        <v>3.833398953433492</v>
      </c>
      <c r="E154" s="301">
        <f t="shared" si="239"/>
        <v>34.833000000000013</v>
      </c>
      <c r="F154" s="301"/>
      <c r="G154" s="301">
        <f>SUM(G152:G153)</f>
        <v>16.325560042558468</v>
      </c>
      <c r="H154" s="301">
        <f t="shared" ref="H154" si="246">SUM(H152:H153)</f>
        <v>10.423831081124664</v>
      </c>
      <c r="I154" s="301">
        <f t="shared" ref="I154" si="247">SUM(I152:I153)</f>
        <v>4.6346088763168432</v>
      </c>
      <c r="J154" s="301">
        <f t="shared" si="240"/>
        <v>31.383999999999975</v>
      </c>
      <c r="K154" s="301"/>
      <c r="L154" s="301">
        <f>SUM(L152:L153)</f>
        <v>18.357219135065613</v>
      </c>
      <c r="M154" s="301">
        <f t="shared" ref="M154" si="248">SUM(M152:M153)</f>
        <v>9.8817179451802239</v>
      </c>
      <c r="N154" s="301">
        <f t="shared" ref="N154" si="249">SUM(N152:N153)</f>
        <v>3.0730629197541655</v>
      </c>
      <c r="O154" s="301">
        <f t="shared" si="241"/>
        <v>31.312000000000001</v>
      </c>
      <c r="P154" s="301"/>
      <c r="Q154" s="301">
        <f>SUM(Q152:Q153)</f>
        <v>19.969790444391652</v>
      </c>
      <c r="R154" s="301">
        <f t="shared" ref="R154" si="250">SUM(R152:R153)</f>
        <v>10.549660789720393</v>
      </c>
      <c r="S154" s="301">
        <f t="shared" ref="S154" si="251">SUM(S152:S153)</f>
        <v>3.2665487658879648</v>
      </c>
      <c r="T154" s="301">
        <f t="shared" si="242"/>
        <v>33.786000000000016</v>
      </c>
      <c r="U154" s="301"/>
      <c r="V154" s="301">
        <f>SUM(V152:V153)</f>
        <v>21.902581091587763</v>
      </c>
      <c r="W154" s="301">
        <f t="shared" ref="W154" si="252">SUM(W152:W153)</f>
        <v>11.199049318744432</v>
      </c>
      <c r="X154" s="301">
        <f t="shared" ref="X154" si="253">SUM(X152:X153)</f>
        <v>3.5763695896677659</v>
      </c>
      <c r="Y154" s="301">
        <f t="shared" si="243"/>
        <v>36.677999999999955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4.4868265547068393</v>
      </c>
      <c r="C161" s="300">
        <v>5.0683828277281142</v>
      </c>
      <c r="D161" s="300">
        <v>8.6933669676355907E-2</v>
      </c>
      <c r="E161" s="300">
        <f>SUM(B161:D161)</f>
        <v>9.6421430521113081</v>
      </c>
      <c r="F161" s="300"/>
      <c r="G161" s="300">
        <v>5.6127610101240233</v>
      </c>
      <c r="H161" s="300">
        <v>5.5605442549767261</v>
      </c>
      <c r="I161" s="300">
        <v>0.10749449259228464</v>
      </c>
      <c r="J161" s="300">
        <f>SUM(G161:I161)</f>
        <v>11.280799757693034</v>
      </c>
      <c r="K161" s="300"/>
      <c r="L161" s="300">
        <v>5.8175403726290851</v>
      </c>
      <c r="M161" s="300">
        <v>5.6759254658633251</v>
      </c>
      <c r="N161" s="300">
        <v>0.26676708074163336</v>
      </c>
      <c r="O161" s="300">
        <f>SUM(L161:N161)</f>
        <v>11.760232919234044</v>
      </c>
      <c r="P161" s="300"/>
      <c r="Q161" s="300">
        <v>5.8566015814235204</v>
      </c>
      <c r="R161" s="300">
        <v>5.7257377091948536</v>
      </c>
      <c r="S161" s="300">
        <v>0.26882063695276825</v>
      </c>
      <c r="T161" s="300">
        <f>SUM(Q161:S161)</f>
        <v>11.851159927571143</v>
      </c>
      <c r="U161" s="300"/>
      <c r="V161" s="300">
        <v>5.9065400736195084</v>
      </c>
      <c r="W161" s="300">
        <v>5.7770029559902811</v>
      </c>
      <c r="X161" s="300">
        <v>0.27334975394499328</v>
      </c>
      <c r="Y161" s="300">
        <f>SUM(V161:X161)</f>
        <v>11.956892783554784</v>
      </c>
    </row>
    <row r="162" spans="1:25" x14ac:dyDescent="0.2">
      <c r="A162" s="260" t="s">
        <v>364</v>
      </c>
      <c r="B162" s="300">
        <v>5.3530156530998108</v>
      </c>
      <c r="C162" s="300">
        <v>0.928841294788886</v>
      </c>
      <c r="D162" s="300">
        <v>0</v>
      </c>
      <c r="E162" s="300">
        <f t="shared" ref="E162:E163" si="254">SUM(B162:D162)</f>
        <v>6.2818569478886968</v>
      </c>
      <c r="F162" s="300"/>
      <c r="G162" s="300">
        <v>6.6138822477107748</v>
      </c>
      <c r="H162" s="300">
        <v>1.0243486907074326</v>
      </c>
      <c r="I162" s="300">
        <v>0.40296930388877772</v>
      </c>
      <c r="J162" s="300">
        <f t="shared" ref="J162:J163" si="255">SUM(G162:I162)</f>
        <v>8.041200242306985</v>
      </c>
      <c r="K162" s="300"/>
      <c r="L162" s="300">
        <v>6.7998167702028605</v>
      </c>
      <c r="M162" s="300">
        <v>1.0445869565198227</v>
      </c>
      <c r="N162" s="300">
        <v>0.40236335404326562</v>
      </c>
      <c r="O162" s="300">
        <f t="shared" ref="O162:O163" si="256">SUM(L162:N162)</f>
        <v>8.2467670807659488</v>
      </c>
      <c r="P162" s="300"/>
      <c r="Q162" s="300">
        <v>6.7072167498323285</v>
      </c>
      <c r="R162" s="300">
        <v>1.1082644993156936</v>
      </c>
      <c r="S162" s="300">
        <v>0.40535882328083223</v>
      </c>
      <c r="T162" s="300">
        <f t="shared" ref="T162:T163" si="257">SUM(Q162:S162)</f>
        <v>8.2208400724288548</v>
      </c>
      <c r="U162" s="300"/>
      <c r="V162" s="300">
        <v>6.4888402585525977</v>
      </c>
      <c r="W162" s="300">
        <v>1.2329818688981804</v>
      </c>
      <c r="X162" s="300">
        <v>0.41328508899446159</v>
      </c>
      <c r="Y162" s="300">
        <f t="shared" ref="Y162:Y163" si="258">SUM(V162:X162)</f>
        <v>8.13510721644524</v>
      </c>
    </row>
    <row r="163" spans="1:25" x14ac:dyDescent="0.2">
      <c r="A163" s="264" t="s">
        <v>363</v>
      </c>
      <c r="B163" s="301">
        <f>SUM(B161:B162)</f>
        <v>9.839842207806651</v>
      </c>
      <c r="C163" s="301">
        <f t="shared" ref="C163" si="259">SUM(C161:C162)</f>
        <v>5.9972241225170002</v>
      </c>
      <c r="D163" s="301">
        <f t="shared" ref="D163" si="260">SUM(D161:D162)</f>
        <v>8.6933669676355907E-2</v>
      </c>
      <c r="E163" s="301">
        <f t="shared" si="254"/>
        <v>15.924000000000007</v>
      </c>
      <c r="F163" s="301"/>
      <c r="G163" s="301">
        <f>SUM(G161:G162)</f>
        <v>12.226643257834798</v>
      </c>
      <c r="H163" s="301">
        <f t="shared" ref="H163" si="261">SUM(H161:H162)</f>
        <v>6.5848929456841585</v>
      </c>
      <c r="I163" s="301">
        <f t="shared" ref="I163" si="262">SUM(I161:I162)</f>
        <v>0.51046379648106233</v>
      </c>
      <c r="J163" s="301">
        <f t="shared" si="255"/>
        <v>19.322000000000017</v>
      </c>
      <c r="K163" s="301"/>
      <c r="L163" s="301">
        <f>SUM(L161:L162)</f>
        <v>12.617357142831946</v>
      </c>
      <c r="M163" s="301">
        <f t="shared" ref="M163" si="263">SUM(M161:M162)</f>
        <v>6.7205124223831483</v>
      </c>
      <c r="N163" s="301">
        <f t="shared" ref="N163" si="264">SUM(N161:N162)</f>
        <v>0.66913043478489898</v>
      </c>
      <c r="O163" s="301">
        <f t="shared" si="256"/>
        <v>20.006999999999994</v>
      </c>
      <c r="P163" s="301"/>
      <c r="Q163" s="301">
        <f>SUM(Q161:Q162)</f>
        <v>12.563818331255849</v>
      </c>
      <c r="R163" s="301">
        <f t="shared" ref="R163" si="265">SUM(R161:R162)</f>
        <v>6.8340022085105474</v>
      </c>
      <c r="S163" s="301">
        <f t="shared" ref="S163" si="266">SUM(S161:S162)</f>
        <v>0.67417946023360042</v>
      </c>
      <c r="T163" s="301">
        <f t="shared" si="257"/>
        <v>20.071999999999996</v>
      </c>
      <c r="U163" s="301"/>
      <c r="V163" s="301">
        <f>SUM(V161:V162)</f>
        <v>12.395380332172106</v>
      </c>
      <c r="W163" s="301">
        <f t="shared" ref="W163" si="267">SUM(W161:W162)</f>
        <v>7.0099848248884618</v>
      </c>
      <c r="X163" s="301">
        <f t="shared" ref="X163" si="268">SUM(X161:X162)</f>
        <v>0.68663484293945487</v>
      </c>
      <c r="Y163" s="301">
        <f t="shared" si="258"/>
        <v>20.092000000000024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11.038902955597592</v>
      </c>
      <c r="C170" s="300">
        <v>15.412322539542568</v>
      </c>
      <c r="D170" s="300">
        <v>1.9545377725913746</v>
      </c>
      <c r="E170" s="300">
        <f>SUM(B170:D170)</f>
        <v>28.405763267731537</v>
      </c>
      <c r="F170" s="300"/>
      <c r="G170" s="300">
        <v>10.750757413599354</v>
      </c>
      <c r="H170" s="300">
        <v>13.997631483615381</v>
      </c>
      <c r="I170" s="300">
        <v>1.4583702656495101</v>
      </c>
      <c r="J170" s="300">
        <f>SUM(G170:I170)</f>
        <v>26.206759162864245</v>
      </c>
      <c r="K170" s="300"/>
      <c r="L170" s="300">
        <v>10.851661245714517</v>
      </c>
      <c r="M170" s="300">
        <v>13.286254371498892</v>
      </c>
      <c r="N170" s="300">
        <v>2.4784582922918017</v>
      </c>
      <c r="O170" s="300">
        <f>SUM(L170:N170)</f>
        <v>26.61637390950521</v>
      </c>
      <c r="P170" s="300"/>
      <c r="Q170" s="300">
        <v>11.086462941089392</v>
      </c>
      <c r="R170" s="300">
        <v>12.99291097998295</v>
      </c>
      <c r="S170" s="300">
        <v>2.5046962011056548</v>
      </c>
      <c r="T170" s="300">
        <f>SUM(Q170:S170)</f>
        <v>26.584070122177998</v>
      </c>
      <c r="U170" s="300"/>
      <c r="V170" s="300">
        <v>11.952753366167975</v>
      </c>
      <c r="W170" s="300">
        <v>12.805251724905917</v>
      </c>
      <c r="X170" s="300">
        <v>2.5843128386570728</v>
      </c>
      <c r="Y170" s="300">
        <f>SUM(V170:X170)</f>
        <v>27.342317929730964</v>
      </c>
    </row>
    <row r="171" spans="1:25" x14ac:dyDescent="0.2">
      <c r="A171" s="260" t="s">
        <v>364</v>
      </c>
      <c r="B171" s="300">
        <v>7.8253603841909891</v>
      </c>
      <c r="C171" s="300">
        <v>3.0886907158847783</v>
      </c>
      <c r="D171" s="300">
        <v>2.0621856321927226</v>
      </c>
      <c r="E171" s="300">
        <f t="shared" ref="E171" si="269">SUM(B171:D171)</f>
        <v>12.97623673226849</v>
      </c>
      <c r="F171" s="300"/>
      <c r="G171" s="300">
        <v>7.472216223402711</v>
      </c>
      <c r="H171" s="300">
        <v>2.6234754730528738</v>
      </c>
      <c r="I171" s="300">
        <v>1.4675491406802363</v>
      </c>
      <c r="J171" s="300">
        <f t="shared" ref="J171:J172" si="270">SUM(G171:I171)</f>
        <v>11.563240837135822</v>
      </c>
      <c r="K171" s="300"/>
      <c r="L171" s="300">
        <v>7.1243448683105717</v>
      </c>
      <c r="M171" s="300">
        <v>2.5412756554043474</v>
      </c>
      <c r="N171" s="300">
        <v>1.1680055667799369</v>
      </c>
      <c r="O171" s="300">
        <f t="shared" ref="O171:O172" si="271">SUM(L171:N171)</f>
        <v>10.833626090494857</v>
      </c>
      <c r="P171" s="300"/>
      <c r="Q171" s="300">
        <v>7.0272383745397766</v>
      </c>
      <c r="R171" s="300">
        <v>2.5737659759188585</v>
      </c>
      <c r="S171" s="300">
        <v>1.189925527363378</v>
      </c>
      <c r="T171" s="300">
        <f t="shared" ref="T171:T172" si="272">SUM(Q171:S171)</f>
        <v>10.790929877822013</v>
      </c>
      <c r="U171" s="300"/>
      <c r="V171" s="300">
        <v>7.0576688675055728</v>
      </c>
      <c r="W171" s="300">
        <v>2.7093602338248117</v>
      </c>
      <c r="X171" s="300">
        <v>1.2636529689386089</v>
      </c>
      <c r="Y171" s="300">
        <f t="shared" ref="Y171:Y172" si="273">SUM(V171:X171)</f>
        <v>11.030682070268995</v>
      </c>
    </row>
    <row r="172" spans="1:25" x14ac:dyDescent="0.2">
      <c r="A172" s="264" t="s">
        <v>363</v>
      </c>
      <c r="B172" s="301">
        <f>SUM(B170:B171)</f>
        <v>18.864263339788582</v>
      </c>
      <c r="C172" s="301">
        <f t="shared" ref="C172" si="274">SUM(C170:C171)</f>
        <v>18.501013255427345</v>
      </c>
      <c r="D172" s="301">
        <f t="shared" ref="D172" si="275">SUM(D170:D171)</f>
        <v>4.0167234047840967</v>
      </c>
      <c r="E172" s="301">
        <f>SUM(B172:D172)</f>
        <v>41.382000000000026</v>
      </c>
      <c r="F172" s="301"/>
      <c r="G172" s="301">
        <f>SUM(G170:G171)</f>
        <v>18.222973637002063</v>
      </c>
      <c r="H172" s="301">
        <f t="shared" ref="H172" si="276">SUM(H170:H171)</f>
        <v>16.621106956668253</v>
      </c>
      <c r="I172" s="301">
        <f t="shared" ref="I172" si="277">SUM(I170:I171)</f>
        <v>2.9259194063297462</v>
      </c>
      <c r="J172" s="301">
        <f t="shared" si="270"/>
        <v>37.77000000000006</v>
      </c>
      <c r="K172" s="301"/>
      <c r="L172" s="301">
        <f>SUM(L170:L171)</f>
        <v>17.97600611402509</v>
      </c>
      <c r="M172" s="301">
        <f t="shared" ref="M172" si="278">SUM(M170:M171)</f>
        <v>15.82753002690324</v>
      </c>
      <c r="N172" s="301">
        <f t="shared" ref="N172" si="279">SUM(N170:N171)</f>
        <v>3.6464638590717389</v>
      </c>
      <c r="O172" s="301">
        <f t="shared" si="271"/>
        <v>37.450000000000067</v>
      </c>
      <c r="P172" s="301"/>
      <c r="Q172" s="301">
        <f>SUM(Q170:Q171)</f>
        <v>18.113701315629168</v>
      </c>
      <c r="R172" s="301">
        <f t="shared" ref="R172" si="280">SUM(R170:R171)</f>
        <v>15.566676955901809</v>
      </c>
      <c r="S172" s="301">
        <f t="shared" ref="S172" si="281">SUM(S170:S171)</f>
        <v>3.6946217284690328</v>
      </c>
      <c r="T172" s="301">
        <f t="shared" si="272"/>
        <v>37.375000000000007</v>
      </c>
      <c r="U172" s="301"/>
      <c r="V172" s="301">
        <f>SUM(V170:V171)</f>
        <v>19.010422233673548</v>
      </c>
      <c r="W172" s="301">
        <f t="shared" ref="W172" si="282">SUM(W170:W171)</f>
        <v>15.514611958730729</v>
      </c>
      <c r="X172" s="301">
        <f t="shared" ref="X172" si="283">SUM(X170:X171)</f>
        <v>3.8479658075956817</v>
      </c>
      <c r="Y172" s="301">
        <f t="shared" si="273"/>
        <v>38.372999999999962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21.604882928215243</v>
      </c>
      <c r="C179" s="300">
        <v>21.142422059960936</v>
      </c>
      <c r="D179" s="300">
        <v>2.4287092783250404</v>
      </c>
      <c r="E179" s="300">
        <f>SUM(B179:D179)</f>
        <v>45.17601426650122</v>
      </c>
      <c r="F179" s="300"/>
      <c r="G179" s="300">
        <v>20.480315220200481</v>
      </c>
      <c r="H179" s="300">
        <v>18.657483289303908</v>
      </c>
      <c r="I179" s="300">
        <v>2.88962741332944</v>
      </c>
      <c r="J179" s="300">
        <f>SUM(G179:I179)</f>
        <v>42.027425922833835</v>
      </c>
      <c r="K179" s="300"/>
      <c r="L179" s="300">
        <v>20.580762659099083</v>
      </c>
      <c r="M179" s="300">
        <v>19.517758235433778</v>
      </c>
      <c r="N179" s="300">
        <v>1.9558532193283957</v>
      </c>
      <c r="O179" s="300">
        <f>SUM(L179:N179)</f>
        <v>42.054374113861257</v>
      </c>
      <c r="P179" s="300"/>
      <c r="Q179" s="300">
        <v>22.504654229584876</v>
      </c>
      <c r="R179" s="300">
        <v>20.126982814160925</v>
      </c>
      <c r="S179" s="300">
        <v>2.2060839362355709</v>
      </c>
      <c r="T179" s="300">
        <f>SUM(Q179:S179)</f>
        <v>44.83772097998137</v>
      </c>
      <c r="U179" s="300"/>
      <c r="V179" s="300">
        <v>25.591843734216631</v>
      </c>
      <c r="W179" s="300">
        <v>20.123225807924918</v>
      </c>
      <c r="X179" s="300">
        <v>2.5727972058952879</v>
      </c>
      <c r="Y179" s="300">
        <f>SUM(V179:X179)</f>
        <v>48.287866748036834</v>
      </c>
    </row>
    <row r="180" spans="1:25" x14ac:dyDescent="0.2">
      <c r="A180" s="260" t="s">
        <v>364</v>
      </c>
      <c r="B180" s="300">
        <v>7.613704283663183</v>
      </c>
      <c r="C180" s="300">
        <v>2.2608145029861531</v>
      </c>
      <c r="D180" s="300">
        <v>1.4884669468495046</v>
      </c>
      <c r="E180" s="300">
        <f t="shared" ref="E180:E181" si="284">SUM(B180:D180)</f>
        <v>11.36298573349884</v>
      </c>
      <c r="F180" s="300"/>
      <c r="G180" s="300">
        <v>7.3926121491837611</v>
      </c>
      <c r="H180" s="300">
        <v>2.3449358831497573</v>
      </c>
      <c r="I180" s="300">
        <v>0.85602604483274902</v>
      </c>
      <c r="J180" s="300">
        <f t="shared" ref="J180:J181" si="285">SUM(G180:I180)</f>
        <v>10.593574077166267</v>
      </c>
      <c r="K180" s="300"/>
      <c r="L180" s="300">
        <v>7.6946075156044582</v>
      </c>
      <c r="M180" s="300">
        <v>2.6164489474126249</v>
      </c>
      <c r="N180" s="300">
        <v>1.1465694231216539</v>
      </c>
      <c r="O180" s="300">
        <f t="shared" ref="O180:O181" si="286">SUM(L180:N180)</f>
        <v>11.457625886138738</v>
      </c>
      <c r="P180" s="300"/>
      <c r="Q180" s="300">
        <v>8.1812395800972482</v>
      </c>
      <c r="R180" s="300">
        <v>2.8537481538184646</v>
      </c>
      <c r="S180" s="300">
        <v>1.1522912861029295</v>
      </c>
      <c r="T180" s="300">
        <f t="shared" ref="T180:T181" si="287">SUM(Q180:S180)</f>
        <v>12.187279020018643</v>
      </c>
      <c r="U180" s="300"/>
      <c r="V180" s="300">
        <v>8.828090592970204</v>
      </c>
      <c r="W180" s="300">
        <v>3.1953592846138728</v>
      </c>
      <c r="X180" s="300">
        <v>1.1106833743790678</v>
      </c>
      <c r="Y180" s="300">
        <f t="shared" ref="Y180:Y181" si="288">SUM(V180:X180)</f>
        <v>13.134133251963146</v>
      </c>
    </row>
    <row r="181" spans="1:25" x14ac:dyDescent="0.2">
      <c r="A181" s="264" t="s">
        <v>363</v>
      </c>
      <c r="B181" s="301">
        <f>SUM(B179:B180)</f>
        <v>29.218587211878425</v>
      </c>
      <c r="C181" s="301">
        <f t="shared" ref="C181" si="289">SUM(C179:C180)</f>
        <v>23.40323656294709</v>
      </c>
      <c r="D181" s="301">
        <f t="shared" ref="D181" si="290">SUM(D179:D180)</f>
        <v>3.9171762251745452</v>
      </c>
      <c r="E181" s="301">
        <f t="shared" si="284"/>
        <v>56.539000000000058</v>
      </c>
      <c r="F181" s="301"/>
      <c r="G181" s="301">
        <f>SUM(G179:G180)</f>
        <v>27.872927369384243</v>
      </c>
      <c r="H181" s="301">
        <f t="shared" ref="H181" si="291">SUM(H179:H180)</f>
        <v>21.002419172453664</v>
      </c>
      <c r="I181" s="301">
        <f t="shared" ref="I181" si="292">SUM(I179:I180)</f>
        <v>3.745653458162189</v>
      </c>
      <c r="J181" s="301">
        <f t="shared" si="285"/>
        <v>52.621000000000095</v>
      </c>
      <c r="K181" s="301"/>
      <c r="L181" s="301">
        <f>SUM(L179:L180)</f>
        <v>28.275370174703539</v>
      </c>
      <c r="M181" s="301">
        <f t="shared" ref="M181" si="293">SUM(M179:M180)</f>
        <v>22.134207182846403</v>
      </c>
      <c r="N181" s="301">
        <f t="shared" ref="N181" si="294">SUM(N179:N180)</f>
        <v>3.1024226424500494</v>
      </c>
      <c r="O181" s="301">
        <f t="shared" si="286"/>
        <v>53.511999999999993</v>
      </c>
      <c r="P181" s="301"/>
      <c r="Q181" s="301">
        <f>SUM(Q179:Q180)</f>
        <v>30.685893809682124</v>
      </c>
      <c r="R181" s="301">
        <f t="shared" ref="R181" si="295">SUM(R179:R180)</f>
        <v>22.98073096797939</v>
      </c>
      <c r="S181" s="301">
        <f t="shared" ref="S181" si="296">SUM(S179:S180)</f>
        <v>3.3583752223385002</v>
      </c>
      <c r="T181" s="301">
        <f t="shared" si="287"/>
        <v>57.025000000000013</v>
      </c>
      <c r="U181" s="301"/>
      <c r="V181" s="301">
        <f>SUM(V179:V180)</f>
        <v>34.419934327186837</v>
      </c>
      <c r="W181" s="301">
        <f t="shared" ref="W181" si="297">SUM(W179:W180)</f>
        <v>23.31858509253879</v>
      </c>
      <c r="X181" s="301">
        <f t="shared" ref="X181" si="298">SUM(X179:X180)</f>
        <v>3.683480580274356</v>
      </c>
      <c r="Y181" s="301">
        <f t="shared" si="288"/>
        <v>61.421999999999983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2.2627572702765466</v>
      </c>
      <c r="C188" s="300">
        <v>3.9994860977237296</v>
      </c>
      <c r="D188" s="300">
        <v>0.8642966316849503</v>
      </c>
      <c r="E188" s="300">
        <f>SUM(B188:D188)</f>
        <v>7.1265399996852263</v>
      </c>
      <c r="F188" s="300"/>
      <c r="G188" s="300">
        <v>2.7200573893047841</v>
      </c>
      <c r="H188" s="300">
        <v>3.9306180795554071</v>
      </c>
      <c r="I188" s="300">
        <v>0.22825656414166573</v>
      </c>
      <c r="J188" s="300">
        <f>SUM(G188:I188)</f>
        <v>6.8789320330018571</v>
      </c>
      <c r="K188" s="300"/>
      <c r="L188" s="300">
        <v>1.8828532397444413</v>
      </c>
      <c r="M188" s="300">
        <v>3.2644650057373239</v>
      </c>
      <c r="N188" s="300">
        <v>0.9890925255466787</v>
      </c>
      <c r="O188" s="300">
        <f>SUM(L188:N188)</f>
        <v>6.1364107710284435</v>
      </c>
      <c r="P188" s="300"/>
      <c r="Q188" s="300">
        <v>1.7291407117108528</v>
      </c>
      <c r="R188" s="300">
        <v>3.1323224148575699</v>
      </c>
      <c r="S188" s="300">
        <v>0.81864068799403167</v>
      </c>
      <c r="T188" s="300">
        <f>SUM(Q188:S188)</f>
        <v>5.6801038145624547</v>
      </c>
      <c r="U188" s="300"/>
      <c r="V188" s="300">
        <v>1.7440323255004859</v>
      </c>
      <c r="W188" s="300">
        <v>3.349639563330109</v>
      </c>
      <c r="X188" s="300">
        <v>0.91471958023385147</v>
      </c>
      <c r="Y188" s="300">
        <f>SUM(V188:X188)</f>
        <v>6.0083914690644473</v>
      </c>
    </row>
    <row r="189" spans="1:25" x14ac:dyDescent="0.2">
      <c r="A189" s="260" t="s">
        <v>364</v>
      </c>
      <c r="B189" s="300">
        <v>3.0838069563186665</v>
      </c>
      <c r="C189" s="300">
        <v>2.8211138755742362</v>
      </c>
      <c r="D189" s="300">
        <v>1.3905391684218396</v>
      </c>
      <c r="E189" s="300">
        <f t="shared" ref="E189:E190" si="299">SUM(B189:D189)</f>
        <v>7.2954600003147423</v>
      </c>
      <c r="F189" s="300"/>
      <c r="G189" s="300">
        <v>3.1735671417784004</v>
      </c>
      <c r="H189" s="300">
        <v>1.713726256575212</v>
      </c>
      <c r="I189" s="300">
        <v>1.5787745686445305</v>
      </c>
      <c r="J189" s="300">
        <f t="shared" ref="J189:J190" si="300">SUM(G189:I189)</f>
        <v>6.4660679669981436</v>
      </c>
      <c r="K189" s="300"/>
      <c r="L189" s="300">
        <v>2.8121885083180178</v>
      </c>
      <c r="M189" s="300">
        <v>2.581953190193043</v>
      </c>
      <c r="N189" s="300">
        <v>2.1704475304604656</v>
      </c>
      <c r="O189" s="300">
        <f t="shared" ref="O189:O190" si="301">SUM(L189:N189)</f>
        <v>7.564589228971526</v>
      </c>
      <c r="P189" s="300"/>
      <c r="Q189" s="300">
        <v>2.7699434054247214</v>
      </c>
      <c r="R189" s="300">
        <v>2.4959840649644756</v>
      </c>
      <c r="S189" s="300">
        <v>1.8529687150483507</v>
      </c>
      <c r="T189" s="300">
        <f t="shared" ref="T189:T190" si="302">SUM(Q189:S189)</f>
        <v>7.1188961854375483</v>
      </c>
      <c r="U189" s="300"/>
      <c r="V189" s="300">
        <v>2.9904770037514554</v>
      </c>
      <c r="W189" s="300">
        <v>2.7495224548826278</v>
      </c>
      <c r="X189" s="300">
        <v>1.9726090723014822</v>
      </c>
      <c r="Y189" s="300">
        <f t="shared" ref="Y189:Y190" si="303">SUM(V189:X189)</f>
        <v>7.7126085309355652</v>
      </c>
    </row>
    <row r="190" spans="1:25" x14ac:dyDescent="0.2">
      <c r="A190" s="264" t="s">
        <v>363</v>
      </c>
      <c r="B190" s="301">
        <f>SUM(B188:B189)</f>
        <v>5.3465642265952127</v>
      </c>
      <c r="C190" s="301">
        <f t="shared" ref="C190" si="304">SUM(C188:C189)</f>
        <v>6.8205999732979663</v>
      </c>
      <c r="D190" s="301">
        <f t="shared" ref="D190" si="305">SUM(D188:D189)</f>
        <v>2.2548358001067896</v>
      </c>
      <c r="E190" s="301">
        <f t="shared" si="299"/>
        <v>14.421999999999969</v>
      </c>
      <c r="F190" s="301"/>
      <c r="G190" s="301">
        <f>SUM(G188:G189)</f>
        <v>5.8936245310831845</v>
      </c>
      <c r="H190" s="301">
        <f t="shared" ref="H190" si="306">SUM(H188:H189)</f>
        <v>5.6443443361306187</v>
      </c>
      <c r="I190" s="301">
        <f t="shared" ref="I190" si="307">SUM(I188:I189)</f>
        <v>1.8070311327861961</v>
      </c>
      <c r="J190" s="301">
        <f t="shared" si="300"/>
        <v>13.344999999999999</v>
      </c>
      <c r="K190" s="301"/>
      <c r="L190" s="301">
        <f>SUM(L188:L189)</f>
        <v>4.6950417480624589</v>
      </c>
      <c r="M190" s="301">
        <f t="shared" ref="M190" si="308">SUM(M188:M189)</f>
        <v>5.8464181959303669</v>
      </c>
      <c r="N190" s="301">
        <f t="shared" ref="N190" si="309">SUM(N188:N189)</f>
        <v>3.1595400560071445</v>
      </c>
      <c r="O190" s="301">
        <f t="shared" si="301"/>
        <v>13.700999999999972</v>
      </c>
      <c r="P190" s="301"/>
      <c r="Q190" s="301">
        <f>SUM(Q188:Q189)</f>
        <v>4.499084117135574</v>
      </c>
      <c r="R190" s="301">
        <f t="shared" ref="R190" si="310">SUM(R188:R189)</f>
        <v>5.6283064798220455</v>
      </c>
      <c r="S190" s="301">
        <f t="shared" ref="S190" si="311">SUM(S188:S189)</f>
        <v>2.6716094030423823</v>
      </c>
      <c r="T190" s="301">
        <f t="shared" si="302"/>
        <v>12.799000000000001</v>
      </c>
      <c r="U190" s="301"/>
      <c r="V190" s="301">
        <f>SUM(V188:V189)</f>
        <v>4.7345093292519413</v>
      </c>
      <c r="W190" s="301">
        <f t="shared" ref="W190" si="312">SUM(W188:W189)</f>
        <v>6.0991620182127368</v>
      </c>
      <c r="X190" s="301">
        <f t="shared" ref="X190" si="313">SUM(X188:X189)</f>
        <v>2.8873286525353334</v>
      </c>
      <c r="Y190" s="301">
        <f t="shared" si="303"/>
        <v>13.721000000000011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3.2391912806471153</v>
      </c>
      <c r="C197" s="300">
        <v>2.2327724866059686</v>
      </c>
      <c r="D197" s="300">
        <v>2.6790381388615869</v>
      </c>
      <c r="E197" s="300">
        <f>SUM(B197:D197)</f>
        <v>8.1510019061146703</v>
      </c>
      <c r="F197" s="300"/>
      <c r="G197" s="300">
        <v>1.9200680690007206</v>
      </c>
      <c r="H197" s="300">
        <v>3.2353537145568194</v>
      </c>
      <c r="I197" s="300">
        <v>4.8529376713304293</v>
      </c>
      <c r="J197" s="300">
        <f>SUM(G197:I197)</f>
        <v>10.00835945488797</v>
      </c>
      <c r="K197" s="300"/>
      <c r="L197" s="300">
        <v>3.235342187187948</v>
      </c>
      <c r="M197" s="300">
        <v>2.6698816623799351</v>
      </c>
      <c r="N197" s="300">
        <v>4.0840866237320839</v>
      </c>
      <c r="O197" s="300">
        <f>SUM(L197:N197)</f>
        <v>9.989310473299966</v>
      </c>
      <c r="P197" s="300"/>
      <c r="Q197" s="300">
        <v>2.8254638053564207</v>
      </c>
      <c r="R197" s="300">
        <v>2.3725593952510025</v>
      </c>
      <c r="S197" s="300">
        <v>3.6934688203698798</v>
      </c>
      <c r="T197" s="300">
        <f>SUM(Q197:S197)</f>
        <v>8.891492020977303</v>
      </c>
      <c r="U197" s="300"/>
      <c r="V197" s="300">
        <v>2.6154797233664091</v>
      </c>
      <c r="W197" s="300">
        <v>2.2270311047004272</v>
      </c>
      <c r="X197" s="300">
        <v>3.5253894957444247</v>
      </c>
      <c r="Y197" s="300">
        <f>SUM(V197:X197)</f>
        <v>8.367900323811261</v>
      </c>
    </row>
    <row r="198" spans="1:25" x14ac:dyDescent="0.2">
      <c r="A198" s="260" t="s">
        <v>364</v>
      </c>
      <c r="B198" s="300">
        <v>1.8407684462427287</v>
      </c>
      <c r="C198" s="300">
        <v>0.41634955442084776</v>
      </c>
      <c r="D198" s="300">
        <v>2.2558800932217467</v>
      </c>
      <c r="E198" s="300">
        <f t="shared" ref="E198:E199" si="314">SUM(B198:D198)</f>
        <v>4.5129980938853231</v>
      </c>
      <c r="F198" s="300"/>
      <c r="G198" s="300">
        <v>2.6645728834639422</v>
      </c>
      <c r="H198" s="300">
        <v>1.1185223316769151</v>
      </c>
      <c r="I198" s="300">
        <v>1.2595453299711985</v>
      </c>
      <c r="J198" s="300">
        <f t="shared" ref="J198:J199" si="315">SUM(G198:I198)</f>
        <v>5.0426405451120555</v>
      </c>
      <c r="K198" s="300"/>
      <c r="L198" s="300">
        <v>3.4977719738639226</v>
      </c>
      <c r="M198" s="300">
        <v>1.212861151924493</v>
      </c>
      <c r="N198" s="300">
        <v>2.1350564009116124</v>
      </c>
      <c r="O198" s="300">
        <f t="shared" ref="O198:O199" si="316">SUM(L198:N198)</f>
        <v>6.8456895267000277</v>
      </c>
      <c r="P198" s="300"/>
      <c r="Q198" s="300">
        <v>3.257057246814099</v>
      </c>
      <c r="R198" s="300">
        <v>1.0896390880317195</v>
      </c>
      <c r="S198" s="300">
        <v>1.9858116441768732</v>
      </c>
      <c r="T198" s="300">
        <f t="shared" ref="T198:T199" si="317">SUM(Q198:S198)</f>
        <v>6.3325079790226919</v>
      </c>
      <c r="U198" s="300"/>
      <c r="V198" s="300">
        <v>3.3089654685368881</v>
      </c>
      <c r="W198" s="300">
        <v>1.0601990752819284</v>
      </c>
      <c r="X198" s="300">
        <v>2.0089351323699085</v>
      </c>
      <c r="Y198" s="300">
        <f t="shared" ref="Y198:Y199" si="318">SUM(V198:X198)</f>
        <v>6.3780996761887252</v>
      </c>
    </row>
    <row r="199" spans="1:25" x14ac:dyDescent="0.2">
      <c r="A199" s="264" t="s">
        <v>363</v>
      </c>
      <c r="B199" s="301">
        <f>SUM(B197:B198)</f>
        <v>5.079959726889844</v>
      </c>
      <c r="C199" s="301">
        <f t="shared" ref="C199" si="319">SUM(C197:C198)</f>
        <v>2.6491220410268164</v>
      </c>
      <c r="D199" s="301">
        <f t="shared" ref="D199" si="320">SUM(D197:D198)</f>
        <v>4.9349182320833336</v>
      </c>
      <c r="E199" s="301">
        <f t="shared" si="314"/>
        <v>12.663999999999994</v>
      </c>
      <c r="F199" s="301"/>
      <c r="G199" s="301">
        <f>SUM(G197:G198)</f>
        <v>4.584640952464663</v>
      </c>
      <c r="H199" s="301">
        <f t="shared" ref="H199" si="321">SUM(H197:H198)</f>
        <v>4.3538760462337347</v>
      </c>
      <c r="I199" s="301">
        <f t="shared" ref="I199" si="322">SUM(I197:I198)</f>
        <v>6.1124830013016282</v>
      </c>
      <c r="J199" s="301">
        <f t="shared" si="315"/>
        <v>15.051000000000025</v>
      </c>
      <c r="K199" s="301"/>
      <c r="L199" s="301">
        <f>SUM(L197:L198)</f>
        <v>6.733114161051871</v>
      </c>
      <c r="M199" s="301">
        <f t="shared" ref="M199" si="323">SUM(M197:M198)</f>
        <v>3.8827428143044278</v>
      </c>
      <c r="N199" s="301">
        <f t="shared" ref="N199" si="324">SUM(N197:N198)</f>
        <v>6.2191430246436958</v>
      </c>
      <c r="O199" s="301">
        <f t="shared" si="316"/>
        <v>16.834999999999994</v>
      </c>
      <c r="P199" s="301"/>
      <c r="Q199" s="301">
        <f>SUM(Q197:Q198)</f>
        <v>6.0825210521705202</v>
      </c>
      <c r="R199" s="301">
        <f t="shared" ref="R199" si="325">SUM(R197:R198)</f>
        <v>3.4621984832827222</v>
      </c>
      <c r="S199" s="301">
        <f t="shared" ref="S199" si="326">SUM(S197:S198)</f>
        <v>5.6792804645467534</v>
      </c>
      <c r="T199" s="301">
        <f t="shared" si="317"/>
        <v>15.223999999999997</v>
      </c>
      <c r="U199" s="301"/>
      <c r="V199" s="301">
        <f>SUM(V197:V198)</f>
        <v>5.9244451919032972</v>
      </c>
      <c r="W199" s="301">
        <f t="shared" ref="W199" si="327">SUM(W197:W198)</f>
        <v>3.2872301799823553</v>
      </c>
      <c r="X199" s="301">
        <f t="shared" ref="X199" si="328">SUM(X197:X198)</f>
        <v>5.5343246281143337</v>
      </c>
      <c r="Y199" s="301">
        <f t="shared" si="318"/>
        <v>14.745999999999986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York and North Yorkshire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-0.43361644770492092</v>
      </c>
      <c r="N7">
        <f>'Ind T4'!C122</f>
        <v>0.28088627274531763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-1.0944614627692362</v>
      </c>
      <c r="N9">
        <f>'Ind T4'!C120</f>
        <v>0.92331751411207641</v>
      </c>
    </row>
    <row r="10" spans="1:16" x14ac:dyDescent="0.2">
      <c r="L10" s="13" t="str">
        <f>'Ind T4'!A80</f>
        <v>Education</v>
      </c>
      <c r="M10">
        <f>'Ind T4'!B119</f>
        <v>-1.9769821369267526</v>
      </c>
      <c r="N10">
        <f>'Ind T4'!C119</f>
        <v>0.16244765229109781</v>
      </c>
    </row>
    <row r="11" spans="1:16" x14ac:dyDescent="0.2">
      <c r="L11" s="13" t="str">
        <f>'Ind T4'!A79</f>
        <v>Public admin. and defence</v>
      </c>
      <c r="M11">
        <f>'Ind T4'!B118</f>
        <v>4.6709005382206792</v>
      </c>
      <c r="N11">
        <f>'Ind T4'!C118</f>
        <v>2.8267418278749012E-2</v>
      </c>
    </row>
    <row r="12" spans="1:16" x14ac:dyDescent="0.2">
      <c r="L12" s="1" t="str">
        <f>CONCATENATE("[",'Ind T4'!A78,"]")</f>
        <v>[Non-marketed services]</v>
      </c>
      <c r="M12">
        <f>'Ind T4'!B117</f>
        <v>-0.51043266412963417</v>
      </c>
      <c r="N12">
        <f>'Ind T4'!C117</f>
        <v>0.51665507930391819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5.8591600640553132</v>
      </c>
      <c r="N14" s="13">
        <f>'Ind T4'!C115</f>
        <v>-0.87936538572035428</v>
      </c>
    </row>
    <row r="15" spans="1:16" x14ac:dyDescent="0.2">
      <c r="L15" s="13" t="str">
        <f>'Ind T4'!A75</f>
        <v>Arts and entertainment</v>
      </c>
      <c r="M15" s="13">
        <f>'Ind T4'!B114</f>
        <v>-1.0204773457722083</v>
      </c>
      <c r="N15" s="13">
        <f>'Ind T4'!C114</f>
        <v>9.7250266371862182E-3</v>
      </c>
    </row>
    <row r="16" spans="1:16" x14ac:dyDescent="0.2">
      <c r="L16" s="13" t="str">
        <f>'Ind T4'!A74</f>
        <v>Support services</v>
      </c>
      <c r="M16" s="13">
        <f>'Ind T4'!B113</f>
        <v>-2.1087248586508012</v>
      </c>
      <c r="N16" s="13">
        <f>'Ind T4'!C113</f>
        <v>1.0600842267124655</v>
      </c>
    </row>
    <row r="17" spans="12:14" x14ac:dyDescent="0.2">
      <c r="L17" s="13" t="str">
        <f>'Ind T4'!A73</f>
        <v>Professional services</v>
      </c>
      <c r="M17" s="13">
        <f>'Ind T4'!B112</f>
        <v>1.747454761820677</v>
      </c>
      <c r="N17" s="13">
        <f>'Ind T4'!C112</f>
        <v>0.77496034632149602</v>
      </c>
    </row>
    <row r="18" spans="12:14" x14ac:dyDescent="0.2">
      <c r="L18" s="13" t="str">
        <f>'Ind T4'!A72</f>
        <v>Real estate</v>
      </c>
      <c r="M18" s="13">
        <f>'Ind T4'!B111</f>
        <v>5.5510086690043536</v>
      </c>
      <c r="N18" s="13">
        <f>'Ind T4'!C111</f>
        <v>-0.39971487862270338</v>
      </c>
    </row>
    <row r="19" spans="12:14" x14ac:dyDescent="0.2">
      <c r="L19" t="str">
        <f>'Ind T4'!A71</f>
        <v>Finance and insurance</v>
      </c>
      <c r="M19">
        <f>'Ind T4'!B110</f>
        <v>-3.3670929445684838</v>
      </c>
      <c r="N19">
        <f>'Ind T4'!C110</f>
        <v>-6.7848603654241391E-2</v>
      </c>
    </row>
    <row r="20" spans="12:14" x14ac:dyDescent="0.2">
      <c r="L20" t="str">
        <f>'Ind T4'!A70</f>
        <v>Information technology</v>
      </c>
      <c r="M20">
        <f>'Ind T4'!B109</f>
        <v>1.6229850168152149</v>
      </c>
      <c r="N20">
        <f>'Ind T4'!C109</f>
        <v>0.86658903105552021</v>
      </c>
    </row>
    <row r="21" spans="12:14" x14ac:dyDescent="0.2">
      <c r="L21" t="str">
        <f>'Ind T4'!A69</f>
        <v>Media</v>
      </c>
      <c r="M21">
        <f>'Ind T4'!B108</f>
        <v>10.153663699231652</v>
      </c>
      <c r="N21">
        <f>'Ind T4'!C108</f>
        <v>2.8520906257156753E-3</v>
      </c>
    </row>
    <row r="22" spans="12:14" x14ac:dyDescent="0.2">
      <c r="L22" s="1" t="str">
        <f>CONCATENATE("[",'Ind T4'!A68,"]")</f>
        <v>[Business and other services]</v>
      </c>
      <c r="M22">
        <f>'Ind T4'!B107</f>
        <v>0.71205967195193676</v>
      </c>
      <c r="N22">
        <f>'Ind T4'!C107</f>
        <v>0.41399464446980616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-2.0009071335678752</v>
      </c>
      <c r="N24">
        <f>'Ind T4'!C105</f>
        <v>0.9085976154024511</v>
      </c>
    </row>
    <row r="25" spans="12:14" x14ac:dyDescent="0.2">
      <c r="L25" s="13" t="str">
        <f>'Ind T4'!A65</f>
        <v>Transport and storage</v>
      </c>
      <c r="M25">
        <f>'Ind T4'!B104</f>
        <v>-1.5113206097280729</v>
      </c>
      <c r="N25">
        <f>'Ind T4'!C104</f>
        <v>0.94385798929277342</v>
      </c>
    </row>
    <row r="26" spans="12:14" x14ac:dyDescent="0.2">
      <c r="L26" s="13" t="str">
        <f>'Ind T4'!A64</f>
        <v>Wholesale and retail trade</v>
      </c>
      <c r="M26">
        <f>'Ind T4'!B103</f>
        <v>-0.86237038422909418</v>
      </c>
      <c r="N26">
        <f>'Ind T4'!C103</f>
        <v>-1.5173283263214543E-2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-1.3417444498856845</v>
      </c>
      <c r="N27">
        <f>'Ind T4'!C102</f>
        <v>0.44931555868614748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2.2689756639687308</v>
      </c>
      <c r="N29">
        <f>'Ind T4'!C100</f>
        <v>5.9979011375332902E-3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-2.8250805154330427</v>
      </c>
      <c r="N31">
        <f>'Ind T4'!C98</f>
        <v>-1.1908015126817051</v>
      </c>
    </row>
    <row r="32" spans="12:14" x14ac:dyDescent="0.2">
      <c r="L32" s="13" t="str">
        <f>'Ind T4'!A58</f>
        <v>Engineering</v>
      </c>
      <c r="M32">
        <f>'Ind T4'!B97</f>
        <v>-1.0799531992121914</v>
      </c>
      <c r="N32">
        <f>'Ind T4'!C97</f>
        <v>0.39088185910838291</v>
      </c>
    </row>
    <row r="33" spans="12:14" x14ac:dyDescent="0.2">
      <c r="L33" s="13" t="str">
        <f>'Ind T4'!A57</f>
        <v>Food drink and tobacco</v>
      </c>
      <c r="M33">
        <f>'Ind T4'!B96</f>
        <v>3.301281921354482</v>
      </c>
      <c r="N33">
        <f>'Ind T4'!C96</f>
        <v>-1.6999711277073226</v>
      </c>
    </row>
    <row r="34" spans="12:14" x14ac:dyDescent="0.2">
      <c r="L34" s="1" t="str">
        <f>CONCATENATE("[",'Ind T4'!A56,"]")</f>
        <v>[Manufacturing]</v>
      </c>
      <c r="M34">
        <f>'Ind T4'!B95</f>
        <v>-0.4524678002746696</v>
      </c>
      <c r="N34">
        <f>'Ind T4'!C95</f>
        <v>-1.1801014176960556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-7.1805038947579281</v>
      </c>
      <c r="N36">
        <f>'Ind T4'!C93</f>
        <v>0.54290577611357804</v>
      </c>
    </row>
    <row r="37" spans="12:14" x14ac:dyDescent="0.2">
      <c r="L37" s="13" t="str">
        <f>'Ind T4'!A53</f>
        <v>Electricity and gas</v>
      </c>
      <c r="M37">
        <f>'Ind T4'!B92</f>
        <v>-4.6235150486391596</v>
      </c>
      <c r="N37">
        <f>'Ind T4'!C92</f>
        <v>-0.23760606042481092</v>
      </c>
    </row>
    <row r="38" spans="12:14" x14ac:dyDescent="0.2">
      <c r="L38" s="13" t="str">
        <f>'Ind T4'!A52</f>
        <v>Mining and quarrying</v>
      </c>
      <c r="M38">
        <f>'Ind T4'!B91</f>
        <v>-20.510348619814735</v>
      </c>
      <c r="N38">
        <f>'Ind T4'!C91</f>
        <v>-4.9383468343533021</v>
      </c>
    </row>
    <row r="39" spans="12:14" x14ac:dyDescent="0.2">
      <c r="L39" s="45" t="str">
        <f>'Ind T4'!A51</f>
        <v>Agriculture</v>
      </c>
      <c r="M39">
        <f>'Ind T4'!B90</f>
        <v>-7.7634260368005243</v>
      </c>
      <c r="N39">
        <f>'Ind T4'!C90</f>
        <v>0.33059069478929004</v>
      </c>
    </row>
    <row r="40" spans="12:14" x14ac:dyDescent="0.2">
      <c r="L40" s="1" t="str">
        <f>CONCATENATE("[",'Ind T4'!A50,"]")</f>
        <v>[Primary sector and utilities]</v>
      </c>
      <c r="M40">
        <f>'Ind T4'!B89</f>
        <v>-8.0587163718160113</v>
      </c>
      <c r="N40">
        <f>'Ind T4'!C89</f>
        <v>0.12003836543232893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York and North Yorkshire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14.442999999999984</v>
      </c>
      <c r="N5" s="11">
        <f t="shared" ref="N5:AL5" si="1">SUM(N6:N9)</f>
        <v>16.454000000000022</v>
      </c>
      <c r="O5" s="11">
        <f t="shared" si="1"/>
        <v>15.005000000000026</v>
      </c>
      <c r="P5" s="11">
        <f t="shared" si="1"/>
        <v>16.221000000000011</v>
      </c>
      <c r="Q5" s="11">
        <f t="shared" si="1"/>
        <v>16.797000000000008</v>
      </c>
      <c r="R5" s="11">
        <f t="shared" si="1"/>
        <v>15.005000000000001</v>
      </c>
      <c r="S5" s="11">
        <f t="shared" si="1"/>
        <v>14.919</v>
      </c>
      <c r="T5" s="11">
        <f t="shared" si="1"/>
        <v>11.373000000000008</v>
      </c>
      <c r="U5" s="11">
        <f t="shared" si="1"/>
        <v>15.468</v>
      </c>
      <c r="V5" s="11">
        <f t="shared" si="1"/>
        <v>12.917</v>
      </c>
      <c r="W5" s="11">
        <f t="shared" si="1"/>
        <v>9.8580000000000076</v>
      </c>
      <c r="X5" s="11">
        <f t="shared" si="1"/>
        <v>9.8450000000000095</v>
      </c>
      <c r="Y5" s="11">
        <f t="shared" si="1"/>
        <v>9.8609999999999953</v>
      </c>
      <c r="Z5" s="11">
        <f t="shared" si="1"/>
        <v>9.9109999999999907</v>
      </c>
      <c r="AA5" s="11">
        <f t="shared" si="1"/>
        <v>9.9829999999999952</v>
      </c>
      <c r="AB5" s="11">
        <f t="shared" si="1"/>
        <v>9.9900000000000215</v>
      </c>
      <c r="AC5" s="11">
        <f t="shared" si="1"/>
        <v>9.9990000000000148</v>
      </c>
      <c r="AD5" s="11">
        <f t="shared" si="1"/>
        <v>10.004999999999995</v>
      </c>
      <c r="AE5" s="11">
        <f t="shared" si="1"/>
        <v>10.004999999999988</v>
      </c>
      <c r="AF5" s="11">
        <f t="shared" si="1"/>
        <v>10.00599999999999</v>
      </c>
      <c r="AG5" s="11">
        <f t="shared" si="1"/>
        <v>10.012000000000004</v>
      </c>
      <c r="AH5" s="11">
        <f t="shared" si="1"/>
        <v>10.016000000000002</v>
      </c>
      <c r="AI5" s="11">
        <f t="shared" si="1"/>
        <v>10.021000000000004</v>
      </c>
      <c r="AJ5" s="11">
        <f t="shared" si="1"/>
        <v>10.027000000000005</v>
      </c>
      <c r="AK5" s="11">
        <f t="shared" si="1"/>
        <v>10.030999999999993</v>
      </c>
      <c r="AL5" s="11">
        <f t="shared" si="1"/>
        <v>10.03700000000001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9.8399999999999856</v>
      </c>
      <c r="N6" s="11">
        <v>12.138000000000021</v>
      </c>
      <c r="O6" s="11">
        <v>10.839000000000027</v>
      </c>
      <c r="P6" s="11">
        <v>11.941000000000006</v>
      </c>
      <c r="Q6" s="11">
        <v>12.421000000000003</v>
      </c>
      <c r="R6" s="11">
        <v>9.6510000000000051</v>
      </c>
      <c r="S6" s="11">
        <v>10.042999999999999</v>
      </c>
      <c r="T6" s="11">
        <v>7.8220000000000089</v>
      </c>
      <c r="U6" s="11">
        <v>11.071000000000002</v>
      </c>
      <c r="V6" s="11">
        <v>9.3769999999999989</v>
      </c>
      <c r="W6" s="11">
        <v>6.4430000000000138</v>
      </c>
      <c r="X6" s="11">
        <v>6.5000000000000089</v>
      </c>
      <c r="Y6" s="11">
        <v>6.5569999999999897</v>
      </c>
      <c r="Z6" s="11">
        <v>6.6229999999999949</v>
      </c>
      <c r="AA6" s="11">
        <v>6.6740000000000039</v>
      </c>
      <c r="AB6" s="11">
        <v>6.6780000000000213</v>
      </c>
      <c r="AC6" s="11">
        <v>6.6870000000000118</v>
      </c>
      <c r="AD6" s="11">
        <v>6.6959999999999935</v>
      </c>
      <c r="AE6" s="11">
        <v>6.7019999999999902</v>
      </c>
      <c r="AF6" s="11">
        <v>6.7089999999999854</v>
      </c>
      <c r="AG6" s="11">
        <v>6.719999999999998</v>
      </c>
      <c r="AH6" s="11">
        <v>6.7310000000000043</v>
      </c>
      <c r="AI6" s="11">
        <v>6.7420000000000009</v>
      </c>
      <c r="AJ6" s="11">
        <v>6.7520000000000104</v>
      </c>
      <c r="AK6" s="172">
        <v>6.7609999999999868</v>
      </c>
      <c r="AL6" s="11">
        <v>6.7700000000000085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1.1309999999999996</v>
      </c>
      <c r="N7" s="11">
        <v>1.089999999999999</v>
      </c>
      <c r="O7" s="11">
        <v>1.0559999999999985</v>
      </c>
      <c r="P7" s="11">
        <v>1.2469999999999986</v>
      </c>
      <c r="Q7" s="11">
        <v>1.3790000000000033</v>
      </c>
      <c r="R7" s="11">
        <v>1.2729999999999992</v>
      </c>
      <c r="S7" s="11">
        <v>1.0100000000000007</v>
      </c>
      <c r="T7" s="11">
        <v>0.45400000000000013</v>
      </c>
      <c r="U7" s="11">
        <v>0.70899999999999985</v>
      </c>
      <c r="V7" s="11">
        <v>0.43899999999999967</v>
      </c>
      <c r="W7" s="11">
        <v>0.40400000000000058</v>
      </c>
      <c r="X7" s="11">
        <v>0.373999999999999</v>
      </c>
      <c r="Y7" s="11">
        <v>0.36199999999999904</v>
      </c>
      <c r="Z7" s="11">
        <v>0.33900000000000052</v>
      </c>
      <c r="AA7" s="11">
        <v>0.31700000000000012</v>
      </c>
      <c r="AB7" s="11">
        <v>0.29799999999999921</v>
      </c>
      <c r="AC7" s="11">
        <v>0.28300000000000031</v>
      </c>
      <c r="AD7" s="11">
        <v>0.26899999999999957</v>
      </c>
      <c r="AE7" s="11">
        <v>0.25600000000000028</v>
      </c>
      <c r="AF7" s="11">
        <v>0.24399999999999999</v>
      </c>
      <c r="AG7" s="11">
        <v>0.23399999999999974</v>
      </c>
      <c r="AH7" s="11">
        <v>0.22299999999999995</v>
      </c>
      <c r="AI7" s="11">
        <v>0.21300000000000008</v>
      </c>
      <c r="AJ7" s="11">
        <v>0.20399999999999974</v>
      </c>
      <c r="AK7" s="172">
        <v>0.19600000000000023</v>
      </c>
      <c r="AL7" s="11">
        <v>0.18900000000000003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1.839000000000002</v>
      </c>
      <c r="N8" s="11">
        <v>1.3470000000000053</v>
      </c>
      <c r="O8" s="11">
        <v>1.1939999999999993</v>
      </c>
      <c r="P8" s="11">
        <v>1.4570000000000032</v>
      </c>
      <c r="Q8" s="11">
        <v>1.395999999999997</v>
      </c>
      <c r="R8" s="11">
        <v>1.9880000000000002</v>
      </c>
      <c r="S8" s="11">
        <v>2.2480000000000007</v>
      </c>
      <c r="T8" s="11">
        <v>1.4899999999999995</v>
      </c>
      <c r="U8" s="11">
        <v>1.5169999999999979</v>
      </c>
      <c r="V8" s="11">
        <v>1.6140000000000001</v>
      </c>
      <c r="W8" s="11">
        <v>1.5689999999999953</v>
      </c>
      <c r="X8" s="11">
        <v>1.5540000000000027</v>
      </c>
      <c r="Y8" s="11">
        <v>1.5330000000000021</v>
      </c>
      <c r="Z8" s="11">
        <v>1.5269999999999992</v>
      </c>
      <c r="AA8" s="11">
        <v>1.5259999999999978</v>
      </c>
      <c r="AB8" s="11">
        <v>1.5240000000000029</v>
      </c>
      <c r="AC8" s="11">
        <v>1.5210000000000026</v>
      </c>
      <c r="AD8" s="11">
        <v>1.5200000000000011</v>
      </c>
      <c r="AE8" s="11">
        <v>1.5179999999999971</v>
      </c>
      <c r="AF8" s="11">
        <v>1.5170000000000023</v>
      </c>
      <c r="AG8" s="11">
        <v>1.516</v>
      </c>
      <c r="AH8" s="11">
        <v>1.5150000000000021</v>
      </c>
      <c r="AI8" s="11">
        <v>1.5150000000000035</v>
      </c>
      <c r="AJ8" s="11">
        <v>1.5149999999999981</v>
      </c>
      <c r="AK8" s="172">
        <v>1.5140000000000016</v>
      </c>
      <c r="AL8" s="11">
        <v>1.5139999999999987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1.6329999999999962</v>
      </c>
      <c r="N9" s="11">
        <v>1.8789999999999989</v>
      </c>
      <c r="O9" s="11">
        <v>1.9159999999999997</v>
      </c>
      <c r="P9" s="11">
        <v>1.5760000000000034</v>
      </c>
      <c r="Q9" s="11">
        <v>1.6010000000000046</v>
      </c>
      <c r="R9" s="11">
        <v>2.0929999999999964</v>
      </c>
      <c r="S9" s="11">
        <v>1.6179999999999986</v>
      </c>
      <c r="T9" s="11">
        <v>1.6069999999999989</v>
      </c>
      <c r="U9" s="11">
        <v>2.1710000000000007</v>
      </c>
      <c r="V9" s="11">
        <v>1.4870000000000003</v>
      </c>
      <c r="W9" s="11">
        <v>1.4419999999999984</v>
      </c>
      <c r="X9" s="11">
        <v>1.4169999999999991</v>
      </c>
      <c r="Y9" s="11">
        <v>1.4090000000000036</v>
      </c>
      <c r="Z9" s="11">
        <v>1.4219999999999977</v>
      </c>
      <c r="AA9" s="11">
        <v>1.4659999999999944</v>
      </c>
      <c r="AB9" s="11">
        <v>1.489999999999998</v>
      </c>
      <c r="AC9" s="11">
        <v>1.5080000000000011</v>
      </c>
      <c r="AD9" s="11">
        <v>1.5200000000000007</v>
      </c>
      <c r="AE9" s="11">
        <v>1.5289999999999997</v>
      </c>
      <c r="AF9" s="11">
        <v>1.5360000000000009</v>
      </c>
      <c r="AG9" s="11">
        <v>1.5420000000000056</v>
      </c>
      <c r="AH9" s="11">
        <v>1.5469999999999955</v>
      </c>
      <c r="AI9" s="11">
        <v>1.551000000000001</v>
      </c>
      <c r="AJ9" s="11">
        <v>1.5559999999999954</v>
      </c>
      <c r="AK9" s="172">
        <v>1.5600000000000038</v>
      </c>
      <c r="AL9" s="11">
        <v>1.5640000000000021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33.674000000000056</v>
      </c>
      <c r="N11" s="11">
        <f t="shared" si="2"/>
        <v>31.668999999999969</v>
      </c>
      <c r="O11" s="11">
        <f t="shared" si="2"/>
        <v>36.321000000000012</v>
      </c>
      <c r="P11" s="11">
        <f t="shared" si="2"/>
        <v>35.554000000000009</v>
      </c>
      <c r="Q11" s="11">
        <f t="shared" si="2"/>
        <v>36.207999999999956</v>
      </c>
      <c r="R11" s="11">
        <f t="shared" ref="R11" si="3">SUM(R12:R14)</f>
        <v>41.659999999999904</v>
      </c>
      <c r="S11" s="11">
        <f t="shared" ref="S11" si="4">SUM(S12:S14)</f>
        <v>36.674999999999997</v>
      </c>
      <c r="T11" s="11">
        <f t="shared" ref="T11" si="5">SUM(T12:T14)</f>
        <v>39.688000000000038</v>
      </c>
      <c r="U11" s="11">
        <f t="shared" ref="U11" si="6">SUM(U12:U14)</f>
        <v>41.385000000000055</v>
      </c>
      <c r="V11" s="11">
        <f t="shared" ref="V11" si="7">SUM(V12:V14)</f>
        <v>39.737000000000037</v>
      </c>
      <c r="W11" s="11">
        <f t="shared" ref="W11" si="8">SUM(W12:W14)</f>
        <v>40.726000000000077</v>
      </c>
      <c r="X11" s="11">
        <f t="shared" ref="X11" si="9">SUM(X12:X14)</f>
        <v>40.492000000000033</v>
      </c>
      <c r="Y11" s="11">
        <f t="shared" ref="Y11" si="10">SUM(Y12:Y14)</f>
        <v>39.974999999999945</v>
      </c>
      <c r="Z11" s="11">
        <f t="shared" ref="Z11" si="11">SUM(Z12:Z14)</f>
        <v>39.576999999999984</v>
      </c>
      <c r="AA11" s="11">
        <f t="shared" ref="AA11" si="12">SUM(AA12:AA14)</f>
        <v>39.157999999999944</v>
      </c>
      <c r="AB11" s="11">
        <f t="shared" ref="AB11" si="13">SUM(AB12:AB14)</f>
        <v>38.646000000000001</v>
      </c>
      <c r="AC11" s="11">
        <f t="shared" ref="AC11" si="14">SUM(AC12:AC14)</f>
        <v>38.148999999999994</v>
      </c>
      <c r="AD11" s="11">
        <f>SUM(AD12:AD14)</f>
        <v>37.645999999999951</v>
      </c>
      <c r="AE11" s="11">
        <f t="shared" ref="AE11" si="15">SUM(AE12:AE14)</f>
        <v>37.150999999999961</v>
      </c>
      <c r="AF11" s="11">
        <f t="shared" ref="AF11" si="16">SUM(AF12:AF14)</f>
        <v>36.670999999999964</v>
      </c>
      <c r="AG11" s="11">
        <f t="shared" ref="AG11:AL11" si="17">SUM(AG12:AG14)</f>
        <v>36.218999999999994</v>
      </c>
      <c r="AH11" s="11">
        <f t="shared" si="17"/>
        <v>35.771000000000015</v>
      </c>
      <c r="AI11" s="11">
        <f t="shared" si="17"/>
        <v>35.333999999999946</v>
      </c>
      <c r="AJ11" s="11">
        <f t="shared" si="17"/>
        <v>34.907000000000025</v>
      </c>
      <c r="AK11" s="11">
        <f t="shared" si="17"/>
        <v>34.48900000000004</v>
      </c>
      <c r="AL11" s="11">
        <f t="shared" si="17"/>
        <v>34.083000000000098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12.030000000000028</v>
      </c>
      <c r="N12" s="11">
        <v>10.940000000000001</v>
      </c>
      <c r="O12" s="11">
        <v>11.336999999999991</v>
      </c>
      <c r="P12" s="11">
        <v>12.901000000000014</v>
      </c>
      <c r="Q12" s="11">
        <v>11.949999999999974</v>
      </c>
      <c r="R12" s="11">
        <v>13.645000000000023</v>
      </c>
      <c r="S12" s="11">
        <v>15.159999999999965</v>
      </c>
      <c r="T12" s="11">
        <v>16.514000000000006</v>
      </c>
      <c r="U12" s="11">
        <v>13.872999999999998</v>
      </c>
      <c r="V12" s="11">
        <v>15.192999999999959</v>
      </c>
      <c r="W12" s="11">
        <v>16.051000000000052</v>
      </c>
      <c r="X12" s="11">
        <v>15.830000000000004</v>
      </c>
      <c r="Y12" s="11">
        <v>15.627000000000015</v>
      </c>
      <c r="Z12" s="11">
        <v>15.512000000000011</v>
      </c>
      <c r="AA12" s="11">
        <v>15.277000000000015</v>
      </c>
      <c r="AB12" s="11">
        <v>14.974999999999998</v>
      </c>
      <c r="AC12" s="11">
        <v>14.714</v>
      </c>
      <c r="AD12" s="11">
        <v>14.445999999999987</v>
      </c>
      <c r="AE12" s="11">
        <v>14.175999999999995</v>
      </c>
      <c r="AF12" s="11">
        <v>13.909999999999972</v>
      </c>
      <c r="AG12" s="11">
        <v>13.650999999999978</v>
      </c>
      <c r="AH12" s="11">
        <v>13.396999999999986</v>
      </c>
      <c r="AI12" s="11">
        <v>13.145999999999974</v>
      </c>
      <c r="AJ12" s="11">
        <v>12.89800000000001</v>
      </c>
      <c r="AK12" s="172">
        <v>12.652999999999999</v>
      </c>
      <c r="AL12" s="11">
        <v>12.411000000000037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3.6819999999999955</v>
      </c>
      <c r="N13" s="11">
        <v>3.8599999999999937</v>
      </c>
      <c r="O13" s="11">
        <v>5.1580000000000146</v>
      </c>
      <c r="P13" s="11">
        <v>4.7890000000000157</v>
      </c>
      <c r="Q13" s="11">
        <v>3.5400000000000023</v>
      </c>
      <c r="R13" s="11">
        <v>4.9579999999999993</v>
      </c>
      <c r="S13" s="11">
        <v>3.9930000000000052</v>
      </c>
      <c r="T13" s="11">
        <v>3.8630000000000102</v>
      </c>
      <c r="U13" s="11">
        <v>4.5539999999999949</v>
      </c>
      <c r="V13" s="11">
        <v>4.7750000000000208</v>
      </c>
      <c r="W13" s="11">
        <v>4.6960000000000086</v>
      </c>
      <c r="X13" s="11">
        <v>4.8059999999999992</v>
      </c>
      <c r="Y13" s="11">
        <v>4.817999999999997</v>
      </c>
      <c r="Z13" s="11">
        <v>4.8579999999999979</v>
      </c>
      <c r="AA13" s="11">
        <v>4.8969999999999869</v>
      </c>
      <c r="AB13" s="11">
        <v>4.9409999999999865</v>
      </c>
      <c r="AC13" s="11">
        <v>4.9470000000000161</v>
      </c>
      <c r="AD13" s="11">
        <v>4.951999999999984</v>
      </c>
      <c r="AE13" s="11">
        <v>4.955999999999996</v>
      </c>
      <c r="AF13" s="11">
        <v>4.9600000000000017</v>
      </c>
      <c r="AG13" s="11">
        <v>4.9670000000000014</v>
      </c>
      <c r="AH13" s="11">
        <v>4.971000000000009</v>
      </c>
      <c r="AI13" s="11">
        <v>4.9750000000000014</v>
      </c>
      <c r="AJ13" s="11">
        <v>4.9770000000000056</v>
      </c>
      <c r="AK13" s="172">
        <v>4.9779999999999998</v>
      </c>
      <c r="AL13" s="11">
        <v>4.979000000000017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17.962000000000035</v>
      </c>
      <c r="N14" s="11">
        <v>16.868999999999975</v>
      </c>
      <c r="O14" s="11">
        <v>19.826000000000008</v>
      </c>
      <c r="P14" s="11">
        <v>17.863999999999979</v>
      </c>
      <c r="Q14" s="11">
        <v>20.717999999999979</v>
      </c>
      <c r="R14" s="11">
        <v>23.056999999999881</v>
      </c>
      <c r="S14" s="11">
        <v>17.522000000000027</v>
      </c>
      <c r="T14" s="11">
        <v>19.311000000000021</v>
      </c>
      <c r="U14" s="11">
        <v>22.958000000000062</v>
      </c>
      <c r="V14" s="11">
        <v>19.769000000000059</v>
      </c>
      <c r="W14" s="11">
        <v>19.979000000000017</v>
      </c>
      <c r="X14" s="11">
        <v>19.85600000000003</v>
      </c>
      <c r="Y14" s="11">
        <v>19.529999999999934</v>
      </c>
      <c r="Z14" s="11">
        <v>19.206999999999972</v>
      </c>
      <c r="AA14" s="11">
        <v>18.983999999999945</v>
      </c>
      <c r="AB14" s="11">
        <v>18.730000000000022</v>
      </c>
      <c r="AC14" s="11">
        <v>18.487999999999978</v>
      </c>
      <c r="AD14" s="11">
        <v>18.24799999999998</v>
      </c>
      <c r="AE14" s="11">
        <v>18.01899999999997</v>
      </c>
      <c r="AF14" s="11">
        <v>17.800999999999988</v>
      </c>
      <c r="AG14" s="11">
        <v>17.601000000000013</v>
      </c>
      <c r="AH14" s="11">
        <v>17.403000000000016</v>
      </c>
      <c r="AI14" s="11">
        <v>17.212999999999976</v>
      </c>
      <c r="AJ14" s="11">
        <v>17.032000000000011</v>
      </c>
      <c r="AK14" s="172">
        <v>16.85800000000004</v>
      </c>
      <c r="AL14" s="11">
        <v>16.69300000000004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31.587000000000014</v>
      </c>
      <c r="N16" s="11">
        <v>29.165999999999954</v>
      </c>
      <c r="O16" s="11">
        <v>28.115999999999961</v>
      </c>
      <c r="P16" s="11">
        <v>25.407999999999969</v>
      </c>
      <c r="Q16" s="11">
        <v>27.754000000000072</v>
      </c>
      <c r="R16" s="11">
        <v>29.794000000000018</v>
      </c>
      <c r="S16" s="11">
        <v>30.090000000000042</v>
      </c>
      <c r="T16" s="11">
        <v>29.604000000000074</v>
      </c>
      <c r="U16" s="11">
        <v>28.601999999999961</v>
      </c>
      <c r="V16" s="11">
        <v>31.57000000000011</v>
      </c>
      <c r="W16" s="11">
        <v>33.33099999999996</v>
      </c>
      <c r="X16" s="11">
        <v>32.77600000000001</v>
      </c>
      <c r="Y16" s="11">
        <v>32.778999999999989</v>
      </c>
      <c r="Z16" s="11">
        <v>32.800000000000054</v>
      </c>
      <c r="AA16" s="11">
        <v>32.872999999999962</v>
      </c>
      <c r="AB16" s="11">
        <v>32.961000000000013</v>
      </c>
      <c r="AC16" s="11">
        <v>33.02200000000002</v>
      </c>
      <c r="AD16" s="11">
        <v>33.021999999999935</v>
      </c>
      <c r="AE16" s="11">
        <v>33.049999999999947</v>
      </c>
      <c r="AF16" s="11">
        <v>33.061999999999941</v>
      </c>
      <c r="AG16" s="11">
        <v>33.104000000000028</v>
      </c>
      <c r="AH16" s="11">
        <v>33.149000000000015</v>
      </c>
      <c r="AI16" s="11">
        <v>33.199000000000041</v>
      </c>
      <c r="AJ16" s="11">
        <v>33.252000000000024</v>
      </c>
      <c r="AK16" s="172">
        <v>33.306000000000061</v>
      </c>
      <c r="AL16" s="11">
        <v>33.361000000000054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125.00499999999994</v>
      </c>
      <c r="N18" s="11">
        <f t="shared" ref="N18:AL18" si="18">SUM(N19:N21)</f>
        <v>128.78500000000008</v>
      </c>
      <c r="O18" s="11">
        <f t="shared" si="18"/>
        <v>123.39399999999993</v>
      </c>
      <c r="P18" s="11">
        <f t="shared" si="18"/>
        <v>127.12000000000012</v>
      </c>
      <c r="Q18" s="11">
        <f t="shared" si="18"/>
        <v>131.58199999999982</v>
      </c>
      <c r="R18" s="11">
        <f t="shared" si="18"/>
        <v>132.2289999999999</v>
      </c>
      <c r="S18" s="11">
        <f t="shared" si="18"/>
        <v>134.92600000000022</v>
      </c>
      <c r="T18" s="11">
        <f t="shared" si="18"/>
        <v>135.25400000000016</v>
      </c>
      <c r="U18" s="11">
        <f t="shared" si="18"/>
        <v>134.64500000000015</v>
      </c>
      <c r="V18" s="11">
        <f t="shared" si="18"/>
        <v>126.23699999999991</v>
      </c>
      <c r="W18" s="11">
        <f t="shared" si="18"/>
        <v>123.59299999999979</v>
      </c>
      <c r="X18" s="11">
        <f t="shared" si="18"/>
        <v>122.82500000000002</v>
      </c>
      <c r="Y18" s="11">
        <f t="shared" si="18"/>
        <v>123.4790000000001</v>
      </c>
      <c r="Z18" s="11">
        <f t="shared" si="18"/>
        <v>124.28900000000013</v>
      </c>
      <c r="AA18" s="11">
        <f t="shared" si="18"/>
        <v>125.35900000000017</v>
      </c>
      <c r="AB18" s="11">
        <f t="shared" si="18"/>
        <v>126.24500000000009</v>
      </c>
      <c r="AC18" s="11">
        <f t="shared" si="18"/>
        <v>126.93600000000001</v>
      </c>
      <c r="AD18" s="11">
        <f t="shared" si="18"/>
        <v>127.56699999999992</v>
      </c>
      <c r="AE18" s="11">
        <f t="shared" si="18"/>
        <v>128.16800000000006</v>
      </c>
      <c r="AF18" s="11">
        <f t="shared" si="18"/>
        <v>128.75100000000015</v>
      </c>
      <c r="AG18" s="11">
        <f t="shared" si="18"/>
        <v>129.34799999999996</v>
      </c>
      <c r="AH18" s="11">
        <f t="shared" si="18"/>
        <v>129.92900000000009</v>
      </c>
      <c r="AI18" s="11">
        <f t="shared" si="18"/>
        <v>130.49900000000005</v>
      </c>
      <c r="AJ18" s="11">
        <f t="shared" si="18"/>
        <v>131.08200000000022</v>
      </c>
      <c r="AK18" s="11">
        <f t="shared" si="18"/>
        <v>131.64300000000017</v>
      </c>
      <c r="AL18" s="11">
        <f t="shared" si="18"/>
        <v>132.18999999999986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65.150999999999968</v>
      </c>
      <c r="N19" s="11">
        <v>67.034000000000134</v>
      </c>
      <c r="O19" s="11">
        <v>62.410000000000053</v>
      </c>
      <c r="P19" s="11">
        <v>64.014999999999972</v>
      </c>
      <c r="Q19" s="11">
        <v>64.931999999999846</v>
      </c>
      <c r="R19" s="11">
        <v>67.057999999999979</v>
      </c>
      <c r="S19" s="11">
        <v>71.778000000000148</v>
      </c>
      <c r="T19" s="11">
        <v>66.737000000000123</v>
      </c>
      <c r="U19" s="11">
        <v>63.581000000000088</v>
      </c>
      <c r="V19" s="11">
        <v>62.953999999999887</v>
      </c>
      <c r="W19" s="11">
        <v>64.215999999999781</v>
      </c>
      <c r="X19" s="11">
        <v>64.093999999999937</v>
      </c>
      <c r="Y19" s="11">
        <v>63.969000000000058</v>
      </c>
      <c r="Z19" s="11">
        <v>63.929000000000066</v>
      </c>
      <c r="AA19" s="11">
        <v>63.943000000000033</v>
      </c>
      <c r="AB19" s="11">
        <v>63.987000000000045</v>
      </c>
      <c r="AC19" s="11">
        <v>63.986000000000018</v>
      </c>
      <c r="AD19" s="11">
        <v>63.974999999999945</v>
      </c>
      <c r="AE19" s="11">
        <v>63.962000000000003</v>
      </c>
      <c r="AF19" s="11">
        <v>63.94900000000019</v>
      </c>
      <c r="AG19" s="11">
        <v>63.948999999999828</v>
      </c>
      <c r="AH19" s="11">
        <v>63.957000000000072</v>
      </c>
      <c r="AI19" s="11">
        <v>63.966000000000022</v>
      </c>
      <c r="AJ19" s="11">
        <v>64.00400000000009</v>
      </c>
      <c r="AK19" s="172">
        <v>64.037000000000091</v>
      </c>
      <c r="AL19" s="11">
        <v>64.069999999999865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22.893999999999938</v>
      </c>
      <c r="N20" s="11">
        <v>25.069999999999958</v>
      </c>
      <c r="O20" s="11">
        <v>22.571000000000005</v>
      </c>
      <c r="P20" s="11">
        <v>23.803000000000033</v>
      </c>
      <c r="Q20" s="11">
        <v>22.735999999999958</v>
      </c>
      <c r="R20" s="11">
        <v>20.622999999999983</v>
      </c>
      <c r="S20" s="11">
        <v>20.827999999999999</v>
      </c>
      <c r="T20" s="11">
        <v>21.490000000000013</v>
      </c>
      <c r="U20" s="11">
        <v>22.965000000000074</v>
      </c>
      <c r="V20" s="11">
        <v>18.630000000000031</v>
      </c>
      <c r="W20" s="11">
        <v>19.111000000000004</v>
      </c>
      <c r="X20" s="11">
        <v>20.418000000000024</v>
      </c>
      <c r="Y20" s="11">
        <v>20.63799999999998</v>
      </c>
      <c r="Z20" s="11">
        <v>20.820000000000064</v>
      </c>
      <c r="AA20" s="11">
        <v>21.020000000000007</v>
      </c>
      <c r="AB20" s="11">
        <v>21.150000000000002</v>
      </c>
      <c r="AC20" s="11">
        <v>21.24000000000003</v>
      </c>
      <c r="AD20" s="11">
        <v>21.327999999999978</v>
      </c>
      <c r="AE20" s="11">
        <v>21.413000000000039</v>
      </c>
      <c r="AF20" s="11">
        <v>21.498999999999985</v>
      </c>
      <c r="AG20" s="11">
        <v>21.59200000000007</v>
      </c>
      <c r="AH20" s="11">
        <v>21.677999999999983</v>
      </c>
      <c r="AI20" s="11">
        <v>21.761999999999993</v>
      </c>
      <c r="AJ20" s="11">
        <v>21.844000000000012</v>
      </c>
      <c r="AK20" s="172">
        <v>21.924000000000046</v>
      </c>
      <c r="AL20" s="11">
        <v>22.002999999999954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36.960000000000029</v>
      </c>
      <c r="N21" s="11">
        <v>36.680999999999976</v>
      </c>
      <c r="O21" s="11">
        <v>38.412999999999883</v>
      </c>
      <c r="P21" s="11">
        <v>39.302000000000099</v>
      </c>
      <c r="Q21" s="11">
        <v>43.914000000000009</v>
      </c>
      <c r="R21" s="11">
        <v>44.547999999999952</v>
      </c>
      <c r="S21" s="11">
        <v>42.320000000000057</v>
      </c>
      <c r="T21" s="11">
        <v>47.027000000000022</v>
      </c>
      <c r="U21" s="11">
        <v>48.09899999999999</v>
      </c>
      <c r="V21" s="11">
        <v>44.652999999999984</v>
      </c>
      <c r="W21" s="11">
        <v>40.266000000000005</v>
      </c>
      <c r="X21" s="11">
        <v>38.313000000000052</v>
      </c>
      <c r="Y21" s="11">
        <v>38.87200000000005</v>
      </c>
      <c r="Z21" s="11">
        <v>39.54</v>
      </c>
      <c r="AA21" s="11">
        <v>40.396000000000129</v>
      </c>
      <c r="AB21" s="11">
        <v>41.108000000000047</v>
      </c>
      <c r="AC21" s="11">
        <v>41.709999999999958</v>
      </c>
      <c r="AD21" s="11">
        <v>42.263999999999989</v>
      </c>
      <c r="AE21" s="11">
        <v>42.793000000000035</v>
      </c>
      <c r="AF21" s="11">
        <v>43.302999999999962</v>
      </c>
      <c r="AG21" s="11">
        <v>43.807000000000059</v>
      </c>
      <c r="AH21" s="11">
        <v>44.294000000000054</v>
      </c>
      <c r="AI21" s="11">
        <v>44.771000000000036</v>
      </c>
      <c r="AJ21" s="11">
        <v>45.23400000000013</v>
      </c>
      <c r="AK21" s="172">
        <v>45.682000000000023</v>
      </c>
      <c r="AL21" s="11">
        <v>46.117000000000026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102.9519999999999</v>
      </c>
      <c r="N23" s="11">
        <f t="shared" ref="N23:AL23" si="19">SUM(N24:N31)</f>
        <v>107.58400000000009</v>
      </c>
      <c r="O23" s="11">
        <f t="shared" si="19"/>
        <v>114.07900000000014</v>
      </c>
      <c r="P23" s="11">
        <f t="shared" si="19"/>
        <v>110.50600000000007</v>
      </c>
      <c r="Q23" s="11">
        <f t="shared" si="19"/>
        <v>115.48299999999995</v>
      </c>
      <c r="R23" s="11">
        <f t="shared" si="19"/>
        <v>119.92700000000008</v>
      </c>
      <c r="S23" s="11">
        <f t="shared" si="19"/>
        <v>124.1940000000001</v>
      </c>
      <c r="T23" s="11">
        <f t="shared" si="19"/>
        <v>123.67699999999994</v>
      </c>
      <c r="U23" s="11">
        <f t="shared" si="19"/>
        <v>127.28200000000004</v>
      </c>
      <c r="V23" s="11">
        <f t="shared" si="19"/>
        <v>121.732</v>
      </c>
      <c r="W23" s="11">
        <f t="shared" si="19"/>
        <v>124.25799999999997</v>
      </c>
      <c r="X23" s="11">
        <f t="shared" si="19"/>
        <v>124.35200000000007</v>
      </c>
      <c r="Y23" s="11">
        <f t="shared" si="19"/>
        <v>123.70200000000006</v>
      </c>
      <c r="Z23" s="11">
        <f t="shared" si="19"/>
        <v>124.11299999999993</v>
      </c>
      <c r="AA23" s="11">
        <f t="shared" si="19"/>
        <v>124.74500000000002</v>
      </c>
      <c r="AB23" s="11">
        <f t="shared" si="19"/>
        <v>125.33299999999987</v>
      </c>
      <c r="AC23" s="11">
        <f t="shared" si="19"/>
        <v>125.9669999999999</v>
      </c>
      <c r="AD23" s="11">
        <f t="shared" si="19"/>
        <v>126.61599999999993</v>
      </c>
      <c r="AE23" s="11">
        <f t="shared" si="19"/>
        <v>127.25399999999998</v>
      </c>
      <c r="AF23" s="11">
        <f t="shared" si="19"/>
        <v>127.90500000000006</v>
      </c>
      <c r="AG23" s="11">
        <f t="shared" si="19"/>
        <v>128.61900000000009</v>
      </c>
      <c r="AH23" s="11">
        <f t="shared" si="19"/>
        <v>129.32700000000008</v>
      </c>
      <c r="AI23" s="11">
        <f t="shared" si="19"/>
        <v>130.047</v>
      </c>
      <c r="AJ23" s="11">
        <f t="shared" si="19"/>
        <v>130.76600000000016</v>
      </c>
      <c r="AK23" s="11">
        <f t="shared" si="19"/>
        <v>131.48500000000001</v>
      </c>
      <c r="AL23" s="11">
        <f t="shared" si="19"/>
        <v>132.20199999999994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5.4369999999999949</v>
      </c>
      <c r="N24" s="11">
        <v>7.9299999999999891</v>
      </c>
      <c r="O24" s="11">
        <v>7.0150000000000023</v>
      </c>
      <c r="P24" s="11">
        <v>2.7730000000000095</v>
      </c>
      <c r="Q24" s="11">
        <v>1.6469999999999998</v>
      </c>
      <c r="R24" s="11">
        <v>1.4410000000000001</v>
      </c>
      <c r="S24" s="11">
        <v>2.8149999999999959</v>
      </c>
      <c r="T24" s="11">
        <v>2.0510000000000042</v>
      </c>
      <c r="U24" s="11">
        <v>2.02</v>
      </c>
      <c r="V24" s="11">
        <v>3.0889999999999973</v>
      </c>
      <c r="W24" s="11">
        <v>2.337000000000002</v>
      </c>
      <c r="X24" s="11">
        <v>2.3090000000000019</v>
      </c>
      <c r="Y24" s="11">
        <v>2.3009999999999953</v>
      </c>
      <c r="Z24" s="11">
        <v>2.2919999999999998</v>
      </c>
      <c r="AA24" s="11">
        <v>2.2879999999999971</v>
      </c>
      <c r="AB24" s="11">
        <v>2.2960000000000025</v>
      </c>
      <c r="AC24" s="11">
        <v>2.3000000000000052</v>
      </c>
      <c r="AD24" s="11">
        <v>2.3049999999999993</v>
      </c>
      <c r="AE24" s="11">
        <v>2.3100000000000027</v>
      </c>
      <c r="AF24" s="11">
        <v>2.3139999999999961</v>
      </c>
      <c r="AG24" s="11">
        <v>2.3179999999999961</v>
      </c>
      <c r="AH24" s="11">
        <v>2.3219999999999978</v>
      </c>
      <c r="AI24" s="11">
        <v>2.3259999999999996</v>
      </c>
      <c r="AJ24" s="11">
        <v>2.3299999999999983</v>
      </c>
      <c r="AK24" s="172">
        <v>2.3340000000000067</v>
      </c>
      <c r="AL24" s="11">
        <v>2.3380000000000041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5.9790000000000063</v>
      </c>
      <c r="N25" s="11">
        <v>5.4389999999999947</v>
      </c>
      <c r="O25" s="11">
        <v>6.7599999999999936</v>
      </c>
      <c r="P25" s="11">
        <v>6.7740000000000018</v>
      </c>
      <c r="Q25" s="11">
        <v>7.8410000000000029</v>
      </c>
      <c r="R25" s="11">
        <v>7.0980000000000141</v>
      </c>
      <c r="S25" s="11">
        <v>7.7500000000000071</v>
      </c>
      <c r="T25" s="11">
        <v>7.4869999999999974</v>
      </c>
      <c r="U25" s="11">
        <v>9.6260000000000119</v>
      </c>
      <c r="V25" s="11">
        <v>7.8300000000000063</v>
      </c>
      <c r="W25" s="11">
        <v>7.6930000000000112</v>
      </c>
      <c r="X25" s="11">
        <v>7.8820000000000263</v>
      </c>
      <c r="Y25" s="11">
        <v>7.9349999999999961</v>
      </c>
      <c r="Z25" s="11">
        <v>8.0670000000000108</v>
      </c>
      <c r="AA25" s="11">
        <v>8.1659999999999968</v>
      </c>
      <c r="AB25" s="11">
        <v>8.2430000000000039</v>
      </c>
      <c r="AC25" s="11">
        <v>8.3119999999999798</v>
      </c>
      <c r="AD25" s="11">
        <v>8.3690000000000122</v>
      </c>
      <c r="AE25" s="11">
        <v>8.4199999999999804</v>
      </c>
      <c r="AF25" s="11">
        <v>8.4709999999999557</v>
      </c>
      <c r="AG25" s="11">
        <v>8.5249999999999968</v>
      </c>
      <c r="AH25" s="11">
        <v>8.5779999999999959</v>
      </c>
      <c r="AI25" s="11">
        <v>8.6279999999999859</v>
      </c>
      <c r="AJ25" s="11">
        <v>8.6750000000000114</v>
      </c>
      <c r="AK25" s="172">
        <v>8.718</v>
      </c>
      <c r="AL25" s="11">
        <v>8.7559999999999878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11.900999999999948</v>
      </c>
      <c r="N26" s="11">
        <v>13.017000000000007</v>
      </c>
      <c r="O26" s="11">
        <v>13.971000000000043</v>
      </c>
      <c r="P26" s="11">
        <v>11.26</v>
      </c>
      <c r="Q26" s="11">
        <v>11.559999999999981</v>
      </c>
      <c r="R26" s="11">
        <v>11.951000000000009</v>
      </c>
      <c r="S26" s="11">
        <v>10.742999999999999</v>
      </c>
      <c r="T26" s="11">
        <v>9.9240000000000173</v>
      </c>
      <c r="U26" s="11">
        <v>10.297000000000038</v>
      </c>
      <c r="V26" s="11">
        <v>10.059999999999972</v>
      </c>
      <c r="W26" s="11">
        <v>10.070000000000016</v>
      </c>
      <c r="X26" s="11">
        <v>10.307999999999987</v>
      </c>
      <c r="Y26" s="11">
        <v>10.284000000000018</v>
      </c>
      <c r="Z26" s="11">
        <v>10.256999999999991</v>
      </c>
      <c r="AA26" s="11">
        <v>10.203999999999997</v>
      </c>
      <c r="AB26" s="11">
        <v>10.166999999999982</v>
      </c>
      <c r="AC26" s="11">
        <v>10.141999999999978</v>
      </c>
      <c r="AD26" s="11">
        <v>10.116000000000003</v>
      </c>
      <c r="AE26" s="11">
        <v>10.088999999999997</v>
      </c>
      <c r="AF26" s="11">
        <v>10.062000000000003</v>
      </c>
      <c r="AG26" s="11">
        <v>10.053000000000006</v>
      </c>
      <c r="AH26" s="11">
        <v>10.03600000000001</v>
      </c>
      <c r="AI26" s="11">
        <v>10.018999999999995</v>
      </c>
      <c r="AJ26" s="11">
        <v>10.002000000000004</v>
      </c>
      <c r="AK26" s="172">
        <v>9.9850000000000083</v>
      </c>
      <c r="AL26" s="11">
        <v>9.9679999999999787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5.1429999999999945</v>
      </c>
      <c r="N27" s="11">
        <v>4.6829999999999998</v>
      </c>
      <c r="O27" s="11">
        <v>5.5300000000000269</v>
      </c>
      <c r="P27" s="11">
        <v>6.8350000000000044</v>
      </c>
      <c r="Q27" s="11">
        <v>6.7880000000000011</v>
      </c>
      <c r="R27" s="11">
        <v>6.3620000000000099</v>
      </c>
      <c r="S27" s="11">
        <v>6.774</v>
      </c>
      <c r="T27" s="11">
        <v>6.9820000000000002</v>
      </c>
      <c r="U27" s="11">
        <v>7.355000000000012</v>
      </c>
      <c r="V27" s="11">
        <v>7.028000000000004</v>
      </c>
      <c r="W27" s="11">
        <v>8.3350000000000186</v>
      </c>
      <c r="X27" s="11">
        <v>7.9669999999999979</v>
      </c>
      <c r="Y27" s="11">
        <v>7.645999999999991</v>
      </c>
      <c r="Z27" s="11">
        <v>7.4340000000000117</v>
      </c>
      <c r="AA27" s="11">
        <v>7.2830000000000119</v>
      </c>
      <c r="AB27" s="11">
        <v>7.2929999999999859</v>
      </c>
      <c r="AC27" s="11">
        <v>7.3269999999999831</v>
      </c>
      <c r="AD27" s="11">
        <v>7.3740000000000006</v>
      </c>
      <c r="AE27" s="11">
        <v>7.4269999999999934</v>
      </c>
      <c r="AF27" s="11">
        <v>7.4850000000000092</v>
      </c>
      <c r="AG27" s="11">
        <v>7.5430000000000117</v>
      </c>
      <c r="AH27" s="11">
        <v>7.602999999999998</v>
      </c>
      <c r="AI27" s="11">
        <v>7.6639999999999926</v>
      </c>
      <c r="AJ27" s="11">
        <v>7.7260000000000204</v>
      </c>
      <c r="AK27" s="172">
        <v>7.7879999999999896</v>
      </c>
      <c r="AL27" s="11">
        <v>7.8489999999999958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26.630000000000017</v>
      </c>
      <c r="N28" s="11">
        <v>28.595000000000049</v>
      </c>
      <c r="O28" s="11">
        <v>28.484999999999975</v>
      </c>
      <c r="P28" s="11">
        <v>33.375000000000057</v>
      </c>
      <c r="Q28" s="11">
        <v>31.88</v>
      </c>
      <c r="R28" s="11">
        <v>31.155999999999999</v>
      </c>
      <c r="S28" s="11">
        <v>34.957000000000072</v>
      </c>
      <c r="T28" s="11">
        <v>37.371999999999986</v>
      </c>
      <c r="U28" s="11">
        <v>36.08400000000001</v>
      </c>
      <c r="V28" s="11">
        <v>33.945000000000007</v>
      </c>
      <c r="W28" s="11">
        <v>33.97499999999998</v>
      </c>
      <c r="X28" s="11">
        <v>34.524000000000058</v>
      </c>
      <c r="Y28" s="11">
        <v>34.729999999999983</v>
      </c>
      <c r="Z28" s="11">
        <v>35.001999999999889</v>
      </c>
      <c r="AA28" s="11">
        <v>35.285000000000046</v>
      </c>
      <c r="AB28" s="11">
        <v>35.524999999999885</v>
      </c>
      <c r="AC28" s="11">
        <v>35.747999999999955</v>
      </c>
      <c r="AD28" s="11">
        <v>35.982999999999961</v>
      </c>
      <c r="AE28" s="11">
        <v>36.229999999999968</v>
      </c>
      <c r="AF28" s="11">
        <v>36.490000000000052</v>
      </c>
      <c r="AG28" s="11">
        <v>36.763000000000041</v>
      </c>
      <c r="AH28" s="11">
        <v>37.036000000000044</v>
      </c>
      <c r="AI28" s="11">
        <v>37.311999999999976</v>
      </c>
      <c r="AJ28" s="11">
        <v>37.588000000000065</v>
      </c>
      <c r="AK28" s="172">
        <v>37.866000000000042</v>
      </c>
      <c r="AL28" s="11">
        <v>38.146000000000015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23.789999999999914</v>
      </c>
      <c r="N29" s="11">
        <v>22.222000000000037</v>
      </c>
      <c r="O29" s="11">
        <v>24.3610000000001</v>
      </c>
      <c r="P29" s="11">
        <v>24.595000000000017</v>
      </c>
      <c r="Q29" s="11">
        <v>29.047999999999998</v>
      </c>
      <c r="R29" s="11">
        <v>34.833000000000069</v>
      </c>
      <c r="S29" s="11">
        <v>31.573000000000015</v>
      </c>
      <c r="T29" s="11">
        <v>34.47199999999993</v>
      </c>
      <c r="U29" s="11">
        <v>32.449000000000012</v>
      </c>
      <c r="V29" s="11">
        <v>31.383999999999961</v>
      </c>
      <c r="W29" s="11">
        <v>31.311999999999983</v>
      </c>
      <c r="X29" s="11">
        <v>31.938000000000049</v>
      </c>
      <c r="Y29" s="11">
        <v>32.699000000000076</v>
      </c>
      <c r="Z29" s="11">
        <v>33.192000000000007</v>
      </c>
      <c r="AA29" s="11">
        <v>33.524999999999999</v>
      </c>
      <c r="AB29" s="11">
        <v>33.786000000000008</v>
      </c>
      <c r="AC29" s="11">
        <v>34.079000000000008</v>
      </c>
      <c r="AD29" s="11">
        <v>34.367999999999952</v>
      </c>
      <c r="AE29" s="11">
        <v>34.656000000000006</v>
      </c>
      <c r="AF29" s="11">
        <v>34.942999999999984</v>
      </c>
      <c r="AG29" s="11">
        <v>35.240000000000009</v>
      </c>
      <c r="AH29" s="11">
        <v>35.526000000000032</v>
      </c>
      <c r="AI29" s="11">
        <v>35.813000000000017</v>
      </c>
      <c r="AJ29" s="11">
        <v>36.10000000000003</v>
      </c>
      <c r="AK29" s="172">
        <v>36.387999999999984</v>
      </c>
      <c r="AL29" s="11">
        <v>36.677999999999962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13.225999999999992</v>
      </c>
      <c r="N30" s="11">
        <v>12.121999999999979</v>
      </c>
      <c r="O30" s="11">
        <v>13.416999999999996</v>
      </c>
      <c r="P30" s="11">
        <v>14.658999999999976</v>
      </c>
      <c r="Q30" s="11">
        <v>13.856999999999989</v>
      </c>
      <c r="R30" s="11">
        <v>14.421999999999976</v>
      </c>
      <c r="S30" s="11">
        <v>14.384000000000031</v>
      </c>
      <c r="T30" s="11">
        <v>13.015000000000017</v>
      </c>
      <c r="U30" s="11">
        <v>14.038999999999966</v>
      </c>
      <c r="V30" s="11">
        <v>13.345000000000013</v>
      </c>
      <c r="W30" s="11">
        <v>13.700999999999956</v>
      </c>
      <c r="X30" s="11">
        <v>13.502999999999979</v>
      </c>
      <c r="Y30" s="11">
        <v>12.716999999999979</v>
      </c>
      <c r="Z30" s="11">
        <v>12.547000000000017</v>
      </c>
      <c r="AA30" s="11">
        <v>12.710999999999986</v>
      </c>
      <c r="AB30" s="11">
        <v>12.798999999999999</v>
      </c>
      <c r="AC30" s="11">
        <v>12.901000000000018</v>
      </c>
      <c r="AD30" s="11">
        <v>13.006000000000011</v>
      </c>
      <c r="AE30" s="11">
        <v>13.086000000000004</v>
      </c>
      <c r="AF30" s="11">
        <v>13.158000000000035</v>
      </c>
      <c r="AG30" s="11">
        <v>13.241</v>
      </c>
      <c r="AH30" s="11">
        <v>13.33299999999999</v>
      </c>
      <c r="AI30" s="11">
        <v>13.432000000000006</v>
      </c>
      <c r="AJ30" s="11">
        <v>13.530000000000006</v>
      </c>
      <c r="AK30" s="172">
        <v>13.626999999999988</v>
      </c>
      <c r="AL30" s="11">
        <v>13.721000000000004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10.846000000000016</v>
      </c>
      <c r="N31" s="11">
        <v>13.576000000000025</v>
      </c>
      <c r="O31" s="11">
        <v>14.539999999999996</v>
      </c>
      <c r="P31" s="11">
        <v>10.235000000000017</v>
      </c>
      <c r="Q31" s="11">
        <v>12.861999999999988</v>
      </c>
      <c r="R31" s="11">
        <v>12.664000000000009</v>
      </c>
      <c r="S31" s="11">
        <v>15.197999999999986</v>
      </c>
      <c r="T31" s="11">
        <v>12.373999999999988</v>
      </c>
      <c r="U31" s="11">
        <v>15.412000000000006</v>
      </c>
      <c r="V31" s="11">
        <v>15.051000000000029</v>
      </c>
      <c r="W31" s="11">
        <v>16.835000000000012</v>
      </c>
      <c r="X31" s="11">
        <v>15.920999999999973</v>
      </c>
      <c r="Y31" s="11">
        <v>15.390000000000009</v>
      </c>
      <c r="Z31" s="11">
        <v>15.322000000000006</v>
      </c>
      <c r="AA31" s="11">
        <v>15.282999999999983</v>
      </c>
      <c r="AB31" s="11">
        <v>15.224000000000002</v>
      </c>
      <c r="AC31" s="11">
        <v>15.157999999999992</v>
      </c>
      <c r="AD31" s="11">
        <v>15.094999999999981</v>
      </c>
      <c r="AE31" s="11">
        <v>15.036000000000028</v>
      </c>
      <c r="AF31" s="11">
        <v>14.982000000000026</v>
      </c>
      <c r="AG31" s="11">
        <v>14.936000000000011</v>
      </c>
      <c r="AH31" s="11">
        <v>14.893000000000006</v>
      </c>
      <c r="AI31" s="11">
        <v>14.853000000000023</v>
      </c>
      <c r="AJ31" s="11">
        <v>14.815000000000028</v>
      </c>
      <c r="AK31" s="172">
        <v>14.778999999999989</v>
      </c>
      <c r="AL31" s="11">
        <v>14.745999999999979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111.75999999999995</v>
      </c>
      <c r="N33" s="11">
        <f t="shared" ref="N33:AK33" si="20">SUM(N34:N36)</f>
        <v>106.22000000000003</v>
      </c>
      <c r="O33" s="11">
        <f t="shared" si="20"/>
        <v>108.54900000000006</v>
      </c>
      <c r="P33" s="11">
        <f t="shared" si="20"/>
        <v>112.14399999999995</v>
      </c>
      <c r="Q33" s="11">
        <f t="shared" si="20"/>
        <v>105.79399999999995</v>
      </c>
      <c r="R33" s="11">
        <f t="shared" si="20"/>
        <v>113.84500000000023</v>
      </c>
      <c r="S33" s="11">
        <f t="shared" si="20"/>
        <v>112.74700000000004</v>
      </c>
      <c r="T33" s="11">
        <f t="shared" si="20"/>
        <v>109.66799999999996</v>
      </c>
      <c r="U33" s="11">
        <f t="shared" si="20"/>
        <v>112.65399999999998</v>
      </c>
      <c r="V33" s="11">
        <f t="shared" si="20"/>
        <v>109.71300000000025</v>
      </c>
      <c r="W33" s="11">
        <f t="shared" si="20"/>
        <v>110.96900000000012</v>
      </c>
      <c r="X33" s="11">
        <f t="shared" si="20"/>
        <v>111.75199999999995</v>
      </c>
      <c r="Y33" s="11">
        <f t="shared" si="20"/>
        <v>112.34299999999988</v>
      </c>
      <c r="Z33" s="11">
        <f t="shared" si="20"/>
        <v>112.96899999999999</v>
      </c>
      <c r="AA33" s="11">
        <f t="shared" si="20"/>
        <v>113.77699999999987</v>
      </c>
      <c r="AB33" s="11">
        <f t="shared" si="20"/>
        <v>114.47199999999991</v>
      </c>
      <c r="AC33" s="11">
        <f t="shared" si="20"/>
        <v>114.99500000000003</v>
      </c>
      <c r="AD33" s="11">
        <f t="shared" si="20"/>
        <v>115.49999999999993</v>
      </c>
      <c r="AE33" s="11">
        <f t="shared" si="20"/>
        <v>116.01000000000015</v>
      </c>
      <c r="AF33" s="11">
        <f t="shared" si="20"/>
        <v>116.53300000000019</v>
      </c>
      <c r="AG33" s="11">
        <f t="shared" si="20"/>
        <v>117.08699999999999</v>
      </c>
      <c r="AH33" s="11">
        <f t="shared" si="20"/>
        <v>117.643</v>
      </c>
      <c r="AI33" s="11">
        <f t="shared" si="20"/>
        <v>118.20100000000004</v>
      </c>
      <c r="AJ33" s="11">
        <f t="shared" si="20"/>
        <v>118.76300000000006</v>
      </c>
      <c r="AK33" s="11">
        <f t="shared" si="20"/>
        <v>119.32400000000003</v>
      </c>
      <c r="AL33" s="11">
        <f>SUM(AL34:AL36)</f>
        <v>119.88700000000003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19.891999999999989</v>
      </c>
      <c r="N34" s="11">
        <v>17.92499999999999</v>
      </c>
      <c r="O34" s="11">
        <v>18.575000000000017</v>
      </c>
      <c r="P34" s="11">
        <v>18.981000000000034</v>
      </c>
      <c r="Q34" s="11">
        <v>17.547000000000001</v>
      </c>
      <c r="R34" s="11">
        <v>15.924000000000008</v>
      </c>
      <c r="S34" s="11">
        <v>15.387000000000011</v>
      </c>
      <c r="T34" s="11">
        <v>18.783000000000055</v>
      </c>
      <c r="U34" s="11">
        <v>18.699999999999982</v>
      </c>
      <c r="V34" s="11">
        <v>19.322000000000006</v>
      </c>
      <c r="W34" s="11">
        <v>20.006999999999955</v>
      </c>
      <c r="X34" s="11">
        <v>20.042999999999985</v>
      </c>
      <c r="Y34" s="11">
        <v>20.073000000000004</v>
      </c>
      <c r="Z34" s="11">
        <v>20.066999999999922</v>
      </c>
      <c r="AA34" s="11">
        <v>20.063999999999918</v>
      </c>
      <c r="AB34" s="11">
        <v>20.071999999999996</v>
      </c>
      <c r="AC34" s="11">
        <v>20.072000000000017</v>
      </c>
      <c r="AD34" s="11">
        <v>20.072000000000003</v>
      </c>
      <c r="AE34" s="11">
        <v>20.073000000000004</v>
      </c>
      <c r="AF34" s="11">
        <v>20.075000000000024</v>
      </c>
      <c r="AG34" s="11">
        <v>20.075000000000021</v>
      </c>
      <c r="AH34" s="11">
        <v>20.078999999999972</v>
      </c>
      <c r="AI34" s="11">
        <v>20.083000000000002</v>
      </c>
      <c r="AJ34" s="11">
        <v>20.086999999999993</v>
      </c>
      <c r="AK34" s="172">
        <v>20.090000000000028</v>
      </c>
      <c r="AL34" s="11">
        <v>20.092000000000027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38.468999999999987</v>
      </c>
      <c r="N35" s="11">
        <v>36.131</v>
      </c>
      <c r="O35" s="11">
        <v>38.389000000000053</v>
      </c>
      <c r="P35" s="11">
        <v>40.785999999999937</v>
      </c>
      <c r="Q35" s="11">
        <v>36.378999999999969</v>
      </c>
      <c r="R35" s="11">
        <v>41.382000000000119</v>
      </c>
      <c r="S35" s="11">
        <v>41.792000000000051</v>
      </c>
      <c r="T35" s="11">
        <v>38.81299999999996</v>
      </c>
      <c r="U35" s="11">
        <v>41.296999999999954</v>
      </c>
      <c r="V35" s="11">
        <v>37.770000000000088</v>
      </c>
      <c r="W35" s="11">
        <v>37.450000000000095</v>
      </c>
      <c r="X35" s="11">
        <v>37.294000000000054</v>
      </c>
      <c r="Y35" s="11">
        <v>37.168999999999983</v>
      </c>
      <c r="Z35" s="11">
        <v>37.187000000000005</v>
      </c>
      <c r="AA35" s="11">
        <v>37.261999999999937</v>
      </c>
      <c r="AB35" s="11">
        <v>37.375000000000014</v>
      </c>
      <c r="AC35" s="11">
        <v>37.423999999999971</v>
      </c>
      <c r="AD35" s="11">
        <v>37.482999999999983</v>
      </c>
      <c r="AE35" s="11">
        <v>37.552000000000113</v>
      </c>
      <c r="AF35" s="11">
        <v>37.635000000000005</v>
      </c>
      <c r="AG35" s="11">
        <v>37.755000000000031</v>
      </c>
      <c r="AH35" s="11">
        <v>37.875999999999991</v>
      </c>
      <c r="AI35" s="11">
        <v>38</v>
      </c>
      <c r="AJ35" s="11">
        <v>38.125000000000064</v>
      </c>
      <c r="AK35" s="172">
        <v>38.248999999999938</v>
      </c>
      <c r="AL35" s="11">
        <v>38.372999999999941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53.398999999999972</v>
      </c>
      <c r="N36" s="11">
        <v>52.164000000000044</v>
      </c>
      <c r="O36" s="11">
        <v>51.584999999999987</v>
      </c>
      <c r="P36" s="11">
        <v>52.376999999999981</v>
      </c>
      <c r="Q36" s="11">
        <v>51.867999999999974</v>
      </c>
      <c r="R36" s="11">
        <v>56.539000000000101</v>
      </c>
      <c r="S36" s="11">
        <v>55.567999999999984</v>
      </c>
      <c r="T36" s="11">
        <v>52.071999999999946</v>
      </c>
      <c r="U36" s="11">
        <v>52.657000000000046</v>
      </c>
      <c r="V36" s="11">
        <v>52.621000000000144</v>
      </c>
      <c r="W36" s="11">
        <v>53.512000000000072</v>
      </c>
      <c r="X36" s="11">
        <v>54.414999999999914</v>
      </c>
      <c r="Y36" s="11">
        <v>55.100999999999878</v>
      </c>
      <c r="Z36" s="11">
        <v>55.715000000000074</v>
      </c>
      <c r="AA36" s="11">
        <v>56.451000000000015</v>
      </c>
      <c r="AB36" s="11">
        <v>57.024999999999899</v>
      </c>
      <c r="AC36" s="11">
        <v>57.499000000000045</v>
      </c>
      <c r="AD36" s="11">
        <v>57.944999999999943</v>
      </c>
      <c r="AE36" s="11">
        <v>58.385000000000034</v>
      </c>
      <c r="AF36" s="11">
        <v>58.823000000000157</v>
      </c>
      <c r="AG36" s="11">
        <v>59.256999999999941</v>
      </c>
      <c r="AH36" s="11">
        <v>59.688000000000038</v>
      </c>
      <c r="AI36" s="11">
        <v>60.118000000000038</v>
      </c>
      <c r="AJ36" s="11">
        <v>60.551000000000009</v>
      </c>
      <c r="AK36" s="172">
        <v>60.985000000000056</v>
      </c>
      <c r="AL36" s="11">
        <v>61.422000000000068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419.42099999999982</v>
      </c>
      <c r="N38" s="11">
        <f t="shared" ref="N38:AL38" si="21">SUM(N5,N11,N16,N18,N23,N33)</f>
        <v>419.87800000000016</v>
      </c>
      <c r="O38" s="11">
        <f t="shared" si="21"/>
        <v>425.46400000000017</v>
      </c>
      <c r="P38" s="11">
        <f t="shared" si="21"/>
        <v>426.95300000000015</v>
      </c>
      <c r="Q38" s="11">
        <f t="shared" si="21"/>
        <v>433.61799999999982</v>
      </c>
      <c r="R38" s="11">
        <f t="shared" si="21"/>
        <v>452.46000000000015</v>
      </c>
      <c r="S38" s="11">
        <f t="shared" si="21"/>
        <v>453.55100000000039</v>
      </c>
      <c r="T38" s="11">
        <f t="shared" si="21"/>
        <v>449.26400000000018</v>
      </c>
      <c r="U38" s="11">
        <f t="shared" si="21"/>
        <v>460.03600000000017</v>
      </c>
      <c r="V38" s="11">
        <f t="shared" si="21"/>
        <v>441.90600000000035</v>
      </c>
      <c r="W38" s="11">
        <f t="shared" si="21"/>
        <v>442.7349999999999</v>
      </c>
      <c r="X38" s="11">
        <f t="shared" si="21"/>
        <v>442.04200000000009</v>
      </c>
      <c r="Y38" s="11">
        <f t="shared" si="21"/>
        <v>442.1389999999999</v>
      </c>
      <c r="Z38" s="11">
        <f t="shared" si="21"/>
        <v>443.65900000000011</v>
      </c>
      <c r="AA38" s="11">
        <f t="shared" si="21"/>
        <v>445.89499999999992</v>
      </c>
      <c r="AB38" s="11">
        <f t="shared" si="21"/>
        <v>447.64699999999993</v>
      </c>
      <c r="AC38" s="11">
        <f t="shared" si="21"/>
        <v>449.06799999999998</v>
      </c>
      <c r="AD38" s="11">
        <f t="shared" si="21"/>
        <v>450.35599999999971</v>
      </c>
      <c r="AE38" s="11">
        <f t="shared" si="21"/>
        <v>451.63800000000009</v>
      </c>
      <c r="AF38" s="11">
        <f t="shared" si="21"/>
        <v>452.92800000000028</v>
      </c>
      <c r="AG38" s="11">
        <f t="shared" si="21"/>
        <v>454.38900000000007</v>
      </c>
      <c r="AH38" s="11">
        <f t="shared" si="21"/>
        <v>455.83500000000026</v>
      </c>
      <c r="AI38" s="11">
        <f t="shared" si="21"/>
        <v>457.30100000000004</v>
      </c>
      <c r="AJ38" s="11">
        <f t="shared" si="21"/>
        <v>458.79700000000048</v>
      </c>
      <c r="AK38" s="11">
        <f t="shared" si="21"/>
        <v>460.2780000000003</v>
      </c>
      <c r="AL38" s="11">
        <f t="shared" si="21"/>
        <v>461.76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York and North Yorkshire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York and North Yorkshire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York and North Yorkshire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York and North Yorkshire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York and North Yorkshire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York and North Yorkshire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York and North Yorkshire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25.161340228970559</v>
      </c>
      <c r="N231" s="40">
        <f>'Ind T1'!D25</f>
        <v>25.064429060273106</v>
      </c>
      <c r="O231" s="40">
        <f>'Ind T1'!F25</f>
        <v>25.963054400554409</v>
      </c>
    </row>
    <row r="232" spans="1:15" x14ac:dyDescent="0.2">
      <c r="L232" t="str">
        <f>L23</f>
        <v>Business and other services</v>
      </c>
      <c r="M232" s="40">
        <f>'Ind T1'!B24</f>
        <v>26.505547451708445</v>
      </c>
      <c r="N232" s="40">
        <f>'Ind T1'!D24</f>
        <v>28.065998848069384</v>
      </c>
      <c r="O232" s="40">
        <f>'Ind T1'!F24</f>
        <v>28.630024255024246</v>
      </c>
    </row>
    <row r="233" spans="1:15" x14ac:dyDescent="0.2">
      <c r="L233" t="str">
        <f>L18</f>
        <v>Trade, accomod. and transport</v>
      </c>
      <c r="M233" s="40">
        <f>'Ind T1'!B23</f>
        <v>29.224461830880045</v>
      </c>
      <c r="N233" s="40">
        <f>'Ind T1'!D23</f>
        <v>27.915796130868308</v>
      </c>
      <c r="O233" s="40">
        <f>'Ind T1'!F23</f>
        <v>28.627425502425474</v>
      </c>
    </row>
    <row r="234" spans="1:15" x14ac:dyDescent="0.2">
      <c r="L234" t="str">
        <f>L16</f>
        <v>Construction</v>
      </c>
      <c r="M234" s="40">
        <f>'Ind T1'!B22</f>
        <v>6.5848914821199687</v>
      </c>
      <c r="N234" s="40">
        <f>'Ind T1'!D22</f>
        <v>7.5284312286130461</v>
      </c>
      <c r="O234" s="40">
        <f>'Ind T1'!F22</f>
        <v>7.2247487872487994</v>
      </c>
    </row>
    <row r="235" spans="1:15" x14ac:dyDescent="0.2">
      <c r="L235" t="str">
        <f>L11</f>
        <v>Manufacturing</v>
      </c>
      <c r="M235" s="40">
        <f>'Ind T1'!B21</f>
        <v>9.2074437519338481</v>
      </c>
      <c r="N235" s="40">
        <f>'Ind T1'!D21</f>
        <v>9.198730617638109</v>
      </c>
      <c r="O235" s="40">
        <f>'Ind T1'!F21</f>
        <v>7.3811070686070899</v>
      </c>
    </row>
    <row r="236" spans="1:15" x14ac:dyDescent="0.2">
      <c r="L236" t="str">
        <f>L5</f>
        <v>Primary sector and utilities</v>
      </c>
      <c r="M236" s="40">
        <f>'Ind T1'!B20</f>
        <v>3.3163152543871268</v>
      </c>
      <c r="N236" s="40">
        <f>'Ind T1'!D20</f>
        <v>2.226614114538044</v>
      </c>
      <c r="O236" s="40">
        <f>'Ind T1'!F20</f>
        <v>2.173639986139988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York and North Yorkshire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-2.8760000000001043</v>
      </c>
      <c r="O261" s="11">
        <f>'Ind T1'!F50</f>
        <v>8.9179999999999069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4.3309999999998894</v>
      </c>
      <c r="O262" s="11">
        <f>'Ind T1'!F49</f>
        <v>7.9439999999999742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-8.6360000000001094</v>
      </c>
      <c r="O263" s="11">
        <f>'Ind T1'!F48</f>
        <v>8.5970000000000653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3.5369999999999422</v>
      </c>
      <c r="O264" s="11">
        <f>'Ind T1'!F47</f>
        <v>3.0000000000093507E-2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-0.93399999999982697</v>
      </c>
      <c r="O265" s="11">
        <f>'Ind T1'!F46</f>
        <v>-6.6429999999999794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-5.1469999999999931</v>
      </c>
      <c r="O266" s="11">
        <f>'Ind T1'!F45</f>
        <v>0.17900000000000205</v>
      </c>
    </row>
    <row r="268" spans="1:16" x14ac:dyDescent="0.2">
      <c r="L268" t="str">
        <f>L38</f>
        <v>All industries</v>
      </c>
      <c r="N268" s="11">
        <f>'Ind T1'!D14-'Ind T1'!B14</f>
        <v>-9.7250000000002501</v>
      </c>
      <c r="O268" s="11">
        <f>SUM(O261:O266)</f>
        <v>19.025000000000063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York and North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14.504720707164653</v>
      </c>
      <c r="C9" s="249">
        <f>SUM(C26,C43,C60,C77,C94,C111,C128,C145,C162,C179,C196,C213,C230,C247,C264,C281,C298,C315,C332,C349,C366,C383)</f>
        <v>25.556023028238968</v>
      </c>
      <c r="D9" s="249">
        <f>SUM(B9:C9)</f>
        <v>40.060743735403619</v>
      </c>
      <c r="E9" s="238"/>
      <c r="F9" s="249">
        <f>SUM(F26,F43,F60,F77,F94,F111,F128,F145,F162,F179,F196,F213,F230,F247,F264,F281,F298,F315,F332,F349,F366,F383)</f>
        <v>17.550260261980053</v>
      </c>
      <c r="G9" s="249">
        <f>SUM(G26,G43,G60,G77,G94,G111,G128,G145,G162,G179,G196,G213,G230,G247,G264,G281,G298,G315,G332,G349,G366,G383)</f>
        <v>28.176138436762376</v>
      </c>
      <c r="H9" s="249">
        <f>SUM(F9:G9)</f>
        <v>45.726398698742429</v>
      </c>
      <c r="I9" s="238"/>
      <c r="J9" s="249">
        <f>SUM(J26,J43,J60,J77,J94,J111,J128,J145,J162,J179,J196,J213,J230,J247,J264,J281,J298,J315,J332,J349,J366,J383)</f>
        <v>19.335108572899536</v>
      </c>
      <c r="K9" s="249">
        <f>SUM(K26,K43,K60,K77,K94,K111,K128,K145,K162,K179,K196,K213,K230,K247,K264,K281,K298,K315,K332,K349,K366,K383)</f>
        <v>27.583375252146709</v>
      </c>
      <c r="L9" s="249">
        <f>SUM(J9:K9)</f>
        <v>46.918483825046245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38.966804753527242</v>
      </c>
      <c r="C10" s="249">
        <f t="shared" si="0"/>
        <v>36.118309136833211</v>
      </c>
      <c r="D10" s="249">
        <f t="shared" ref="D10:D17" si="1">SUM(B10:C10)</f>
        <v>75.085113890360446</v>
      </c>
      <c r="E10" s="238"/>
      <c r="F10" s="249">
        <f t="shared" ref="F10:G17" si="2">SUM(F27,F44,F61,F78,F95,F112,F129,F146,F163,F180,F197,F214,F231,F248,F265,F282,F299,F316,F333,F350,F367,F384)</f>
        <v>45.378108993891239</v>
      </c>
      <c r="G10" s="249">
        <f t="shared" si="2"/>
        <v>42.070418879128653</v>
      </c>
      <c r="H10" s="249">
        <f t="shared" ref="H10:H17" si="3">SUM(F10:G10)</f>
        <v>87.448527873019884</v>
      </c>
      <c r="I10" s="238"/>
      <c r="J10" s="249">
        <f t="shared" ref="J10:K17" si="4">SUM(J27,J44,J61,J78,J95,J112,J129,J146,J163,J180,J197,J214,J231,J248,J265,J282,J299,J316,J333,J350,J367,J384)</f>
        <v>53.542748164771439</v>
      </c>
      <c r="K10" s="249">
        <f t="shared" si="4"/>
        <v>48.791155689230614</v>
      </c>
      <c r="L10" s="249">
        <f t="shared" ref="L10:L17" si="5">SUM(J10:K10)</f>
        <v>102.33390385400205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22.249015597507864</v>
      </c>
      <c r="C11" s="249">
        <f t="shared" si="0"/>
        <v>24.519676371925101</v>
      </c>
      <c r="D11" s="249">
        <f t="shared" si="1"/>
        <v>46.768691969432965</v>
      </c>
      <c r="E11" s="238"/>
      <c r="F11" s="249">
        <f t="shared" si="2"/>
        <v>25.279494903460858</v>
      </c>
      <c r="G11" s="249">
        <f t="shared" si="2"/>
        <v>28.118172843923748</v>
      </c>
      <c r="H11" s="249">
        <f t="shared" si="3"/>
        <v>53.397667747384602</v>
      </c>
      <c r="I11" s="238"/>
      <c r="J11" s="249">
        <f t="shared" si="4"/>
        <v>33.340724500417316</v>
      </c>
      <c r="K11" s="249">
        <f t="shared" si="4"/>
        <v>27.577882939061737</v>
      </c>
      <c r="L11" s="249">
        <f t="shared" si="5"/>
        <v>60.918607439479054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38.892116866311483</v>
      </c>
      <c r="C12" s="249">
        <f t="shared" si="0"/>
        <v>16.685190998688125</v>
      </c>
      <c r="D12" s="249">
        <f t="shared" si="1"/>
        <v>55.577307864999611</v>
      </c>
      <c r="E12" s="238"/>
      <c r="F12" s="249">
        <f t="shared" si="2"/>
        <v>35.833186107917179</v>
      </c>
      <c r="G12" s="249">
        <f t="shared" si="2"/>
        <v>18.298796117403107</v>
      </c>
      <c r="H12" s="249">
        <f t="shared" si="3"/>
        <v>54.131982225320286</v>
      </c>
      <c r="I12" s="238"/>
      <c r="J12" s="249">
        <f t="shared" si="4"/>
        <v>31.357737087056893</v>
      </c>
      <c r="K12" s="249">
        <f t="shared" si="4"/>
        <v>22.345771297636244</v>
      </c>
      <c r="L12" s="249">
        <f t="shared" si="5"/>
        <v>53.703508384693137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5.9336264962775793</v>
      </c>
      <c r="C13" s="249">
        <f t="shared" si="0"/>
        <v>46.552558588909186</v>
      </c>
      <c r="D13" s="249">
        <f t="shared" si="1"/>
        <v>52.486185085186762</v>
      </c>
      <c r="E13" s="238"/>
      <c r="F13" s="249">
        <f t="shared" si="2"/>
        <v>5.5463648146679034</v>
      </c>
      <c r="G13" s="249">
        <f t="shared" si="2"/>
        <v>36.899721109602027</v>
      </c>
      <c r="H13" s="249">
        <f t="shared" si="3"/>
        <v>42.44608592426993</v>
      </c>
      <c r="I13" s="238"/>
      <c r="J13" s="249">
        <f t="shared" si="4"/>
        <v>6.2402031625497889</v>
      </c>
      <c r="K13" s="249">
        <f t="shared" si="4"/>
        <v>32.626348260072582</v>
      </c>
      <c r="L13" s="249">
        <f t="shared" si="5"/>
        <v>38.866551422622372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37.178383871230494</v>
      </c>
      <c r="C14" s="249">
        <f t="shared" si="0"/>
        <v>7.741288752335894</v>
      </c>
      <c r="D14" s="249">
        <f t="shared" si="1"/>
        <v>44.919672623566385</v>
      </c>
      <c r="E14" s="238"/>
      <c r="F14" s="249">
        <f t="shared" si="2"/>
        <v>33.892064749321271</v>
      </c>
      <c r="G14" s="249">
        <f t="shared" si="2"/>
        <v>7.9340414268436863</v>
      </c>
      <c r="H14" s="249">
        <f t="shared" si="3"/>
        <v>41.826106176164956</v>
      </c>
      <c r="I14" s="238"/>
      <c r="J14" s="249">
        <f t="shared" si="4"/>
        <v>34.323937741420238</v>
      </c>
      <c r="K14" s="249">
        <f t="shared" si="4"/>
        <v>9.3383476401317758</v>
      </c>
      <c r="L14" s="249">
        <f t="shared" si="5"/>
        <v>43.66228538155201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24.757409889571985</v>
      </c>
      <c r="C15" s="249">
        <f t="shared" si="0"/>
        <v>15.740608620586549</v>
      </c>
      <c r="D15" s="249">
        <f t="shared" si="1"/>
        <v>40.498018510158531</v>
      </c>
      <c r="E15" s="238"/>
      <c r="F15" s="249">
        <f t="shared" si="2"/>
        <v>22.009132430724463</v>
      </c>
      <c r="G15" s="249">
        <f t="shared" si="2"/>
        <v>15.972060638276451</v>
      </c>
      <c r="H15" s="249">
        <f t="shared" si="3"/>
        <v>37.981193069000916</v>
      </c>
      <c r="I15" s="238"/>
      <c r="J15" s="249">
        <f t="shared" si="4"/>
        <v>20.885431528845871</v>
      </c>
      <c r="K15" s="249">
        <f t="shared" si="4"/>
        <v>17.659920544361729</v>
      </c>
      <c r="L15" s="249">
        <f t="shared" si="5"/>
        <v>38.545352073207596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5.5638284961921567</v>
      </c>
      <c r="C16" s="249">
        <f t="shared" si="0"/>
        <v>29.376368803880968</v>
      </c>
      <c r="D16" s="249">
        <f t="shared" si="1"/>
        <v>34.940197300073123</v>
      </c>
      <c r="E16" s="238"/>
      <c r="F16" s="249">
        <f t="shared" si="2"/>
        <v>4.8141178092339736</v>
      </c>
      <c r="G16" s="249">
        <f t="shared" si="2"/>
        <v>24.798107530904964</v>
      </c>
      <c r="H16" s="249">
        <f t="shared" si="3"/>
        <v>29.612225340138938</v>
      </c>
      <c r="I16" s="238"/>
      <c r="J16" s="249">
        <f t="shared" si="4"/>
        <v>5.5331189228132311</v>
      </c>
      <c r="K16" s="249">
        <f t="shared" si="4"/>
        <v>22.209480228373526</v>
      </c>
      <c r="L16" s="249">
        <f t="shared" si="5"/>
        <v>27.742599151186756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28.920156769110459</v>
      </c>
      <c r="C17" s="249">
        <f t="shared" si="0"/>
        <v>33.203912251708068</v>
      </c>
      <c r="D17" s="249">
        <f t="shared" si="1"/>
        <v>62.124069020818524</v>
      </c>
      <c r="E17" s="238"/>
      <c r="F17" s="249">
        <f t="shared" si="2"/>
        <v>23.140459766558223</v>
      </c>
      <c r="G17" s="249">
        <f t="shared" si="2"/>
        <v>27.024353179399785</v>
      </c>
      <c r="H17" s="249">
        <f t="shared" si="3"/>
        <v>50.164812945958005</v>
      </c>
      <c r="I17" s="238"/>
      <c r="J17" s="249">
        <f t="shared" si="4"/>
        <v>21.291037767188367</v>
      </c>
      <c r="K17" s="249">
        <f t="shared" si="4"/>
        <v>27.777670701022238</v>
      </c>
      <c r="L17" s="249">
        <f t="shared" si="5"/>
        <v>49.068708468210602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216.96606344689391</v>
      </c>
      <c r="C19" s="247">
        <f t="shared" ref="C19:L19" si="6">SUM(C9:C17)</f>
        <v>235.49393655310607</v>
      </c>
      <c r="D19" s="247">
        <f t="shared" si="6"/>
        <v>452.46</v>
      </c>
      <c r="E19" s="247"/>
      <c r="F19" s="247">
        <f t="shared" si="6"/>
        <v>213.44318983775514</v>
      </c>
      <c r="G19" s="247">
        <f t="shared" si="6"/>
        <v>229.29181016224479</v>
      </c>
      <c r="H19" s="247">
        <f t="shared" si="6"/>
        <v>442.7349999999999</v>
      </c>
      <c r="I19" s="247"/>
      <c r="J19" s="247">
        <f t="shared" si="6"/>
        <v>225.85004744796265</v>
      </c>
      <c r="K19" s="247">
        <f t="shared" si="6"/>
        <v>235.90995255203717</v>
      </c>
      <c r="L19" s="247">
        <f t="shared" si="6"/>
        <v>461.75999999999982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7.3963372156120213E-2</v>
      </c>
      <c r="C26" s="302">
        <v>0.29872806212249725</v>
      </c>
      <c r="D26" s="302">
        <f>SUM(B26:C26)</f>
        <v>0.37269143427861745</v>
      </c>
      <c r="E26" s="303"/>
      <c r="F26" s="302">
        <v>0.12446135047436516</v>
      </c>
      <c r="G26" s="302">
        <v>0.20863344130664041</v>
      </c>
      <c r="H26" s="302">
        <f>SUM(F26:G26)</f>
        <v>0.33309479178100554</v>
      </c>
      <c r="I26" s="303"/>
      <c r="J26" s="302">
        <v>0.13597821734849597</v>
      </c>
      <c r="K26" s="302">
        <v>0.24356191873133332</v>
      </c>
      <c r="L26" s="302">
        <f>SUM(J26:K26)</f>
        <v>0.37954013607982928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0.11143755450739404</v>
      </c>
      <c r="C27" s="302">
        <v>0.26224890482201979</v>
      </c>
      <c r="D27" s="302">
        <f t="shared" ref="D27:D34" si="7">SUM(B27:C27)</f>
        <v>0.3736864593294138</v>
      </c>
      <c r="E27" s="303"/>
      <c r="F27" s="302">
        <v>0.23364602065610285</v>
      </c>
      <c r="G27" s="302">
        <v>0.20693254594313529</v>
      </c>
      <c r="H27" s="302">
        <f t="shared" ref="H27:H34" si="8">SUM(F27:G27)</f>
        <v>0.44057856659923811</v>
      </c>
      <c r="I27" s="303"/>
      <c r="J27" s="302">
        <v>0.37667788776384709</v>
      </c>
      <c r="K27" s="302">
        <v>0.33340799262043314</v>
      </c>
      <c r="L27" s="302">
        <f t="shared" ref="L27:L34" si="9">SUM(J27:K27)</f>
        <v>0.71008588038428022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7.4326023773311739E-2</v>
      </c>
      <c r="C28" s="302">
        <v>0.18566762184342786</v>
      </c>
      <c r="D28" s="302">
        <f t="shared" si="7"/>
        <v>0.2599936456167396</v>
      </c>
      <c r="E28" s="303"/>
      <c r="F28" s="302">
        <v>0.15555041695060448</v>
      </c>
      <c r="G28" s="302">
        <v>0.13276254291434225</v>
      </c>
      <c r="H28" s="302">
        <f t="shared" si="8"/>
        <v>0.28831295986494676</v>
      </c>
      <c r="I28" s="303"/>
      <c r="J28" s="302">
        <v>0.24126591270414632</v>
      </c>
      <c r="K28" s="302">
        <v>0.16009132127271483</v>
      </c>
      <c r="L28" s="302">
        <f t="shared" si="9"/>
        <v>0.40135723397686118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0.23561218095390166</v>
      </c>
      <c r="C29" s="302">
        <v>9.1294221209060569E-2</v>
      </c>
      <c r="D29" s="302">
        <f t="shared" si="7"/>
        <v>0.32690640216296224</v>
      </c>
      <c r="E29" s="303"/>
      <c r="F29" s="302">
        <v>0.49559364620649543</v>
      </c>
      <c r="G29" s="302">
        <v>7.7516487152885366E-2</v>
      </c>
      <c r="H29" s="302">
        <f t="shared" si="8"/>
        <v>0.57311013335938077</v>
      </c>
      <c r="I29" s="303"/>
      <c r="J29" s="302">
        <v>0.42247854922278422</v>
      </c>
      <c r="K29" s="302">
        <v>0.10648420897865386</v>
      </c>
      <c r="L29" s="302">
        <f t="shared" si="9"/>
        <v>0.52896275820143812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0.64641878203611847</v>
      </c>
      <c r="C30" s="302">
        <v>5.1558201892381064</v>
      </c>
      <c r="D30" s="302">
        <f t="shared" si="7"/>
        <v>5.8022389712742246</v>
      </c>
      <c r="E30" s="303"/>
      <c r="F30" s="302">
        <v>0.36764095587865298</v>
      </c>
      <c r="G30" s="302">
        <v>3.1569723016961926</v>
      </c>
      <c r="H30" s="302">
        <f t="shared" si="8"/>
        <v>3.5246132575748454</v>
      </c>
      <c r="I30" s="303"/>
      <c r="J30" s="302">
        <v>0.33777829002964382</v>
      </c>
      <c r="K30" s="302">
        <v>3.1018495583731833</v>
      </c>
      <c r="L30" s="302">
        <f t="shared" si="9"/>
        <v>3.4396278484028273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7.6723958727956676E-2</v>
      </c>
      <c r="C31" s="302">
        <v>0.16147035309247876</v>
      </c>
      <c r="D31" s="302">
        <f t="shared" si="7"/>
        <v>0.23819431182043543</v>
      </c>
      <c r="E31" s="303"/>
      <c r="F31" s="302">
        <v>3.8943458203137493E-2</v>
      </c>
      <c r="G31" s="302">
        <v>9.8201975940094249E-2</v>
      </c>
      <c r="H31" s="302">
        <f t="shared" si="8"/>
        <v>0.13714543414323174</v>
      </c>
      <c r="I31" s="303"/>
      <c r="J31" s="302">
        <v>5.5828234337758345E-3</v>
      </c>
      <c r="K31" s="302">
        <v>0.12285649083746154</v>
      </c>
      <c r="L31" s="302">
        <f t="shared" si="9"/>
        <v>0.12843931427123736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4.4145392031595863E-2</v>
      </c>
      <c r="C32" s="302">
        <v>0.12506067822554531</v>
      </c>
      <c r="D32" s="302">
        <f t="shared" si="7"/>
        <v>0.16920607025714118</v>
      </c>
      <c r="E32" s="303"/>
      <c r="F32" s="302">
        <v>8.0102285182785005E-2</v>
      </c>
      <c r="G32" s="302">
        <v>8.5638841420521347E-2</v>
      </c>
      <c r="H32" s="302">
        <f t="shared" si="8"/>
        <v>0.16574112660330637</v>
      </c>
      <c r="I32" s="303"/>
      <c r="J32" s="302">
        <v>6.7765585679924384E-2</v>
      </c>
      <c r="K32" s="302">
        <v>9.3834926386704695E-2</v>
      </c>
      <c r="L32" s="302">
        <f t="shared" si="9"/>
        <v>0.16160051206662907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8.3221115481998346E-3</v>
      </c>
      <c r="C33" s="302">
        <v>0.59406956665473076</v>
      </c>
      <c r="D33" s="302">
        <f t="shared" si="7"/>
        <v>0.6023916782029306</v>
      </c>
      <c r="E33" s="303"/>
      <c r="F33" s="302">
        <v>1.1330269428615859E-2</v>
      </c>
      <c r="G33" s="302">
        <v>0.28182706310570177</v>
      </c>
      <c r="H33" s="302">
        <f t="shared" si="8"/>
        <v>0.29315733253431764</v>
      </c>
      <c r="I33" s="303"/>
      <c r="J33" s="302">
        <v>1.8158699821083445E-2</v>
      </c>
      <c r="K33" s="302">
        <v>0.28619696706517656</v>
      </c>
      <c r="L33" s="302">
        <f t="shared" si="9"/>
        <v>0.30435566688625998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0.13384141699365992</v>
      </c>
      <c r="C34" s="302">
        <v>1.3718496100638777</v>
      </c>
      <c r="D34" s="302">
        <f t="shared" si="7"/>
        <v>1.5056910270575377</v>
      </c>
      <c r="E34" s="303"/>
      <c r="F34" s="302">
        <v>7.8424733459001583E-2</v>
      </c>
      <c r="G34" s="302">
        <v>0.60882166408072935</v>
      </c>
      <c r="H34" s="302">
        <f t="shared" si="8"/>
        <v>0.68724639753973094</v>
      </c>
      <c r="I34" s="303"/>
      <c r="J34" s="302">
        <v>3.0858049179397804E-2</v>
      </c>
      <c r="K34" s="302">
        <v>0.68517260055125206</v>
      </c>
      <c r="L34" s="302">
        <f t="shared" si="9"/>
        <v>0.71603064973064989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1.4047907927282586</v>
      </c>
      <c r="C36" s="311">
        <f t="shared" ref="C36:K36" si="10">SUM(C26:C34)</f>
        <v>8.2462092072717432</v>
      </c>
      <c r="D36" s="311">
        <f t="shared" si="10"/>
        <v>9.6510000000000016</v>
      </c>
      <c r="E36" s="311"/>
      <c r="F36" s="311">
        <f t="shared" si="10"/>
        <v>1.5856931364397608</v>
      </c>
      <c r="G36" s="311">
        <f t="shared" si="10"/>
        <v>4.8573068635602414</v>
      </c>
      <c r="H36" s="311">
        <f t="shared" si="10"/>
        <v>6.4430000000000032</v>
      </c>
      <c r="I36" s="311"/>
      <c r="J36" s="311">
        <f t="shared" si="10"/>
        <v>1.6365440151830988</v>
      </c>
      <c r="K36" s="311">
        <f t="shared" si="10"/>
        <v>5.133455984816913</v>
      </c>
      <c r="L36" s="311">
        <f>SUM(L26:L34)</f>
        <v>6.7700000000000129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4.6953368667343842E-2</v>
      </c>
      <c r="C43" s="302">
        <v>9.5302780805537418E-2</v>
      </c>
      <c r="D43" s="302">
        <f>SUM(B43:C43)</f>
        <v>0.14225614947288126</v>
      </c>
      <c r="E43" s="303"/>
      <c r="F43" s="302">
        <v>7.2154538365830391E-3</v>
      </c>
      <c r="G43" s="302">
        <v>4.3226264798540533E-2</v>
      </c>
      <c r="H43" s="302">
        <f>SUM(F43:G43)</f>
        <v>5.0441718635123575E-2</v>
      </c>
      <c r="I43" s="303"/>
      <c r="J43" s="302">
        <v>1.8369669978062491E-3</v>
      </c>
      <c r="K43" s="302">
        <v>2.2243265246658369E-2</v>
      </c>
      <c r="L43" s="302">
        <f>SUM(J43:K43)</f>
        <v>2.4080232244464619E-2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3.2488151066871244E-2</v>
      </c>
      <c r="C44" s="302">
        <v>0.12963438421548862</v>
      </c>
      <c r="D44" s="302">
        <f t="shared" ref="D44:D51" si="11">SUM(B44:C44)</f>
        <v>0.16212253528235987</v>
      </c>
      <c r="E44" s="303"/>
      <c r="F44" s="302">
        <v>1.47257606402376E-2</v>
      </c>
      <c r="G44" s="302">
        <v>6.6035262759296817E-2</v>
      </c>
      <c r="H44" s="302">
        <f t="shared" ref="H44:H51" si="12">SUM(F44:G44)</f>
        <v>8.0761023399534421E-2</v>
      </c>
      <c r="I44" s="303"/>
      <c r="J44" s="302">
        <v>9.6851092592251734E-3</v>
      </c>
      <c r="K44" s="302">
        <v>4.2951964764469386E-2</v>
      </c>
      <c r="L44" s="302">
        <f t="shared" ref="L44:L51" si="13">SUM(J44:K44)</f>
        <v>5.2637074023694559E-2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3.726676634007093E-2</v>
      </c>
      <c r="C45" s="302">
        <v>8.4401474324016304E-2</v>
      </c>
      <c r="D45" s="302">
        <f t="shared" si="11"/>
        <v>0.12166824066408724</v>
      </c>
      <c r="E45" s="303"/>
      <c r="F45" s="302">
        <v>6.8512355050723917E-3</v>
      </c>
      <c r="G45" s="302">
        <v>4.3050318769150192E-2</v>
      </c>
      <c r="H45" s="302">
        <f t="shared" si="12"/>
        <v>4.9901554274222583E-2</v>
      </c>
      <c r="I45" s="303"/>
      <c r="J45" s="302">
        <v>7.1662926057311617E-3</v>
      </c>
      <c r="K45" s="302">
        <v>2.04082156674016E-2</v>
      </c>
      <c r="L45" s="302">
        <f t="shared" si="13"/>
        <v>2.7574508273132761E-2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9.4600963802059748E-2</v>
      </c>
      <c r="C46" s="302">
        <v>1.4785494579034903E-2</v>
      </c>
      <c r="D46" s="302">
        <f t="shared" si="11"/>
        <v>0.10938645838109465</v>
      </c>
      <c r="E46" s="303"/>
      <c r="F46" s="302">
        <v>1.4700404372279733E-2</v>
      </c>
      <c r="G46" s="302">
        <v>4.4914905507071655E-3</v>
      </c>
      <c r="H46" s="302">
        <f t="shared" si="12"/>
        <v>1.91918949229869E-2</v>
      </c>
      <c r="I46" s="303"/>
      <c r="J46" s="302">
        <v>4.8785389230214735E-3</v>
      </c>
      <c r="K46" s="302">
        <v>2.792438418722371E-3</v>
      </c>
      <c r="L46" s="302">
        <f t="shared" si="13"/>
        <v>7.670977341743844E-3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6.4169618268931292E-3</v>
      </c>
      <c r="C47" s="302">
        <v>0.27655216621076417</v>
      </c>
      <c r="D47" s="302">
        <f t="shared" si="11"/>
        <v>0.28296912803765728</v>
      </c>
      <c r="E47" s="303"/>
      <c r="F47" s="302">
        <v>1.3272820154805966E-3</v>
      </c>
      <c r="G47" s="302">
        <v>9.9972557078019428E-2</v>
      </c>
      <c r="H47" s="302">
        <f>SUM(F47:G47)</f>
        <v>0.10129983909350003</v>
      </c>
      <c r="I47" s="303"/>
      <c r="J47" s="302">
        <v>2.5282101127270821E-4</v>
      </c>
      <c r="K47" s="302">
        <v>4.0063384688017331E-2</v>
      </c>
      <c r="L47" s="302">
        <f t="shared" si="13"/>
        <v>4.0316205699290036E-2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1.9279529785992896E-2</v>
      </c>
      <c r="C48" s="302">
        <v>1.8367765565347048E-2</v>
      </c>
      <c r="D48" s="302">
        <f t="shared" si="11"/>
        <v>3.7647295351339941E-2</v>
      </c>
      <c r="E48" s="303"/>
      <c r="F48" s="302">
        <v>7.3800870530964452E-3</v>
      </c>
      <c r="G48" s="302">
        <v>5.9908741796860171E-3</v>
      </c>
      <c r="H48" s="302">
        <f t="shared" si="12"/>
        <v>1.3370961232782462E-2</v>
      </c>
      <c r="I48" s="303"/>
      <c r="J48" s="302">
        <v>1.1983122047304132E-3</v>
      </c>
      <c r="K48" s="302">
        <v>3.1914441398421074E-3</v>
      </c>
      <c r="L48" s="302">
        <f t="shared" si="13"/>
        <v>4.3897563445725206E-3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2.0639942033866092E-2</v>
      </c>
      <c r="C49" s="302">
        <v>1.7128209617908927E-2</v>
      </c>
      <c r="D49" s="302">
        <f t="shared" si="11"/>
        <v>3.7768151651775023E-2</v>
      </c>
      <c r="E49" s="303"/>
      <c r="F49" s="302">
        <v>2.9141301924991508E-3</v>
      </c>
      <c r="G49" s="302">
        <v>3.2222024653711509E-3</v>
      </c>
      <c r="H49" s="302">
        <f t="shared" si="12"/>
        <v>6.1363326578703012E-3</v>
      </c>
      <c r="I49" s="303"/>
      <c r="J49" s="302">
        <v>8.9981978555369539E-4</v>
      </c>
      <c r="K49" s="302">
        <v>1.9055468132107413E-3</v>
      </c>
      <c r="L49" s="302">
        <f t="shared" si="13"/>
        <v>2.8053665987644366E-3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8.8646292135628104E-3</v>
      </c>
      <c r="C50" s="302">
        <v>0.21596922803844137</v>
      </c>
      <c r="D50" s="302">
        <f t="shared" si="11"/>
        <v>0.22483385725200419</v>
      </c>
      <c r="E50" s="303"/>
      <c r="F50" s="302">
        <v>1.3646601400608496E-3</v>
      </c>
      <c r="G50" s="302">
        <v>6.6296438704292429E-2</v>
      </c>
      <c r="H50" s="302">
        <f t="shared" si="12"/>
        <v>6.7661098844353285E-2</v>
      </c>
      <c r="I50" s="303"/>
      <c r="J50" s="302">
        <v>1.5069204271054085E-4</v>
      </c>
      <c r="K50" s="302">
        <v>2.1786668862356862E-2</v>
      </c>
      <c r="L50" s="302">
        <f t="shared" si="13"/>
        <v>2.1937360905067402E-2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1.6287848478825143E-2</v>
      </c>
      <c r="C51" s="302">
        <v>0.13806033542797508</v>
      </c>
      <c r="D51" s="302">
        <f t="shared" si="11"/>
        <v>0.15434818390680022</v>
      </c>
      <c r="E51" s="303"/>
      <c r="F51" s="302">
        <v>2.2128429218202655E-3</v>
      </c>
      <c r="G51" s="302">
        <v>1.3022734017806275E-2</v>
      </c>
      <c r="H51" s="302">
        <f t="shared" si="12"/>
        <v>1.523557693962654E-2</v>
      </c>
      <c r="I51" s="303"/>
      <c r="J51" s="302">
        <v>9.3144717115164815E-4</v>
      </c>
      <c r="K51" s="302">
        <v>6.6570713981182975E-3</v>
      </c>
      <c r="L51" s="302">
        <f t="shared" si="13"/>
        <v>7.5885185692699461E-3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0.28279816121548579</v>
      </c>
      <c r="C53" s="311">
        <f t="shared" ref="C53:L53" si="14">SUM(C43:C51)</f>
        <v>0.99020183878451373</v>
      </c>
      <c r="D53" s="311">
        <f t="shared" si="14"/>
        <v>1.2729999999999995</v>
      </c>
      <c r="E53" s="311"/>
      <c r="F53" s="311">
        <f t="shared" si="14"/>
        <v>5.8691856677130068E-2</v>
      </c>
      <c r="G53" s="311">
        <f t="shared" si="14"/>
        <v>0.34530814332287002</v>
      </c>
      <c r="H53" s="311">
        <f t="shared" si="14"/>
        <v>0.40400000000000003</v>
      </c>
      <c r="I53" s="311"/>
      <c r="J53" s="311">
        <f t="shared" si="14"/>
        <v>2.7000000001203062E-2</v>
      </c>
      <c r="K53" s="311">
        <f t="shared" si="14"/>
        <v>0.16199999999879705</v>
      </c>
      <c r="L53" s="311">
        <f t="shared" si="14"/>
        <v>0.18900000000000014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0.25488560328424198</v>
      </c>
      <c r="C60" s="302">
        <v>0.7870662970773078</v>
      </c>
      <c r="D60" s="302">
        <f>SUM(B60:C60)</f>
        <v>1.0419519003615498</v>
      </c>
      <c r="E60" s="303"/>
      <c r="F60" s="302">
        <v>0.38765472164682485</v>
      </c>
      <c r="G60" s="302">
        <v>1.2149596996785199</v>
      </c>
      <c r="H60" s="302">
        <f>SUM(F60:G60)</f>
        <v>1.6026144213253448</v>
      </c>
      <c r="I60" s="303"/>
      <c r="J60" s="302">
        <v>0.30796700853576858</v>
      </c>
      <c r="K60" s="302">
        <v>0.84686626622817995</v>
      </c>
      <c r="L60" s="302">
        <f>SUM(J60:K60)</f>
        <v>1.1548332747639485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0.26628623494161197</v>
      </c>
      <c r="C61" s="302">
        <v>0.54239368832979895</v>
      </c>
      <c r="D61" s="302">
        <f t="shared" ref="D61:D68" si="15">SUM(B61:C61)</f>
        <v>0.80867992327141092</v>
      </c>
      <c r="E61" s="303"/>
      <c r="F61" s="302">
        <v>0.45990978295193247</v>
      </c>
      <c r="G61" s="302">
        <v>0.90507029156121166</v>
      </c>
      <c r="H61" s="302">
        <f t="shared" ref="H61:H68" si="16">SUM(F61:G61)</f>
        <v>1.3649800745131442</v>
      </c>
      <c r="I61" s="303"/>
      <c r="J61" s="302">
        <v>0.47029918760752715</v>
      </c>
      <c r="K61" s="302">
        <v>1.0041388129126929</v>
      </c>
      <c r="L61" s="302">
        <f t="shared" ref="L61:L68" si="17">SUM(J61:K61)</f>
        <v>1.47443800052022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0.39228870209921285</v>
      </c>
      <c r="C62" s="302">
        <v>0.76205720508692976</v>
      </c>
      <c r="D62" s="302">
        <f t="shared" si="15"/>
        <v>1.1543459071861426</v>
      </c>
      <c r="E62" s="303"/>
      <c r="F62" s="302">
        <v>0.58792760174243952</v>
      </c>
      <c r="G62" s="302">
        <v>1.2182685478976396</v>
      </c>
      <c r="H62" s="302">
        <f t="shared" si="16"/>
        <v>1.8061961496400791</v>
      </c>
      <c r="I62" s="303"/>
      <c r="J62" s="302">
        <v>0.53193774930885984</v>
      </c>
      <c r="K62" s="302">
        <v>0.94553596187748123</v>
      </c>
      <c r="L62" s="302">
        <f t="shared" si="17"/>
        <v>1.4774737111863412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0.53885755107982225</v>
      </c>
      <c r="C63" s="302">
        <v>0.31492140429108367</v>
      </c>
      <c r="D63" s="302">
        <f t="shared" si="15"/>
        <v>0.85377895537090587</v>
      </c>
      <c r="E63" s="303"/>
      <c r="F63" s="302">
        <v>0.57035014507113146</v>
      </c>
      <c r="G63" s="302">
        <v>0.48999081872690681</v>
      </c>
      <c r="H63" s="302">
        <f t="shared" si="16"/>
        <v>1.0603409637980383</v>
      </c>
      <c r="I63" s="303"/>
      <c r="J63" s="302">
        <v>0.43215203363378035</v>
      </c>
      <c r="K63" s="302">
        <v>0.41249390242090916</v>
      </c>
      <c r="L63" s="302">
        <f t="shared" si="17"/>
        <v>0.84464593605468952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0.31634003034645197</v>
      </c>
      <c r="C64" s="302">
        <v>1.485786008342892</v>
      </c>
      <c r="D64" s="302">
        <f t="shared" si="15"/>
        <v>1.8021260386893441</v>
      </c>
      <c r="E64" s="303"/>
      <c r="F64" s="302">
        <v>0.3369515626876205</v>
      </c>
      <c r="G64" s="302">
        <v>1.5259363893886415</v>
      </c>
      <c r="H64" s="302">
        <f t="shared" si="16"/>
        <v>1.862887952076262</v>
      </c>
      <c r="I64" s="303"/>
      <c r="J64" s="302">
        <v>0.18522000409190292</v>
      </c>
      <c r="K64" s="302">
        <v>1.0671864913472378</v>
      </c>
      <c r="L64" s="302">
        <f t="shared" si="17"/>
        <v>1.2524064954391407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7.8478814625350501E-2</v>
      </c>
      <c r="C65" s="302">
        <v>5.390451213609615E-2</v>
      </c>
      <c r="D65" s="302">
        <f t="shared" si="15"/>
        <v>0.13238332676144665</v>
      </c>
      <c r="E65" s="303"/>
      <c r="F65" s="302">
        <v>6.5003462403741205E-2</v>
      </c>
      <c r="G65" s="302">
        <v>7.7805427284071429E-2</v>
      </c>
      <c r="H65" s="302">
        <f t="shared" si="16"/>
        <v>0.14280888968781263</v>
      </c>
      <c r="I65" s="303"/>
      <c r="J65" s="302">
        <v>4.4626017004831958E-2</v>
      </c>
      <c r="K65" s="302">
        <v>5.3206678098267644E-2</v>
      </c>
      <c r="L65" s="302">
        <f t="shared" si="17"/>
        <v>9.7832695103099609E-2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0.26371139463555127</v>
      </c>
      <c r="C66" s="302">
        <v>0.18034696467567943</v>
      </c>
      <c r="D66" s="302">
        <f t="shared" si="15"/>
        <v>0.44405835931123072</v>
      </c>
      <c r="E66" s="303"/>
      <c r="F66" s="302">
        <v>0.20939391842695057</v>
      </c>
      <c r="G66" s="302">
        <v>0.2157491768456947</v>
      </c>
      <c r="H66" s="302">
        <f t="shared" si="16"/>
        <v>0.42514309527264527</v>
      </c>
      <c r="I66" s="303"/>
      <c r="J66" s="302">
        <v>0.14570317399650601</v>
      </c>
      <c r="K66" s="302">
        <v>0.18610484158006682</v>
      </c>
      <c r="L66" s="302">
        <f t="shared" si="17"/>
        <v>0.3318080155765728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1.5976431786455496</v>
      </c>
      <c r="C67" s="302">
        <v>3.5640911666217971</v>
      </c>
      <c r="D67" s="302">
        <f t="shared" si="15"/>
        <v>5.1617343452673463</v>
      </c>
      <c r="E67" s="303"/>
      <c r="F67" s="302">
        <v>1.6454426473655084</v>
      </c>
      <c r="G67" s="302">
        <v>3.9612494250515624</v>
      </c>
      <c r="H67" s="302">
        <f t="shared" si="16"/>
        <v>5.6066920724170703</v>
      </c>
      <c r="I67" s="303"/>
      <c r="J67" s="302">
        <v>1.1559361304194491</v>
      </c>
      <c r="K67" s="302">
        <v>2.6023720149002116</v>
      </c>
      <c r="L67" s="302">
        <f t="shared" si="17"/>
        <v>3.7583081453196607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1.4539232299297113</v>
      </c>
      <c r="C68" s="302">
        <v>0.79201801385092152</v>
      </c>
      <c r="D68" s="302">
        <f t="shared" si="15"/>
        <v>2.2459412437806328</v>
      </c>
      <c r="E68" s="303"/>
      <c r="F68" s="302">
        <v>1.2800873664694294</v>
      </c>
      <c r="G68" s="302">
        <v>0.89924901480019004</v>
      </c>
      <c r="H68" s="302">
        <f t="shared" si="16"/>
        <v>2.1793363812696196</v>
      </c>
      <c r="I68" s="303"/>
      <c r="J68" s="302">
        <v>1.3548775130790347</v>
      </c>
      <c r="K68" s="302">
        <v>0.66437621295729854</v>
      </c>
      <c r="L68" s="302">
        <f t="shared" si="17"/>
        <v>2.0192537260363332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5.1624147395875042</v>
      </c>
      <c r="C70" s="311">
        <f t="shared" ref="C70:L70" si="18">SUM(C60:C68)</f>
        <v>8.482585260412506</v>
      </c>
      <c r="D70" s="311">
        <f t="shared" si="18"/>
        <v>13.64500000000001</v>
      </c>
      <c r="E70" s="311"/>
      <c r="F70" s="311">
        <f t="shared" si="18"/>
        <v>5.5427212087655775</v>
      </c>
      <c r="G70" s="311">
        <f t="shared" si="18"/>
        <v>10.508278791234439</v>
      </c>
      <c r="H70" s="311">
        <f t="shared" si="18"/>
        <v>16.051000000000016</v>
      </c>
      <c r="I70" s="311"/>
      <c r="J70" s="311">
        <f t="shared" si="18"/>
        <v>4.6287188176776608</v>
      </c>
      <c r="K70" s="311">
        <f t="shared" si="18"/>
        <v>7.7822811823223459</v>
      </c>
      <c r="L70" s="311">
        <f t="shared" si="18"/>
        <v>12.411000000000005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8.7951502510972307E-2</v>
      </c>
      <c r="C77" s="302">
        <v>0.58049376788206986</v>
      </c>
      <c r="D77" s="302">
        <f>SUM(B77:C77)</f>
        <v>0.66844527039304213</v>
      </c>
      <c r="E77" s="303"/>
      <c r="F77" s="302">
        <v>0.12464270927504893</v>
      </c>
      <c r="G77" s="302">
        <v>0.6055506006060325</v>
      </c>
      <c r="H77" s="302">
        <f>SUM(F77:G77)</f>
        <v>0.73019330988108144</v>
      </c>
      <c r="I77" s="303"/>
      <c r="J77" s="302">
        <v>0.1365101867201747</v>
      </c>
      <c r="K77" s="302">
        <v>0.61110608031674052</v>
      </c>
      <c r="L77" s="302">
        <f>SUM(J77:K77)</f>
        <v>0.74761626703691519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0.13315955639090823</v>
      </c>
      <c r="C78" s="302">
        <v>0.73423853121916927</v>
      </c>
      <c r="D78" s="302">
        <f t="shared" ref="D78:D85" si="19">SUM(B78:C78)</f>
        <v>0.86739808761007753</v>
      </c>
      <c r="E78" s="303"/>
      <c r="F78" s="302">
        <v>0.17230660565242187</v>
      </c>
      <c r="G78" s="302">
        <v>0.83167227286044754</v>
      </c>
      <c r="H78" s="302">
        <f t="shared" ref="H78:H85" si="20">SUM(F78:G78)</f>
        <v>1.0039788785128694</v>
      </c>
      <c r="I78" s="303"/>
      <c r="J78" s="302">
        <v>0.21245413173418609</v>
      </c>
      <c r="K78" s="302">
        <v>1.1792511612031069</v>
      </c>
      <c r="L78" s="302">
        <f t="shared" ref="L78:L85" si="21">SUM(J78:K78)</f>
        <v>1.3917052929372931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0.17231618307536756</v>
      </c>
      <c r="C79" s="302">
        <v>0.43202563301427288</v>
      </c>
      <c r="D79" s="302">
        <f t="shared" si="19"/>
        <v>0.60434181608964044</v>
      </c>
      <c r="E79" s="303"/>
      <c r="F79" s="302">
        <v>0.19353615680330785</v>
      </c>
      <c r="G79" s="302">
        <v>0.47116577221173495</v>
      </c>
      <c r="H79" s="302">
        <f t="shared" si="20"/>
        <v>0.66470192901504277</v>
      </c>
      <c r="I79" s="303"/>
      <c r="J79" s="302">
        <v>0.23155833891445962</v>
      </c>
      <c r="K79" s="302">
        <v>0.48903283376509182</v>
      </c>
      <c r="L79" s="302">
        <f t="shared" si="21"/>
        <v>0.72059117267955142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0.29496599120426226</v>
      </c>
      <c r="C80" s="302">
        <v>6.9997451214132214E-2</v>
      </c>
      <c r="D80" s="302">
        <f t="shared" si="19"/>
        <v>0.36496344241839446</v>
      </c>
      <c r="E80" s="303"/>
      <c r="F80" s="302">
        <v>0.30371488360294352</v>
      </c>
      <c r="G80" s="302">
        <v>8.4052910524076263E-2</v>
      </c>
      <c r="H80" s="302">
        <f t="shared" si="20"/>
        <v>0.38776779412701978</v>
      </c>
      <c r="I80" s="303"/>
      <c r="J80" s="302">
        <v>0.24949926546818901</v>
      </c>
      <c r="K80" s="302">
        <v>0.10391868133337709</v>
      </c>
      <c r="L80" s="302">
        <f t="shared" si="21"/>
        <v>0.35341794680156613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3.1658337993036682E-2</v>
      </c>
      <c r="C81" s="302">
        <v>1.3616295629948272</v>
      </c>
      <c r="D81" s="302">
        <f t="shared" si="19"/>
        <v>1.3932879009878638</v>
      </c>
      <c r="E81" s="303"/>
      <c r="F81" s="302">
        <v>3.2814529597345689E-2</v>
      </c>
      <c r="G81" s="302">
        <v>1.0191690914133889</v>
      </c>
      <c r="H81" s="302">
        <f t="shared" si="20"/>
        <v>1.0519836210107345</v>
      </c>
      <c r="I81" s="303"/>
      <c r="J81" s="302">
        <v>4.3773756127686719E-2</v>
      </c>
      <c r="K81" s="302">
        <v>0.86775388161103295</v>
      </c>
      <c r="L81" s="302">
        <f t="shared" si="21"/>
        <v>0.9115276377387197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7.8194353059817576E-2</v>
      </c>
      <c r="C82" s="302">
        <v>8.0381937578115122E-3</v>
      </c>
      <c r="D82" s="302">
        <f t="shared" si="19"/>
        <v>8.6232546817629083E-2</v>
      </c>
      <c r="E82" s="303"/>
      <c r="F82" s="302">
        <v>7.6473245105428855E-2</v>
      </c>
      <c r="G82" s="302">
        <v>8.1997321413527693E-3</v>
      </c>
      <c r="H82" s="302">
        <f t="shared" si="20"/>
        <v>8.4672977246781619E-2</v>
      </c>
      <c r="I82" s="303"/>
      <c r="J82" s="302">
        <v>6.2452456736711556E-2</v>
      </c>
      <c r="K82" s="302">
        <v>9.7806429926174925E-3</v>
      </c>
      <c r="L82" s="302">
        <f t="shared" si="21"/>
        <v>7.2233099729329051E-2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8.2119908660420543E-2</v>
      </c>
      <c r="C83" s="302">
        <v>8.8787529686853883E-2</v>
      </c>
      <c r="D83" s="302">
        <f t="shared" si="19"/>
        <v>0.17090743834727443</v>
      </c>
      <c r="E83" s="303"/>
      <c r="F83" s="302">
        <v>8.0022409296021044E-2</v>
      </c>
      <c r="G83" s="302">
        <v>8.7383203899924447E-2</v>
      </c>
      <c r="H83" s="302">
        <f t="shared" si="20"/>
        <v>0.16740561319594549</v>
      </c>
      <c r="I83" s="303"/>
      <c r="J83" s="302">
        <v>7.2965928365593152E-2</v>
      </c>
      <c r="K83" s="302">
        <v>0.10997958468251366</v>
      </c>
      <c r="L83" s="302">
        <f t="shared" si="21"/>
        <v>0.1829455130481068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9.8461500486056536E-2</v>
      </c>
      <c r="C84" s="302">
        <v>0.44143858806793235</v>
      </c>
      <c r="D84" s="302">
        <f t="shared" si="19"/>
        <v>0.53990008855398886</v>
      </c>
      <c r="E84" s="303"/>
      <c r="F84" s="302">
        <v>6.8056589322950958E-2</v>
      </c>
      <c r="G84" s="302">
        <v>0.32947634750197907</v>
      </c>
      <c r="H84" s="302">
        <f t="shared" si="20"/>
        <v>0.39753293682493002</v>
      </c>
      <c r="I84" s="303"/>
      <c r="J84" s="302">
        <v>6.0056151209041356E-2</v>
      </c>
      <c r="K84" s="302">
        <v>0.290059247777394</v>
      </c>
      <c r="L84" s="302">
        <f t="shared" si="21"/>
        <v>0.35011539898643534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5.5810861063365982E-2</v>
      </c>
      <c r="C85" s="302">
        <v>0.20671254771872163</v>
      </c>
      <c r="D85" s="302">
        <f t="shared" si="19"/>
        <v>0.26252340878208763</v>
      </c>
      <c r="E85" s="303"/>
      <c r="F85" s="302">
        <v>5.1310995600235741E-2</v>
      </c>
      <c r="G85" s="302">
        <v>0.15645194458536571</v>
      </c>
      <c r="H85" s="302">
        <f t="shared" si="20"/>
        <v>0.20776294018560146</v>
      </c>
      <c r="I85" s="303"/>
      <c r="J85" s="302">
        <v>9.324211122333001E-2</v>
      </c>
      <c r="K85" s="302">
        <v>0.15560555981875995</v>
      </c>
      <c r="L85" s="302">
        <f t="shared" si="21"/>
        <v>0.24884767104208996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1.0346381944442076</v>
      </c>
      <c r="C87" s="311">
        <f t="shared" ref="C87:D87" si="22">SUM(C77:C85)</f>
        <v>3.9233618055557908</v>
      </c>
      <c r="D87" s="311">
        <f t="shared" si="22"/>
        <v>4.9579999999999993</v>
      </c>
      <c r="E87" s="311"/>
      <c r="F87" s="311">
        <f t="shared" ref="F87:H87" si="23">SUM(F77:F85)</f>
        <v>1.1028781242557044</v>
      </c>
      <c r="G87" s="311">
        <f t="shared" si="23"/>
        <v>3.5931218757443024</v>
      </c>
      <c r="H87" s="311">
        <f t="shared" si="23"/>
        <v>4.6960000000000051</v>
      </c>
      <c r="I87" s="311"/>
      <c r="J87" s="311">
        <f t="shared" ref="J87:L87" si="24">SUM(J77:J85)</f>
        <v>1.1625123264993722</v>
      </c>
      <c r="K87" s="311">
        <f t="shared" si="24"/>
        <v>3.8164876735006343</v>
      </c>
      <c r="L87" s="311">
        <f t="shared" si="24"/>
        <v>4.9790000000000072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0.39717087871808354</v>
      </c>
      <c r="C94" s="302">
        <v>2.047043898664592</v>
      </c>
      <c r="D94" s="302">
        <f>SUM(B94:C94)</f>
        <v>2.4442147773826757</v>
      </c>
      <c r="E94" s="303"/>
      <c r="F94" s="302">
        <v>0.46360391313336735</v>
      </c>
      <c r="G94" s="302">
        <v>2.0270921771560531</v>
      </c>
      <c r="H94" s="302">
        <f>SUM(F94:G94)</f>
        <v>2.4906960902894202</v>
      </c>
      <c r="I94" s="303"/>
      <c r="J94" s="302">
        <v>0.3768578517119367</v>
      </c>
      <c r="K94" s="302">
        <v>1.6206123726004322</v>
      </c>
      <c r="L94" s="302">
        <f>SUM(J94:K94)</f>
        <v>1.997470224312369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0.50838171221542683</v>
      </c>
      <c r="C95" s="302">
        <v>1.9808130283739807</v>
      </c>
      <c r="D95" s="302">
        <f t="shared" ref="D95:D102" si="25">SUM(B95:C95)</f>
        <v>2.4891947405894075</v>
      </c>
      <c r="E95" s="303"/>
      <c r="F95" s="302">
        <v>0.61559799721357167</v>
      </c>
      <c r="G95" s="302">
        <v>2.2859570059622292</v>
      </c>
      <c r="H95" s="302">
        <f t="shared" ref="H95:H102" si="26">SUM(F95:G95)</f>
        <v>2.9015550031758011</v>
      </c>
      <c r="I95" s="303"/>
      <c r="J95" s="302">
        <v>0.62286828550295581</v>
      </c>
      <c r="K95" s="302">
        <v>2.5384497921853475</v>
      </c>
      <c r="L95" s="302">
        <f t="shared" ref="L95:L102" si="27">SUM(J95:K95)</f>
        <v>3.1613180776883034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0.62630174821461382</v>
      </c>
      <c r="C96" s="302">
        <v>1.3339664348570701</v>
      </c>
      <c r="D96" s="302">
        <f t="shared" si="25"/>
        <v>1.9602681830716839</v>
      </c>
      <c r="E96" s="303"/>
      <c r="F96" s="302">
        <v>0.67026352399009037</v>
      </c>
      <c r="G96" s="302">
        <v>1.4539619097928016</v>
      </c>
      <c r="H96" s="302">
        <f t="shared" si="26"/>
        <v>2.1242254337828919</v>
      </c>
      <c r="I96" s="303"/>
      <c r="J96" s="302">
        <v>0.59151889923573853</v>
      </c>
      <c r="K96" s="302">
        <v>1.1956419564311536</v>
      </c>
      <c r="L96" s="302">
        <f t="shared" si="27"/>
        <v>1.7871608556668921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1.1692563491427674</v>
      </c>
      <c r="C97" s="302">
        <v>0.39182893366942351</v>
      </c>
      <c r="D97" s="302">
        <f t="shared" si="25"/>
        <v>1.5610852828121908</v>
      </c>
      <c r="E97" s="303"/>
      <c r="F97" s="302">
        <v>1.0523025631250931</v>
      </c>
      <c r="G97" s="302">
        <v>0.4312613184835552</v>
      </c>
      <c r="H97" s="302">
        <f t="shared" si="26"/>
        <v>1.4835638816086483</v>
      </c>
      <c r="I97" s="303"/>
      <c r="J97" s="302">
        <v>0.73082625691664416</v>
      </c>
      <c r="K97" s="302">
        <v>0.41211535411532629</v>
      </c>
      <c r="L97" s="302">
        <f t="shared" si="27"/>
        <v>1.1429416110319703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0.41315565360315393</v>
      </c>
      <c r="C98" s="302">
        <v>6.9026934548282064</v>
      </c>
      <c r="D98" s="302">
        <f t="shared" si="25"/>
        <v>7.3158491084313599</v>
      </c>
      <c r="E98" s="303"/>
      <c r="F98" s="302">
        <v>0.33760779551406683</v>
      </c>
      <c r="G98" s="302">
        <v>4.7741267377404455</v>
      </c>
      <c r="H98" s="302">
        <f t="shared" si="26"/>
        <v>5.1117345332545128</v>
      </c>
      <c r="I98" s="303"/>
      <c r="J98" s="302">
        <v>0.23200000679103627</v>
      </c>
      <c r="K98" s="302">
        <v>3.6023565654865735</v>
      </c>
      <c r="L98" s="302">
        <f t="shared" si="27"/>
        <v>3.8343565722776098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0.19120673921200393</v>
      </c>
      <c r="C99" s="302">
        <v>9.951372412526846E-2</v>
      </c>
      <c r="D99" s="302">
        <f t="shared" si="25"/>
        <v>0.29072046333727242</v>
      </c>
      <c r="E99" s="303"/>
      <c r="F99" s="302">
        <v>0.17519250112138671</v>
      </c>
      <c r="G99" s="302">
        <v>0.11447017165954004</v>
      </c>
      <c r="H99" s="302">
        <f t="shared" si="26"/>
        <v>0.28966267278092672</v>
      </c>
      <c r="I99" s="303"/>
      <c r="J99" s="302">
        <v>0.12457541246106267</v>
      </c>
      <c r="K99" s="302">
        <v>0.12039821053278543</v>
      </c>
      <c r="L99" s="302">
        <f t="shared" si="27"/>
        <v>0.24497362299384812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0.3620376022215161</v>
      </c>
      <c r="C100" s="302">
        <v>0.27758488067859954</v>
      </c>
      <c r="D100" s="302">
        <f t="shared" si="25"/>
        <v>0.63962248290011559</v>
      </c>
      <c r="E100" s="303"/>
      <c r="F100" s="302">
        <v>0.31919018700278834</v>
      </c>
      <c r="G100" s="302">
        <v>0.2665612218145908</v>
      </c>
      <c r="H100" s="302">
        <f t="shared" si="26"/>
        <v>0.58575140881737919</v>
      </c>
      <c r="I100" s="303"/>
      <c r="J100" s="302">
        <v>0.24058946006561119</v>
      </c>
      <c r="K100" s="302">
        <v>0.26006108998329708</v>
      </c>
      <c r="L100" s="302">
        <f t="shared" si="27"/>
        <v>0.50065055004890824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0.75977484560809394</v>
      </c>
      <c r="C101" s="302">
        <v>3.8624160881649585</v>
      </c>
      <c r="D101" s="302">
        <f t="shared" si="25"/>
        <v>4.6221909337730525</v>
      </c>
      <c r="E101" s="303"/>
      <c r="F101" s="302">
        <v>0.56889017354275406</v>
      </c>
      <c r="G101" s="302">
        <v>3.0425621497853532</v>
      </c>
      <c r="H101" s="302">
        <f t="shared" si="26"/>
        <v>3.6114523233281073</v>
      </c>
      <c r="I101" s="303"/>
      <c r="J101" s="302">
        <v>0.50839528615847129</v>
      </c>
      <c r="K101" s="302">
        <v>2.2802152391477311</v>
      </c>
      <c r="L101" s="302">
        <f t="shared" si="27"/>
        <v>2.7886105253062023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0.53928304985117737</v>
      </c>
      <c r="C102" s="302">
        <v>1.194570977850999</v>
      </c>
      <c r="D102" s="302">
        <f t="shared" si="25"/>
        <v>1.7338540277021763</v>
      </c>
      <c r="E102" s="303"/>
      <c r="F102" s="302">
        <v>0.39315291538568181</v>
      </c>
      <c r="G102" s="302">
        <v>0.98720573757664976</v>
      </c>
      <c r="H102" s="302">
        <f t="shared" si="26"/>
        <v>1.3803586529623315</v>
      </c>
      <c r="I102" s="303"/>
      <c r="J102" s="302">
        <v>0.45206361693937414</v>
      </c>
      <c r="K102" s="302">
        <v>0.78345434373453049</v>
      </c>
      <c r="L102" s="302">
        <f t="shared" si="27"/>
        <v>1.2355179606739046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4.9665685787868368</v>
      </c>
      <c r="C104" s="311">
        <f t="shared" ref="C104:D104" si="28">SUM(C94:C102)</f>
        <v>18.090431421213097</v>
      </c>
      <c r="D104" s="311">
        <f t="shared" si="28"/>
        <v>23.056999999999931</v>
      </c>
      <c r="E104" s="311"/>
      <c r="F104" s="311">
        <f t="shared" ref="F104:H104" si="29">SUM(F94:F102)</f>
        <v>4.5958015700288</v>
      </c>
      <c r="G104" s="311">
        <f t="shared" si="29"/>
        <v>15.383198429971221</v>
      </c>
      <c r="H104" s="311">
        <f t="shared" si="29"/>
        <v>19.979000000000017</v>
      </c>
      <c r="I104" s="311"/>
      <c r="J104" s="311">
        <f t="shared" ref="J104:L104" si="30">SUM(J94:J102)</f>
        <v>3.879695075782831</v>
      </c>
      <c r="K104" s="311">
        <f t="shared" si="30"/>
        <v>12.813304924217178</v>
      </c>
      <c r="L104" s="311">
        <f t="shared" si="30"/>
        <v>16.693000000000008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6.57204631121142E-2</v>
      </c>
      <c r="C111" s="302">
        <v>0.17416724468108696</v>
      </c>
      <c r="D111" s="302">
        <f>SUM(B111:C111)</f>
        <v>0.23988770779320118</v>
      </c>
      <c r="E111" s="303"/>
      <c r="F111" s="302">
        <v>5.7402911641543104E-2</v>
      </c>
      <c r="G111" s="302">
        <v>0.13737605984519077</v>
      </c>
      <c r="H111" s="302">
        <f>SUM(F111:G111)</f>
        <v>0.19477897148673387</v>
      </c>
      <c r="I111" s="303"/>
      <c r="J111" s="302">
        <v>5.4574493088283493E-2</v>
      </c>
      <c r="K111" s="302">
        <v>0.11693625779706278</v>
      </c>
      <c r="L111" s="302">
        <f>SUM(J111:K111)</f>
        <v>0.17151075088534629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9.666157979194262E-2</v>
      </c>
      <c r="C112" s="302">
        <v>0.30283727787310977</v>
      </c>
      <c r="D112" s="302">
        <f t="shared" ref="D112:D119" si="31">SUM(B112:C112)</f>
        <v>0.39949885766505239</v>
      </c>
      <c r="E112" s="303"/>
      <c r="F112" s="302">
        <v>9.4190401046444716E-2</v>
      </c>
      <c r="G112" s="302">
        <v>0.2878476543806065</v>
      </c>
      <c r="H112" s="302">
        <f t="shared" ref="H112:H119" si="32">SUM(F112:G112)</f>
        <v>0.38203805542705122</v>
      </c>
      <c r="I112" s="303"/>
      <c r="J112" s="302">
        <v>0.11370136892014045</v>
      </c>
      <c r="K112" s="302">
        <v>0.33252020358507339</v>
      </c>
      <c r="L112" s="302">
        <f t="shared" ref="L112:L119" si="33">SUM(J112:K112)</f>
        <v>0.44622157250521383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9.1096066632954664E-2</v>
      </c>
      <c r="C113" s="302">
        <v>0.17593832144028598</v>
      </c>
      <c r="D113" s="302">
        <f t="shared" si="31"/>
        <v>0.26703438807324065</v>
      </c>
      <c r="E113" s="303"/>
      <c r="F113" s="302">
        <v>7.3970718792378293E-2</v>
      </c>
      <c r="G113" s="302">
        <v>0.17195218247064073</v>
      </c>
      <c r="H113" s="302">
        <f t="shared" si="32"/>
        <v>0.24592290126301902</v>
      </c>
      <c r="I113" s="303"/>
      <c r="J113" s="302">
        <v>7.6418125077513541E-2</v>
      </c>
      <c r="K113" s="302">
        <v>0.14149485102976145</v>
      </c>
      <c r="L113" s="302">
        <f t="shared" si="33"/>
        <v>0.217912976107275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0.19464183914326483</v>
      </c>
      <c r="C114" s="302">
        <v>0.16368980789168902</v>
      </c>
      <c r="D114" s="302">
        <f t="shared" si="31"/>
        <v>0.35833164703495385</v>
      </c>
      <c r="E114" s="303"/>
      <c r="F114" s="302">
        <v>0.12356783973138646</v>
      </c>
      <c r="G114" s="302">
        <v>0.15266693497591685</v>
      </c>
      <c r="H114" s="302">
        <f t="shared" si="32"/>
        <v>0.27623477470730329</v>
      </c>
      <c r="I114" s="303"/>
      <c r="J114" s="302">
        <v>0.10221517640494772</v>
      </c>
      <c r="K114" s="302">
        <v>0.16362150661621813</v>
      </c>
      <c r="L114" s="302">
        <f t="shared" si="33"/>
        <v>0.26583668302116586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3.3366954181252204E-3</v>
      </c>
      <c r="C115" s="302">
        <v>0.24606436181914199</v>
      </c>
      <c r="D115" s="302">
        <f t="shared" si="31"/>
        <v>0.24940105723726722</v>
      </c>
      <c r="E115" s="303"/>
      <c r="F115" s="302">
        <v>2.0760940375542289E-3</v>
      </c>
      <c r="G115" s="302">
        <v>0.14718822946893978</v>
      </c>
      <c r="H115" s="302">
        <f t="shared" si="32"/>
        <v>0.14926432350649402</v>
      </c>
      <c r="I115" s="303"/>
      <c r="J115" s="302">
        <v>2.2345650549069128E-3</v>
      </c>
      <c r="K115" s="302">
        <v>8.6044030842053379E-2</v>
      </c>
      <c r="L115" s="302">
        <f t="shared" si="33"/>
        <v>8.8278595896960285E-2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6.5941617411910472E-3</v>
      </c>
      <c r="C116" s="302">
        <v>2.4251247914085342E-2</v>
      </c>
      <c r="D116" s="302">
        <f t="shared" si="31"/>
        <v>3.0845409655276389E-2</v>
      </c>
      <c r="E116" s="303"/>
      <c r="F116" s="302">
        <v>3.9097579827612507E-3</v>
      </c>
      <c r="G116" s="302">
        <v>2.0597903406357029E-2</v>
      </c>
      <c r="H116" s="302">
        <f t="shared" si="32"/>
        <v>2.4507661389118279E-2</v>
      </c>
      <c r="I116" s="303"/>
      <c r="J116" s="302">
        <v>2.4551201028501766E-3</v>
      </c>
      <c r="K116" s="302">
        <v>1.8931364012990178E-2</v>
      </c>
      <c r="L116" s="302">
        <f t="shared" si="33"/>
        <v>2.1386484115840355E-2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0.12321228742100829</v>
      </c>
      <c r="C117" s="302">
        <v>0.15677288259529121</v>
      </c>
      <c r="D117" s="302">
        <f t="shared" si="31"/>
        <v>0.27998517001629952</v>
      </c>
      <c r="E117" s="303"/>
      <c r="F117" s="302">
        <v>7.6564110795383361E-2</v>
      </c>
      <c r="G117" s="302">
        <v>0.12526499785353973</v>
      </c>
      <c r="H117" s="302">
        <f t="shared" si="32"/>
        <v>0.20182910864892309</v>
      </c>
      <c r="I117" s="303"/>
      <c r="J117" s="302">
        <v>7.7090966428940574E-2</v>
      </c>
      <c r="K117" s="302">
        <v>0.14236887438015902</v>
      </c>
      <c r="L117" s="302">
        <f t="shared" si="33"/>
        <v>0.21945984080909958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1.9009406562403308E-3</v>
      </c>
      <c r="C118" s="302">
        <v>0.11500889227649483</v>
      </c>
      <c r="D118" s="302">
        <f t="shared" si="31"/>
        <v>0.11690983293273516</v>
      </c>
      <c r="E118" s="303"/>
      <c r="F118" s="302">
        <v>1.0399392332250015E-3</v>
      </c>
      <c r="G118" s="302">
        <v>6.8597900284804239E-2</v>
      </c>
      <c r="H118" s="302">
        <f t="shared" si="32"/>
        <v>6.9637839518029238E-2</v>
      </c>
      <c r="I118" s="303"/>
      <c r="J118" s="302">
        <v>1.4364694142157694E-3</v>
      </c>
      <c r="K118" s="302">
        <v>6.0624776350300009E-2</v>
      </c>
      <c r="L118" s="302">
        <f t="shared" si="33"/>
        <v>6.2061245764515778E-2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7.3159864467149342E-3</v>
      </c>
      <c r="C119" s="302">
        <v>3.8789943145260179E-2</v>
      </c>
      <c r="D119" s="302">
        <f t="shared" si="31"/>
        <v>4.6105929591975112E-2</v>
      </c>
      <c r="E119" s="303"/>
      <c r="F119" s="302">
        <v>3.154840448459166E-3</v>
      </c>
      <c r="G119" s="302">
        <v>2.1631523604866493E-2</v>
      </c>
      <c r="H119" s="302">
        <f t="shared" si="32"/>
        <v>2.4786364053325658E-2</v>
      </c>
      <c r="I119" s="303"/>
      <c r="J119" s="302">
        <v>2.8663157924601599E-3</v>
      </c>
      <c r="K119" s="302">
        <v>1.8465535102123461E-2</v>
      </c>
      <c r="L119" s="302">
        <f t="shared" si="33"/>
        <v>2.1331850894583622E-2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0.59048002036355618</v>
      </c>
      <c r="C121" s="311">
        <f t="shared" ref="C121:D121" si="34">SUM(C111:C119)</f>
        <v>1.3975199796364453</v>
      </c>
      <c r="D121" s="311">
        <f t="shared" si="34"/>
        <v>1.9880000000000013</v>
      </c>
      <c r="E121" s="311"/>
      <c r="F121" s="311">
        <f t="shared" ref="F121:H121" si="35">SUM(F111:F119)</f>
        <v>0.43587661370913555</v>
      </c>
      <c r="G121" s="311">
        <f t="shared" si="35"/>
        <v>1.1331233862908623</v>
      </c>
      <c r="H121" s="311">
        <f t="shared" si="35"/>
        <v>1.5689999999999977</v>
      </c>
      <c r="I121" s="311"/>
      <c r="J121" s="311">
        <f t="shared" ref="J121:L121" si="36">SUM(J111:J119)</f>
        <v>0.43299260028425879</v>
      </c>
      <c r="K121" s="311">
        <f t="shared" si="36"/>
        <v>1.0810073997157419</v>
      </c>
      <c r="L121" s="311">
        <f t="shared" si="36"/>
        <v>1.5140000000000007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5.3988991550784592E-2</v>
      </c>
      <c r="C128" s="302">
        <v>0.16378570192072345</v>
      </c>
      <c r="D128" s="302">
        <f>SUM(B128:C128)</f>
        <v>0.21777469347150805</v>
      </c>
      <c r="E128" s="303"/>
      <c r="F128" s="302">
        <v>4.2989147052181952E-2</v>
      </c>
      <c r="G128" s="302">
        <v>0.12706901885897146</v>
      </c>
      <c r="H128" s="302">
        <f>SUM(F128:G128)</f>
        <v>0.17005816591115341</v>
      </c>
      <c r="I128" s="303"/>
      <c r="J128" s="302">
        <v>4.7489973308295678E-2</v>
      </c>
      <c r="K128" s="302">
        <v>0.12468046995380172</v>
      </c>
      <c r="L128" s="302">
        <f>SUM(J128:K128)</f>
        <v>0.17217044326209741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9.3616698353731695E-2</v>
      </c>
      <c r="C129" s="302">
        <v>0.12397482950828879</v>
      </c>
      <c r="D129" s="302">
        <f t="shared" ref="D129:D136" si="37">SUM(B129:C129)</f>
        <v>0.21759152786202049</v>
      </c>
      <c r="E129" s="303"/>
      <c r="F129" s="302">
        <v>9.1126669783297129E-2</v>
      </c>
      <c r="G129" s="302">
        <v>0.11392784937568305</v>
      </c>
      <c r="H129" s="302">
        <f t="shared" ref="H129:H136" si="38">SUM(F129:G129)</f>
        <v>0.20505451915898018</v>
      </c>
      <c r="I129" s="303"/>
      <c r="J129" s="302">
        <v>0.12096724182046688</v>
      </c>
      <c r="K129" s="302">
        <v>0.14110277762280124</v>
      </c>
      <c r="L129" s="302">
        <f t="shared" ref="L129:L136" si="39">SUM(J129:K129)</f>
        <v>0.26207001944326813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0.11800204002676458</v>
      </c>
      <c r="C130" s="302">
        <v>0.10424034509200834</v>
      </c>
      <c r="D130" s="302">
        <f t="shared" si="37"/>
        <v>0.22224238511877292</v>
      </c>
      <c r="E130" s="303"/>
      <c r="F130" s="302">
        <v>8.9850025170141526E-2</v>
      </c>
      <c r="G130" s="302">
        <v>8.2316550899199745E-2</v>
      </c>
      <c r="H130" s="302">
        <f t="shared" si="38"/>
        <v>0.17216657606934127</v>
      </c>
      <c r="I130" s="303"/>
      <c r="J130" s="302">
        <v>0.11028057799249999</v>
      </c>
      <c r="K130" s="302">
        <v>7.9126845771515755E-2</v>
      </c>
      <c r="L130" s="302">
        <f t="shared" si="39"/>
        <v>0.18940742376401576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0.12076128533311044</v>
      </c>
      <c r="C131" s="302">
        <v>5.6131029946590139E-2</v>
      </c>
      <c r="D131" s="302">
        <f t="shared" si="37"/>
        <v>0.17689231527970056</v>
      </c>
      <c r="E131" s="303"/>
      <c r="F131" s="302">
        <v>9.4509147607389571E-2</v>
      </c>
      <c r="G131" s="302">
        <v>4.7430393444202162E-2</v>
      </c>
      <c r="H131" s="302">
        <f t="shared" si="38"/>
        <v>0.14193954105159173</v>
      </c>
      <c r="I131" s="303"/>
      <c r="J131" s="302">
        <v>9.2085873004990521E-2</v>
      </c>
      <c r="K131" s="302">
        <v>5.6990691145391341E-2</v>
      </c>
      <c r="L131" s="302">
        <f t="shared" si="39"/>
        <v>0.14907656415038187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3.6036019616164608E-2</v>
      </c>
      <c r="C132" s="302">
        <v>0.22438408294620293</v>
      </c>
      <c r="D132" s="302">
        <f t="shared" si="37"/>
        <v>0.26042010256236753</v>
      </c>
      <c r="E132" s="303"/>
      <c r="F132" s="302">
        <v>2.1289098616199244E-2</v>
      </c>
      <c r="G132" s="302">
        <v>0.11909630283705296</v>
      </c>
      <c r="H132" s="302">
        <f t="shared" si="38"/>
        <v>0.14038540145325221</v>
      </c>
      <c r="I132" s="303"/>
      <c r="J132" s="302">
        <v>1.9500090683496566E-2</v>
      </c>
      <c r="K132" s="302">
        <v>0.10740196661028802</v>
      </c>
      <c r="L132" s="302">
        <f t="shared" si="39"/>
        <v>0.12690205729378459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2.673767528720343E-2</v>
      </c>
      <c r="C133" s="302">
        <v>1.5750645182057856E-2</v>
      </c>
      <c r="D133" s="302">
        <f t="shared" si="37"/>
        <v>4.2488320469261286E-2</v>
      </c>
      <c r="E133" s="303"/>
      <c r="F133" s="302">
        <v>1.9544120026875281E-2</v>
      </c>
      <c r="G133" s="302">
        <v>1.1112106203254857E-2</v>
      </c>
      <c r="H133" s="302">
        <f t="shared" si="38"/>
        <v>3.0656226230130139E-2</v>
      </c>
      <c r="I133" s="303"/>
      <c r="J133" s="302">
        <v>2.0374491389176349E-2</v>
      </c>
      <c r="K133" s="302">
        <v>1.1209426864823329E-2</v>
      </c>
      <c r="L133" s="302">
        <f t="shared" si="39"/>
        <v>3.1583918253999678E-2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5.5044673213851675E-2</v>
      </c>
      <c r="C134" s="302">
        <v>4.2061239897943879E-2</v>
      </c>
      <c r="D134" s="302">
        <f>SUM(B134:C134)</f>
        <v>9.7105913111795561E-2</v>
      </c>
      <c r="E134" s="303"/>
      <c r="F134" s="302">
        <v>3.5753647673665387E-2</v>
      </c>
      <c r="G134" s="302">
        <v>3.0789165073156339E-2</v>
      </c>
      <c r="H134" s="302">
        <f t="shared" si="38"/>
        <v>6.6542812746821722E-2</v>
      </c>
      <c r="I134" s="303"/>
      <c r="J134" s="302">
        <v>3.4596175212024384E-2</v>
      </c>
      <c r="K134" s="302">
        <v>3.4704482690168056E-2</v>
      </c>
      <c r="L134" s="302">
        <f t="shared" si="39"/>
        <v>6.9300657902192447E-2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3.850327626468876E-2</v>
      </c>
      <c r="C135" s="302">
        <v>0.52884341693117198</v>
      </c>
      <c r="D135" s="302">
        <f t="shared" si="37"/>
        <v>0.56734669319586073</v>
      </c>
      <c r="E135" s="303"/>
      <c r="F135" s="302">
        <v>2.9553239527133349E-2</v>
      </c>
      <c r="G135" s="302">
        <v>0.31660921405727732</v>
      </c>
      <c r="H135" s="302">
        <f t="shared" si="38"/>
        <v>0.34616245358441067</v>
      </c>
      <c r="I135" s="303"/>
      <c r="J135" s="302">
        <v>2.9029128957439185E-2</v>
      </c>
      <c r="K135" s="302">
        <v>0.32861014150033507</v>
      </c>
      <c r="L135" s="302">
        <f t="shared" si="39"/>
        <v>0.35763927045777427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5.9433605833256083E-2</v>
      </c>
      <c r="C136" s="302">
        <v>0.23170444309545485</v>
      </c>
      <c r="D136" s="302">
        <f t="shared" si="37"/>
        <v>0.29113804892871092</v>
      </c>
      <c r="E136" s="303"/>
      <c r="F136" s="302">
        <v>2.850432610326421E-2</v>
      </c>
      <c r="G136" s="302">
        <v>0.14052997769105471</v>
      </c>
      <c r="H136" s="302">
        <f t="shared" si="38"/>
        <v>0.16903430379431891</v>
      </c>
      <c r="I136" s="303"/>
      <c r="J136" s="302">
        <v>5.2439452796176712E-2</v>
      </c>
      <c r="K136" s="302">
        <v>0.15341019267631206</v>
      </c>
      <c r="L136" s="302">
        <f t="shared" si="39"/>
        <v>0.20584964547248877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0.60212426547955578</v>
      </c>
      <c r="C138" s="311">
        <f t="shared" ref="C138" si="40">SUM(C128:C136)</f>
        <v>1.4908757345204424</v>
      </c>
      <c r="D138" s="311">
        <f>SUM(D128:D136)</f>
        <v>2.0929999999999982</v>
      </c>
      <c r="E138" s="311"/>
      <c r="F138" s="311">
        <f t="shared" ref="F138:H138" si="41">SUM(F128:F136)</f>
        <v>0.45311942156014762</v>
      </c>
      <c r="G138" s="311">
        <f t="shared" si="41"/>
        <v>0.98888057843985266</v>
      </c>
      <c r="H138" s="311">
        <f t="shared" si="41"/>
        <v>1.4420000000000002</v>
      </c>
      <c r="I138" s="311"/>
      <c r="J138" s="311">
        <f t="shared" ref="J138:L138" si="42">SUM(J128:J136)</f>
        <v>0.52676300516456631</v>
      </c>
      <c r="K138" s="311">
        <f t="shared" si="42"/>
        <v>1.0372369948354365</v>
      </c>
      <c r="L138" s="311">
        <f t="shared" si="42"/>
        <v>1.5640000000000027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0.56588952203056342</v>
      </c>
      <c r="C145" s="302">
        <v>2.0334498135952641</v>
      </c>
      <c r="D145" s="302">
        <f>SUM(B145:C145)</f>
        <v>2.5993393356258276</v>
      </c>
      <c r="E145" s="303"/>
      <c r="F145" s="302">
        <v>0.97722599231387064</v>
      </c>
      <c r="G145" s="302">
        <v>3.0708580439260196</v>
      </c>
      <c r="H145" s="302">
        <f>SUM(F145:G145)</f>
        <v>4.0480840362398904</v>
      </c>
      <c r="I145" s="303"/>
      <c r="J145" s="302">
        <v>1.1018729950510198</v>
      </c>
      <c r="K145" s="302">
        <v>2.955511324960125</v>
      </c>
      <c r="L145" s="302">
        <f>SUM(J145:K145)</f>
        <v>4.0573843200111446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0.41030268239518752</v>
      </c>
      <c r="C146" s="302">
        <v>1.9089309890277941</v>
      </c>
      <c r="D146" s="302">
        <f t="shared" ref="D146:D153" si="43">SUM(B146:C146)</f>
        <v>2.3192336714229818</v>
      </c>
      <c r="E146" s="303"/>
      <c r="F146" s="302">
        <v>0.68734547173766147</v>
      </c>
      <c r="G146" s="302">
        <v>3.0492577233872074</v>
      </c>
      <c r="H146" s="302">
        <f t="shared" ref="H146:H153" si="44">SUM(F146:G146)</f>
        <v>3.7366031951248688</v>
      </c>
      <c r="I146" s="303"/>
      <c r="J146" s="302">
        <v>0.87520836518778322</v>
      </c>
      <c r="K146" s="302">
        <v>3.8848042036764157</v>
      </c>
      <c r="L146" s="302">
        <f t="shared" ref="L146:L153" si="45">SUM(J146:K146)</f>
        <v>4.760012568864199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0.47509836927910248</v>
      </c>
      <c r="C147" s="302">
        <v>1.2161813866834763</v>
      </c>
      <c r="D147" s="302">
        <f t="shared" si="43"/>
        <v>1.6912797559625787</v>
      </c>
      <c r="E147" s="303"/>
      <c r="F147" s="302">
        <v>0.6894947392666726</v>
      </c>
      <c r="G147" s="302">
        <v>1.9001448808176291</v>
      </c>
      <c r="H147" s="302">
        <f t="shared" si="44"/>
        <v>2.5896396200843017</v>
      </c>
      <c r="I147" s="303"/>
      <c r="J147" s="302">
        <v>0.8464543687414966</v>
      </c>
      <c r="K147" s="302">
        <v>1.9547748094502209</v>
      </c>
      <c r="L147" s="302">
        <f t="shared" si="45"/>
        <v>2.8012291781917176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1.5493677361932296</v>
      </c>
      <c r="C148" s="302">
        <v>0.8014918266199581</v>
      </c>
      <c r="D148" s="302">
        <f t="shared" si="43"/>
        <v>2.3508595628131879</v>
      </c>
      <c r="E148" s="303"/>
      <c r="F148" s="302">
        <v>1.7682840775533093</v>
      </c>
      <c r="G148" s="302">
        <v>1.2415490859210041</v>
      </c>
      <c r="H148" s="302">
        <f t="shared" si="44"/>
        <v>3.0098331634743136</v>
      </c>
      <c r="I148" s="303"/>
      <c r="J148" s="302">
        <v>1.3824945640664761</v>
      </c>
      <c r="K148" s="302">
        <v>1.56044257691403</v>
      </c>
      <c r="L148" s="302">
        <f t="shared" si="45"/>
        <v>2.9429371409805061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6.1195886786462407E-2</v>
      </c>
      <c r="C149" s="302">
        <v>15.420690841191217</v>
      </c>
      <c r="D149" s="302">
        <f t="shared" si="43"/>
        <v>15.481886727977679</v>
      </c>
      <c r="E149" s="303"/>
      <c r="F149" s="302">
        <v>0.15237824034714764</v>
      </c>
      <c r="G149" s="302">
        <v>13.97150047639828</v>
      </c>
      <c r="H149" s="302">
        <f t="shared" si="44"/>
        <v>14.123878716745427</v>
      </c>
      <c r="I149" s="303"/>
      <c r="J149" s="302">
        <v>0.18076689537681809</v>
      </c>
      <c r="K149" s="302">
        <v>12.231903894541814</v>
      </c>
      <c r="L149" s="302">
        <f t="shared" si="45"/>
        <v>12.412670789918632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2.0590767747169295E-2</v>
      </c>
      <c r="C150" s="302">
        <v>5.0100324077515593E-2</v>
      </c>
      <c r="D150" s="302">
        <f t="shared" si="43"/>
        <v>7.0691091824684887E-2</v>
      </c>
      <c r="E150" s="303"/>
      <c r="F150" s="302">
        <v>2.6181171755414619E-2</v>
      </c>
      <c r="G150" s="302">
        <v>7.952594693259897E-2</v>
      </c>
      <c r="H150" s="302">
        <f t="shared" si="44"/>
        <v>0.10570711868801359</v>
      </c>
      <c r="I150" s="303"/>
      <c r="J150" s="302">
        <v>2.4822228054387153E-2</v>
      </c>
      <c r="K150" s="302">
        <v>7.3196516203463194E-2</v>
      </c>
      <c r="L150" s="302">
        <f t="shared" si="45"/>
        <v>9.8018744257850343E-2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0.29626010951742299</v>
      </c>
      <c r="C151" s="302">
        <v>0.27839005771250597</v>
      </c>
      <c r="D151" s="302">
        <f t="shared" si="43"/>
        <v>0.5746501672299289</v>
      </c>
      <c r="E151" s="303"/>
      <c r="F151" s="302">
        <v>0.34539493964378937</v>
      </c>
      <c r="G151" s="302">
        <v>0.38019142853809185</v>
      </c>
      <c r="H151" s="302">
        <f t="shared" si="44"/>
        <v>0.72558636818188127</v>
      </c>
      <c r="I151" s="303"/>
      <c r="J151" s="302">
        <v>0.32523952137580181</v>
      </c>
      <c r="K151" s="302">
        <v>0.44681569946339078</v>
      </c>
      <c r="L151" s="302">
        <f t="shared" si="45"/>
        <v>0.77205522083919265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4.4819520923453794E-2</v>
      </c>
      <c r="C152" s="302">
        <v>2.5171904355348871</v>
      </c>
      <c r="D152" s="302">
        <f t="shared" si="43"/>
        <v>2.5620099564583407</v>
      </c>
      <c r="E152" s="303"/>
      <c r="F152" s="302">
        <v>4.5315886382977816E-2</v>
      </c>
      <c r="G152" s="302">
        <v>2.709151658909315</v>
      </c>
      <c r="H152" s="302">
        <f t="shared" si="44"/>
        <v>2.7544675452922927</v>
      </c>
      <c r="I152" s="303"/>
      <c r="J152" s="302">
        <v>4.9650482425939911E-2</v>
      </c>
      <c r="K152" s="302">
        <v>2.7582663288380584</v>
      </c>
      <c r="L152" s="302">
        <f t="shared" si="45"/>
        <v>2.8079168112639983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0.19602551510649027</v>
      </c>
      <c r="C153" s="302">
        <v>1.9480242155782881</v>
      </c>
      <c r="D153" s="302">
        <f t="shared" si="43"/>
        <v>2.1440497306847783</v>
      </c>
      <c r="E153" s="303"/>
      <c r="F153" s="302">
        <v>0.19390220457483742</v>
      </c>
      <c r="G153" s="302">
        <v>2.0432980315941176</v>
      </c>
      <c r="H153" s="302">
        <f t="shared" si="44"/>
        <v>2.2372002361689551</v>
      </c>
      <c r="I153" s="303"/>
      <c r="J153" s="302">
        <v>0.26755131946962729</v>
      </c>
      <c r="K153" s="302">
        <v>2.4412239062031165</v>
      </c>
      <c r="L153" s="302">
        <f t="shared" si="45"/>
        <v>2.7087752256727438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3.6195501099790817</v>
      </c>
      <c r="C155" s="311">
        <f t="shared" ref="C155:D155" si="46">SUM(C145:C153)</f>
        <v>26.174449890020906</v>
      </c>
      <c r="D155" s="311">
        <f t="shared" si="46"/>
        <v>29.793999999999986</v>
      </c>
      <c r="E155" s="311"/>
      <c r="F155" s="311">
        <f t="shared" ref="F155:H155" si="47">SUM(F145:F153)</f>
        <v>4.8855227235756802</v>
      </c>
      <c r="G155" s="311">
        <f t="shared" si="47"/>
        <v>28.445477276424263</v>
      </c>
      <c r="H155" s="311">
        <f t="shared" si="47"/>
        <v>33.330999999999939</v>
      </c>
      <c r="I155" s="311"/>
      <c r="J155" s="311">
        <f t="shared" ref="J155:L155" si="48">SUM(J145:J153)</f>
        <v>5.0540607397493496</v>
      </c>
      <c r="K155" s="311">
        <f t="shared" si="48"/>
        <v>28.306939260250633</v>
      </c>
      <c r="L155" s="311">
        <f t="shared" si="48"/>
        <v>33.360999999999983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3.1438000335666989</v>
      </c>
      <c r="C162" s="302">
        <v>5.3962821338133411</v>
      </c>
      <c r="D162" s="302">
        <f>SUM(B162:C162)</f>
        <v>8.5400821673800404</v>
      </c>
      <c r="E162" s="303"/>
      <c r="F162" s="302">
        <v>2.9491709790167526</v>
      </c>
      <c r="G162" s="302">
        <v>6.2790547811136523</v>
      </c>
      <c r="H162" s="302">
        <f>SUM(F162:G162)</f>
        <v>9.228225760130405</v>
      </c>
      <c r="I162" s="303"/>
      <c r="J162" s="302">
        <v>3.4295797465998028</v>
      </c>
      <c r="K162" s="302">
        <v>6.1750274073515481</v>
      </c>
      <c r="L162" s="302">
        <f>SUM(J162:K162)</f>
        <v>9.6046071539513509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2.1422794620323349</v>
      </c>
      <c r="C163" s="302">
        <v>2.6097910541808882</v>
      </c>
      <c r="D163" s="302">
        <f t="shared" ref="D163:D170" si="49">SUM(B163:C163)</f>
        <v>4.7520705162132231</v>
      </c>
      <c r="E163" s="303"/>
      <c r="F163" s="302">
        <v>2.4741679100428948</v>
      </c>
      <c r="G163" s="302">
        <v>3.5304657427203847</v>
      </c>
      <c r="H163" s="302">
        <f t="shared" ref="H163:H170" si="50">SUM(F163:G163)</f>
        <v>6.00463365276328</v>
      </c>
      <c r="I163" s="303"/>
      <c r="J163" s="302">
        <v>3.0118816713998231</v>
      </c>
      <c r="K163" s="302">
        <v>4.3326951706953203</v>
      </c>
      <c r="L163" s="302">
        <f t="shared" ref="L163:L170" si="51">SUM(J163:K163)</f>
        <v>7.3445768420951438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2.2622208528166978</v>
      </c>
      <c r="C164" s="302">
        <v>2.797694604727766</v>
      </c>
      <c r="D164" s="302">
        <f t="shared" si="49"/>
        <v>5.0599154575444638</v>
      </c>
      <c r="E164" s="303"/>
      <c r="F164" s="302">
        <v>2.2460415980668853</v>
      </c>
      <c r="G164" s="302">
        <v>3.3693971885481404</v>
      </c>
      <c r="H164" s="302">
        <f t="shared" si="50"/>
        <v>5.6154387866150257</v>
      </c>
      <c r="I164" s="303"/>
      <c r="J164" s="302">
        <v>2.5234243550291442</v>
      </c>
      <c r="K164" s="302">
        <v>3.4283093428653921</v>
      </c>
      <c r="L164" s="302">
        <f t="shared" si="51"/>
        <v>5.9517336978945359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4.0284725619131656</v>
      </c>
      <c r="C165" s="302">
        <v>2.1189481084198962</v>
      </c>
      <c r="D165" s="302">
        <f t="shared" si="49"/>
        <v>6.1474206703330623</v>
      </c>
      <c r="E165" s="303"/>
      <c r="F165" s="302">
        <v>3.3651128685327882</v>
      </c>
      <c r="G165" s="302">
        <v>2.4886069737878191</v>
      </c>
      <c r="H165" s="302">
        <f t="shared" si="50"/>
        <v>5.8537198423206078</v>
      </c>
      <c r="I165" s="303"/>
      <c r="J165" s="302">
        <v>3.3579199227932963</v>
      </c>
      <c r="K165" s="302">
        <v>3.2903615628294798</v>
      </c>
      <c r="L165" s="302">
        <f t="shared" si="51"/>
        <v>6.6482814856227765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0.87749835066503235</v>
      </c>
      <c r="C166" s="302">
        <v>5.423305998445735</v>
      </c>
      <c r="D166" s="302">
        <f t="shared" si="49"/>
        <v>6.3008043491107673</v>
      </c>
      <c r="E166" s="303"/>
      <c r="F166" s="302">
        <v>0.6236280891258239</v>
      </c>
      <c r="G166" s="302">
        <v>4.6608977617337359</v>
      </c>
      <c r="H166" s="302">
        <f t="shared" si="50"/>
        <v>5.2845258508595601</v>
      </c>
      <c r="I166" s="303"/>
      <c r="J166" s="302">
        <v>0.67479111964632865</v>
      </c>
      <c r="K166" s="302">
        <v>4.6359682636083166</v>
      </c>
      <c r="L166" s="302">
        <f t="shared" si="51"/>
        <v>5.3107593832546449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0.41889358738951593</v>
      </c>
      <c r="C167" s="302">
        <v>0.13284900651472004</v>
      </c>
      <c r="D167" s="302">
        <f t="shared" si="49"/>
        <v>0.55174259390423597</v>
      </c>
      <c r="E167" s="303"/>
      <c r="F167" s="302">
        <v>0.31705745168776384</v>
      </c>
      <c r="G167" s="302">
        <v>0.15449875687156914</v>
      </c>
      <c r="H167" s="302">
        <f t="shared" si="50"/>
        <v>0.471556208559333</v>
      </c>
      <c r="I167" s="303"/>
      <c r="J167" s="302">
        <v>0.39104373370256729</v>
      </c>
      <c r="K167" s="302">
        <v>0.18268713975014289</v>
      </c>
      <c r="L167" s="302">
        <f t="shared" si="51"/>
        <v>0.57373087345271023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15.3480761330338</v>
      </c>
      <c r="C168" s="302">
        <v>7.9520903922727069</v>
      </c>
      <c r="D168" s="302">
        <f t="shared" si="49"/>
        <v>23.300166525306508</v>
      </c>
      <c r="E168" s="303"/>
      <c r="F168" s="302">
        <v>13.152295685661638</v>
      </c>
      <c r="G168" s="302">
        <v>8.5639533640100431</v>
      </c>
      <c r="H168" s="302">
        <f t="shared" si="50"/>
        <v>21.716249049671681</v>
      </c>
      <c r="I168" s="303"/>
      <c r="J168" s="302">
        <v>10.297875954066377</v>
      </c>
      <c r="K168" s="302">
        <v>8.5164036401839809</v>
      </c>
      <c r="L168" s="302">
        <f t="shared" si="51"/>
        <v>18.814279594250358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1.2877094529203152</v>
      </c>
      <c r="C169" s="302">
        <v>4.0157729778143691</v>
      </c>
      <c r="D169" s="302">
        <f t="shared" si="49"/>
        <v>5.3034824307346842</v>
      </c>
      <c r="E169" s="303"/>
      <c r="F169" s="302">
        <v>0.91368865352815665</v>
      </c>
      <c r="G169" s="302">
        <v>3.4583718183508574</v>
      </c>
      <c r="H169" s="302">
        <f t="shared" si="50"/>
        <v>4.3720604718790144</v>
      </c>
      <c r="I169" s="303"/>
      <c r="J169" s="302">
        <v>1.3418280314096154</v>
      </c>
      <c r="K169" s="302">
        <v>3.0817245477252739</v>
      </c>
      <c r="L169" s="302">
        <f t="shared" si="51"/>
        <v>4.4235525791348893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2.9168962374237006</v>
      </c>
      <c r="C170" s="302">
        <v>4.1854190520493502</v>
      </c>
      <c r="D170" s="302">
        <f t="shared" si="49"/>
        <v>7.1023152894730508</v>
      </c>
      <c r="E170" s="303"/>
      <c r="F170" s="302">
        <v>2.1562786076998668</v>
      </c>
      <c r="G170" s="302">
        <v>3.5133117695011644</v>
      </c>
      <c r="H170" s="302">
        <f t="shared" si="50"/>
        <v>5.6695903772010308</v>
      </c>
      <c r="I170" s="303"/>
      <c r="J170" s="302">
        <v>2.3220910159593164</v>
      </c>
      <c r="K170" s="302">
        <v>3.0763873743841685</v>
      </c>
      <c r="L170" s="302">
        <f t="shared" si="51"/>
        <v>5.3984783903434845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32.425846671761263</v>
      </c>
      <c r="C172" s="311">
        <f t="shared" ref="C172:D172" si="52">SUM(C162:C170)</f>
        <v>34.632153328238772</v>
      </c>
      <c r="D172" s="311">
        <f t="shared" si="52"/>
        <v>67.058000000000035</v>
      </c>
      <c r="E172" s="311"/>
      <c r="F172" s="311">
        <f t="shared" ref="F172:H172" si="53">SUM(F162:F170)</f>
        <v>28.197441843362572</v>
      </c>
      <c r="G172" s="311">
        <f t="shared" si="53"/>
        <v>36.018558156637368</v>
      </c>
      <c r="H172" s="311">
        <f t="shared" si="53"/>
        <v>64.215999999999937</v>
      </c>
      <c r="I172" s="311"/>
      <c r="J172" s="311">
        <f t="shared" ref="J172:L172" si="54">SUM(J162:J170)</f>
        <v>27.350435550606274</v>
      </c>
      <c r="K172" s="311">
        <f t="shared" si="54"/>
        <v>36.719564449393623</v>
      </c>
      <c r="L172" s="311">
        <f t="shared" si="54"/>
        <v>64.069999999999894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0.30848604953197906</v>
      </c>
      <c r="C179" s="302">
        <v>1.2811309146960228</v>
      </c>
      <c r="D179" s="302">
        <f>SUM(B179:C179)</f>
        <v>1.5896169642280018</v>
      </c>
      <c r="E179" s="303"/>
      <c r="F179" s="302">
        <v>0.40589631538725512</v>
      </c>
      <c r="G179" s="302">
        <v>1.3537342219249393</v>
      </c>
      <c r="H179" s="302">
        <f>SUM(F179:G179)</f>
        <v>1.7596305373121943</v>
      </c>
      <c r="I179" s="303"/>
      <c r="J179" s="302">
        <v>0.5241484188678851</v>
      </c>
      <c r="K179" s="302">
        <v>1.4421211518455166</v>
      </c>
      <c r="L179" s="302">
        <f>SUM(J179:K179)</f>
        <v>1.9662695707134017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0.26041135878316807</v>
      </c>
      <c r="C180" s="302">
        <v>0.88126438219984249</v>
      </c>
      <c r="D180" s="302">
        <f t="shared" ref="D180:D187" si="55">SUM(B180:C180)</f>
        <v>1.1416757409830105</v>
      </c>
      <c r="E180" s="303"/>
      <c r="F180" s="302">
        <v>0.38763289371186138</v>
      </c>
      <c r="G180" s="302">
        <v>1.1466526712868219</v>
      </c>
      <c r="H180" s="302">
        <f t="shared" ref="H180:H187" si="56">SUM(F180:G180)</f>
        <v>1.5342855649986833</v>
      </c>
      <c r="I180" s="303"/>
      <c r="J180" s="302">
        <v>0.5611871188122125</v>
      </c>
      <c r="K180" s="302">
        <v>1.8457839348365923</v>
      </c>
      <c r="L180" s="302">
        <f t="shared" ref="L180:L187" si="57">SUM(J180:K180)</f>
        <v>2.4069710536488049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0.28455321297835978</v>
      </c>
      <c r="C181" s="302">
        <v>1.0315687385422638</v>
      </c>
      <c r="D181" s="302">
        <f t="shared" si="55"/>
        <v>1.3161219515206235</v>
      </c>
      <c r="E181" s="303"/>
      <c r="F181" s="302">
        <v>0.36377027262878997</v>
      </c>
      <c r="G181" s="302">
        <v>1.267969569744007</v>
      </c>
      <c r="H181" s="302">
        <f t="shared" si="56"/>
        <v>1.6317398423727969</v>
      </c>
      <c r="I181" s="303"/>
      <c r="J181" s="302">
        <v>0.48079591212056572</v>
      </c>
      <c r="K181" s="302">
        <v>1.6896984364167507</v>
      </c>
      <c r="L181" s="302">
        <f t="shared" si="57"/>
        <v>2.1704943485373165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1.1392965709209133</v>
      </c>
      <c r="C182" s="302">
        <v>1.1289304490534968</v>
      </c>
      <c r="D182" s="302">
        <f t="shared" si="55"/>
        <v>2.2682270199744101</v>
      </c>
      <c r="E182" s="303"/>
      <c r="F182" s="302">
        <v>1.2568353447197573</v>
      </c>
      <c r="G182" s="302">
        <v>1.2770994504390067</v>
      </c>
      <c r="H182" s="302">
        <f t="shared" si="56"/>
        <v>2.5339347951587641</v>
      </c>
      <c r="I182" s="303"/>
      <c r="J182" s="302">
        <v>1.3502606298148399</v>
      </c>
      <c r="K182" s="302">
        <v>1.756325283994137</v>
      </c>
      <c r="L182" s="302">
        <f t="shared" si="57"/>
        <v>3.1065859138089769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4.4358827608937029E-2</v>
      </c>
      <c r="C183" s="302">
        <v>1.1248982978129962</v>
      </c>
      <c r="D183" s="302">
        <f t="shared" si="55"/>
        <v>1.1692571254219333</v>
      </c>
      <c r="E183" s="303"/>
      <c r="F183" s="302">
        <v>4.8340021620371515E-2</v>
      </c>
      <c r="G183" s="302">
        <v>0.79109878994738425</v>
      </c>
      <c r="H183" s="302">
        <f t="shared" si="56"/>
        <v>0.83943881156775579</v>
      </c>
      <c r="I183" s="303"/>
      <c r="J183" s="302">
        <v>7.5643549457217449E-2</v>
      </c>
      <c r="K183" s="302">
        <v>0.83855516159768884</v>
      </c>
      <c r="L183" s="302">
        <f t="shared" si="57"/>
        <v>0.91419871105490624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0.61387545370914443</v>
      </c>
      <c r="C184" s="302">
        <v>0.56751713356644007</v>
      </c>
      <c r="D184" s="302">
        <f t="shared" si="55"/>
        <v>1.1813925872755844</v>
      </c>
      <c r="E184" s="303"/>
      <c r="F184" s="302">
        <v>0.60919857954027989</v>
      </c>
      <c r="G184" s="302">
        <v>0.65447200675857498</v>
      </c>
      <c r="H184" s="302">
        <f t="shared" si="56"/>
        <v>1.2636705862988549</v>
      </c>
      <c r="I184" s="303"/>
      <c r="J184" s="302">
        <v>0.52680129397007636</v>
      </c>
      <c r="K184" s="302">
        <v>0.76413184438834036</v>
      </c>
      <c r="L184" s="302">
        <f t="shared" si="57"/>
        <v>1.2909331383584166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0.35471438582944076</v>
      </c>
      <c r="C185" s="302">
        <v>0.47989947502552333</v>
      </c>
      <c r="D185" s="302">
        <f t="shared" si="55"/>
        <v>0.83461386085496403</v>
      </c>
      <c r="E185" s="303"/>
      <c r="F185" s="302">
        <v>0.39213820524869492</v>
      </c>
      <c r="G185" s="302">
        <v>0.49627041093115909</v>
      </c>
      <c r="H185" s="302">
        <f t="shared" si="56"/>
        <v>0.888408616179854</v>
      </c>
      <c r="I185" s="303"/>
      <c r="J185" s="302">
        <v>0.47523146835479357</v>
      </c>
      <c r="K185" s="302">
        <v>0.70690047296423764</v>
      </c>
      <c r="L185" s="302">
        <f t="shared" si="57"/>
        <v>1.1821319413190312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0.3115050785759042</v>
      </c>
      <c r="C186" s="302">
        <v>7.5257727882797241</v>
      </c>
      <c r="D186" s="302">
        <f t="shared" si="55"/>
        <v>7.8372778668556284</v>
      </c>
      <c r="E186" s="303"/>
      <c r="F186" s="302">
        <v>0.30723785400351789</v>
      </c>
      <c r="G186" s="302">
        <v>5.5602853142460589</v>
      </c>
      <c r="H186" s="302">
        <f t="shared" si="56"/>
        <v>5.8675231682495763</v>
      </c>
      <c r="I186" s="303"/>
      <c r="J186" s="302">
        <v>0.53457633450797937</v>
      </c>
      <c r="K186" s="302">
        <v>5.3084809202760619</v>
      </c>
      <c r="L186" s="302">
        <f t="shared" si="57"/>
        <v>5.8430572547840409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0.82070772795310454</v>
      </c>
      <c r="C187" s="302">
        <v>2.4641091549327201</v>
      </c>
      <c r="D187" s="302">
        <f t="shared" si="55"/>
        <v>3.2848168828858246</v>
      </c>
      <c r="E187" s="303"/>
      <c r="F187" s="302">
        <v>0.80862167447653521</v>
      </c>
      <c r="G187" s="302">
        <v>1.9837464033849788</v>
      </c>
      <c r="H187" s="302">
        <f t="shared" si="56"/>
        <v>2.7923680778615139</v>
      </c>
      <c r="I187" s="303"/>
      <c r="J187" s="302">
        <v>1.1808544713650404</v>
      </c>
      <c r="K187" s="302">
        <v>1.9415035964100393</v>
      </c>
      <c r="L187" s="302">
        <f t="shared" si="57"/>
        <v>3.12235806777508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4.1379086658909516</v>
      </c>
      <c r="C189" s="311">
        <f t="shared" ref="C189:D189" si="58">SUM(C179:C187)</f>
        <v>16.485091334109033</v>
      </c>
      <c r="D189" s="311">
        <f t="shared" si="58"/>
        <v>20.62299999999998</v>
      </c>
      <c r="E189" s="311"/>
      <c r="F189" s="311">
        <f t="shared" ref="F189:H189" si="59">SUM(F179:F187)</f>
        <v>4.5796711613370631</v>
      </c>
      <c r="G189" s="311">
        <f t="shared" si="59"/>
        <v>14.531328838662931</v>
      </c>
      <c r="H189" s="311">
        <f t="shared" si="59"/>
        <v>19.110999999999994</v>
      </c>
      <c r="I189" s="311"/>
      <c r="J189" s="311">
        <f t="shared" ref="J189:L189" si="60">SUM(J179:J187)</f>
        <v>5.7094991972706106</v>
      </c>
      <c r="K189" s="311">
        <f t="shared" si="60"/>
        <v>16.293500802729366</v>
      </c>
      <c r="L189" s="311">
        <f t="shared" si="60"/>
        <v>22.002999999999979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2.7293208479821054</v>
      </c>
      <c r="C196" s="302">
        <v>3.4414357568158422</v>
      </c>
      <c r="D196" s="302">
        <f>SUM(B196:C196)</f>
        <v>6.1707566047979476</v>
      </c>
      <c r="E196" s="303"/>
      <c r="F196" s="302">
        <v>3.1838939282044652</v>
      </c>
      <c r="G196" s="302">
        <v>3.1790831624555271</v>
      </c>
      <c r="H196" s="302">
        <f>SUM(F196:G196)</f>
        <v>6.3629770906599923</v>
      </c>
      <c r="I196" s="303"/>
      <c r="J196" s="302">
        <v>3.5809369930947161</v>
      </c>
      <c r="K196" s="302">
        <v>3.776502545100815</v>
      </c>
      <c r="L196" s="302">
        <f>SUM(J196:K196)</f>
        <v>7.3574395381955311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0.75074487054713768</v>
      </c>
      <c r="C197" s="302">
        <v>0.5919102541731408</v>
      </c>
      <c r="D197" s="302">
        <f t="shared" ref="D197:D204" si="61">SUM(B197:C197)</f>
        <v>1.3426551247202785</v>
      </c>
      <c r="E197" s="303"/>
      <c r="F197" s="302">
        <v>1.0343408004893986</v>
      </c>
      <c r="G197" s="302">
        <v>0.74562404310231889</v>
      </c>
      <c r="H197" s="302">
        <f t="shared" ref="H197:H204" si="62">SUM(F197:G197)</f>
        <v>1.7799648435917175</v>
      </c>
      <c r="I197" s="303"/>
      <c r="J197" s="302">
        <v>1.3492408701466971</v>
      </c>
      <c r="K197" s="302">
        <v>0.92677507057684871</v>
      </c>
      <c r="L197" s="302">
        <f t="shared" ref="L197:L204" si="63">SUM(J197:K197)</f>
        <v>2.2760159407235458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0.73650261296113784</v>
      </c>
      <c r="C198" s="302">
        <v>0.72297506681664747</v>
      </c>
      <c r="D198" s="302">
        <f t="shared" si="61"/>
        <v>1.4594776797777853</v>
      </c>
      <c r="E198" s="303"/>
      <c r="F198" s="302">
        <v>0.88151148978269345</v>
      </c>
      <c r="G198" s="302">
        <v>0.77573305109777246</v>
      </c>
      <c r="H198" s="302">
        <f t="shared" si="62"/>
        <v>1.6572445408804659</v>
      </c>
      <c r="I198" s="303"/>
      <c r="J198" s="302">
        <v>1.3243474677662617</v>
      </c>
      <c r="K198" s="302">
        <v>1.1695964787556936</v>
      </c>
      <c r="L198" s="302">
        <f t="shared" si="63"/>
        <v>2.4939439465219553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1.4460094080960511</v>
      </c>
      <c r="C199" s="302">
        <v>0.57923710227955538</v>
      </c>
      <c r="D199" s="302">
        <f t="shared" si="61"/>
        <v>2.0252465103756063</v>
      </c>
      <c r="E199" s="303"/>
      <c r="F199" s="302">
        <v>1.4701217679867236</v>
      </c>
      <c r="G199" s="302">
        <v>0.65135542185104345</v>
      </c>
      <c r="H199" s="302">
        <f t="shared" si="62"/>
        <v>2.1214771898377669</v>
      </c>
      <c r="I199" s="303"/>
      <c r="J199" s="302">
        <v>2.29218147127792</v>
      </c>
      <c r="K199" s="302">
        <v>0.8496159657707667</v>
      </c>
      <c r="L199" s="302">
        <f t="shared" si="63"/>
        <v>3.1417974370486865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1.7380211997563293</v>
      </c>
      <c r="C200" s="302">
        <v>3.2162175042247871</v>
      </c>
      <c r="D200" s="302">
        <f t="shared" si="61"/>
        <v>4.9542387039811162</v>
      </c>
      <c r="E200" s="303"/>
      <c r="F200" s="302">
        <v>1.651935503855765</v>
      </c>
      <c r="G200" s="302">
        <v>2.2549717665574645</v>
      </c>
      <c r="H200" s="302">
        <f t="shared" si="62"/>
        <v>3.9069072704132295</v>
      </c>
      <c r="I200" s="303"/>
      <c r="J200" s="302">
        <v>2.0256341512368214</v>
      </c>
      <c r="K200" s="302">
        <v>2.0613215265340652</v>
      </c>
      <c r="L200" s="302">
        <f t="shared" si="63"/>
        <v>4.0869556777708862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1.6785960978682024</v>
      </c>
      <c r="C201" s="302">
        <v>0.40142447202056469</v>
      </c>
      <c r="D201" s="302">
        <f t="shared" si="61"/>
        <v>2.080020569888767</v>
      </c>
      <c r="E201" s="303"/>
      <c r="F201" s="302">
        <v>1.4919551197071048</v>
      </c>
      <c r="G201" s="302">
        <v>0.40836859302209266</v>
      </c>
      <c r="H201" s="302">
        <f t="shared" si="62"/>
        <v>1.9003237127291974</v>
      </c>
      <c r="I201" s="303"/>
      <c r="J201" s="302">
        <v>1.6344351798678711</v>
      </c>
      <c r="K201" s="302">
        <v>0.45830850728422196</v>
      </c>
      <c r="L201" s="302">
        <f t="shared" si="63"/>
        <v>2.092743687152093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2.3450988302183724</v>
      </c>
      <c r="C202" s="302">
        <v>1.8484095203894029</v>
      </c>
      <c r="D202" s="302">
        <f t="shared" si="61"/>
        <v>4.1935083506077753</v>
      </c>
      <c r="E202" s="303"/>
      <c r="F202" s="302">
        <v>2.1813897378038805</v>
      </c>
      <c r="G202" s="302">
        <v>1.5893484778587095</v>
      </c>
      <c r="H202" s="302">
        <f t="shared" si="62"/>
        <v>3.7707382156625897</v>
      </c>
      <c r="I202" s="303"/>
      <c r="J202" s="302">
        <v>3.7239174404135915</v>
      </c>
      <c r="K202" s="302">
        <v>2.0684432223271996</v>
      </c>
      <c r="L202" s="302">
        <f t="shared" si="63"/>
        <v>5.7923606627407906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0.31233805041330653</v>
      </c>
      <c r="C203" s="302">
        <v>1.3562399119584856</v>
      </c>
      <c r="D203" s="302">
        <f t="shared" si="61"/>
        <v>1.668577962371792</v>
      </c>
      <c r="E203" s="303"/>
      <c r="F203" s="302">
        <v>0.26145307586998612</v>
      </c>
      <c r="G203" s="302">
        <v>1.3162661822727664</v>
      </c>
      <c r="H203" s="302">
        <f t="shared" si="62"/>
        <v>1.5777192581427526</v>
      </c>
      <c r="I203" s="303"/>
      <c r="J203" s="302">
        <v>0.60291746953863978</v>
      </c>
      <c r="K203" s="302">
        <v>1.6970783650479091</v>
      </c>
      <c r="L203" s="302">
        <f t="shared" si="63"/>
        <v>2.2999958345865488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11.449237725497159</v>
      </c>
      <c r="C204" s="302">
        <v>9.2042807679817429</v>
      </c>
      <c r="D204" s="302">
        <f t="shared" si="61"/>
        <v>20.653518493478902</v>
      </c>
      <c r="E204" s="303"/>
      <c r="F204" s="302">
        <v>9.5847056910608117</v>
      </c>
      <c r="G204" s="302">
        <v>7.6039421870215183</v>
      </c>
      <c r="H204" s="302">
        <f t="shared" si="62"/>
        <v>17.188647878082328</v>
      </c>
      <c r="I204" s="303"/>
      <c r="J204" s="302">
        <v>8.3561593029049881</v>
      </c>
      <c r="K204" s="302">
        <v>8.2195879723549794</v>
      </c>
      <c r="L204" s="302">
        <f t="shared" si="63"/>
        <v>16.575747275259967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23.185869643339799</v>
      </c>
      <c r="C206" s="311">
        <f t="shared" ref="C206:D206" si="64">SUM(C196:C204)</f>
        <v>21.36213035666017</v>
      </c>
      <c r="D206" s="311">
        <f t="shared" si="64"/>
        <v>44.547999999999973</v>
      </c>
      <c r="E206" s="311"/>
      <c r="F206" s="311">
        <f t="shared" ref="F206:H206" si="65">SUM(F196:F204)</f>
        <v>21.741307114760829</v>
      </c>
      <c r="G206" s="311">
        <f t="shared" si="65"/>
        <v>18.524692885239212</v>
      </c>
      <c r="H206" s="311">
        <f t="shared" si="65"/>
        <v>40.266000000000041</v>
      </c>
      <c r="I206" s="311"/>
      <c r="J206" s="311">
        <f t="shared" ref="J206:L206" si="66">SUM(J196:J204)</f>
        <v>24.889770346247509</v>
      </c>
      <c r="K206" s="311">
        <f t="shared" si="66"/>
        <v>21.227229653752502</v>
      </c>
      <c r="L206" s="311">
        <f t="shared" si="66"/>
        <v>46.117000000000004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3.642165217993882E-2</v>
      </c>
      <c r="C213" s="302">
        <v>0.11137294762598285</v>
      </c>
      <c r="D213" s="302">
        <f>SUM(B213:C213)</f>
        <v>0.14779459980592166</v>
      </c>
      <c r="E213" s="303"/>
      <c r="F213" s="302">
        <v>7.6091980630045575E-2</v>
      </c>
      <c r="G213" s="302">
        <v>0.18108116812223915</v>
      </c>
      <c r="H213" s="302">
        <f>SUM(F213:G213)</f>
        <v>0.2571731487522847</v>
      </c>
      <c r="I213" s="303"/>
      <c r="J213" s="302">
        <v>6.5458729273563304E-2</v>
      </c>
      <c r="K213" s="302">
        <v>0.18271996061120047</v>
      </c>
      <c r="L213" s="302">
        <f>SUM(J213:K213)</f>
        <v>0.24817868988476377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6.2463627892623538E-2</v>
      </c>
      <c r="C214" s="302">
        <v>0.18994253600865282</v>
      </c>
      <c r="D214" s="302">
        <f t="shared" ref="D214:D221" si="67">SUM(B214:C214)</f>
        <v>0.25240616390127635</v>
      </c>
      <c r="E214" s="303"/>
      <c r="F214" s="302">
        <v>0.14691199160163748</v>
      </c>
      <c r="G214" s="302">
        <v>0.25478945291789229</v>
      </c>
      <c r="H214" s="302">
        <f t="shared" ref="H214:H221" si="68">SUM(F214:G214)</f>
        <v>0.40170144451952977</v>
      </c>
      <c r="I214" s="303"/>
      <c r="J214" s="302">
        <v>0.17408268530347162</v>
      </c>
      <c r="K214" s="302">
        <v>0.27411555326113413</v>
      </c>
      <c r="L214" s="302">
        <f t="shared" ref="L214:L221" si="69">SUM(J214:K214)</f>
        <v>0.44819823856460572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0.10226482236314424</v>
      </c>
      <c r="C215" s="302">
        <v>0.15786355124073498</v>
      </c>
      <c r="D215" s="302">
        <f t="shared" si="67"/>
        <v>0.26012837360387919</v>
      </c>
      <c r="E215" s="303"/>
      <c r="F215" s="302">
        <v>0.20920515433826081</v>
      </c>
      <c r="G215" s="302">
        <v>0.34224186135914852</v>
      </c>
      <c r="H215" s="302">
        <f t="shared" si="68"/>
        <v>0.55144701569740939</v>
      </c>
      <c r="I215" s="303"/>
      <c r="J215" s="302">
        <v>0.22146641293620767</v>
      </c>
      <c r="K215" s="302">
        <v>0.30844674988843723</v>
      </c>
      <c r="L215" s="302">
        <f t="shared" si="69"/>
        <v>0.52991316282464496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0.12700547988390293</v>
      </c>
      <c r="C216" s="302">
        <v>3.2144059405606343E-2</v>
      </c>
      <c r="D216" s="302">
        <f t="shared" si="67"/>
        <v>0.15914953928950926</v>
      </c>
      <c r="E216" s="303"/>
      <c r="F216" s="302">
        <v>0.17084779982144932</v>
      </c>
      <c r="G216" s="302">
        <v>9.4025471294690396E-2</v>
      </c>
      <c r="H216" s="302">
        <f t="shared" si="68"/>
        <v>0.26487327111613973</v>
      </c>
      <c r="I216" s="303"/>
      <c r="J216" s="302">
        <v>0.15419425572657444</v>
      </c>
      <c r="K216" s="302">
        <v>0.10653151219127716</v>
      </c>
      <c r="L216" s="302">
        <f t="shared" si="69"/>
        <v>0.26072576791785163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2.6770622584693638E-2</v>
      </c>
      <c r="C217" s="302">
        <v>0.15845897127370867</v>
      </c>
      <c r="D217" s="302">
        <f t="shared" si="67"/>
        <v>0.18522959385840232</v>
      </c>
      <c r="E217" s="303"/>
      <c r="F217" s="302">
        <v>5.1044622979560847E-2</v>
      </c>
      <c r="G217" s="302">
        <v>0.16530674337713055</v>
      </c>
      <c r="H217" s="302">
        <f t="shared" si="68"/>
        <v>0.21635136635669139</v>
      </c>
      <c r="I217" s="303"/>
      <c r="J217" s="302">
        <v>5.9380791087381042E-2</v>
      </c>
      <c r="K217" s="302">
        <v>0.14490376932825494</v>
      </c>
      <c r="L217" s="302">
        <f t="shared" si="69"/>
        <v>0.20428456041563597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3.7663244915320054E-2</v>
      </c>
      <c r="C218" s="302">
        <v>1.6283326351042831E-2</v>
      </c>
      <c r="D218" s="302">
        <f t="shared" si="67"/>
        <v>5.3946571266362889E-2</v>
      </c>
      <c r="E218" s="303"/>
      <c r="F218" s="302">
        <v>9.199073056855564E-2</v>
      </c>
      <c r="G218" s="302">
        <v>4.0079622181186797E-2</v>
      </c>
      <c r="H218" s="302">
        <f t="shared" si="68"/>
        <v>0.13207035274974244</v>
      </c>
      <c r="I218" s="303"/>
      <c r="J218" s="302">
        <v>8.0725766118495759E-2</v>
      </c>
      <c r="K218" s="302">
        <v>4.0443824029301884E-2</v>
      </c>
      <c r="L218" s="302">
        <f t="shared" si="69"/>
        <v>0.12116959014779764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5.8087757214783743E-2</v>
      </c>
      <c r="C219" s="302">
        <v>2.7360029046211674E-2</v>
      </c>
      <c r="D219" s="302">
        <f t="shared" si="67"/>
        <v>8.5447786260995418E-2</v>
      </c>
      <c r="E219" s="303"/>
      <c r="F219" s="302">
        <v>6.338702450481859E-2</v>
      </c>
      <c r="G219" s="302">
        <v>6.4576833921759655E-2</v>
      </c>
      <c r="H219" s="302">
        <f t="shared" si="68"/>
        <v>0.12796385842657826</v>
      </c>
      <c r="I219" s="303"/>
      <c r="J219" s="302">
        <v>5.6804063063852897E-2</v>
      </c>
      <c r="K219" s="302">
        <v>7.7412206626549587E-2</v>
      </c>
      <c r="L219" s="302">
        <f t="shared" si="69"/>
        <v>0.13421626969040248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2.5936909466418172E-2</v>
      </c>
      <c r="C220" s="302">
        <v>4.5957595027386416E-2</v>
      </c>
      <c r="D220" s="302">
        <f t="shared" si="67"/>
        <v>7.1894504493804592E-2</v>
      </c>
      <c r="E220" s="303"/>
      <c r="F220" s="302">
        <v>2.958982214943557E-2</v>
      </c>
      <c r="G220" s="302">
        <v>5.4861730162775936E-2</v>
      </c>
      <c r="H220" s="302">
        <f t="shared" si="68"/>
        <v>8.4451552312211506E-2</v>
      </c>
      <c r="I220" s="303"/>
      <c r="J220" s="302">
        <v>3.261020047005183E-2</v>
      </c>
      <c r="K220" s="302">
        <v>5.5066457927648103E-2</v>
      </c>
      <c r="L220" s="302">
        <f t="shared" si="69"/>
        <v>8.7676658397699933E-2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0.1348491771493073</v>
      </c>
      <c r="C221" s="302">
        <v>9.015369037054001E-2</v>
      </c>
      <c r="D221" s="302">
        <f t="shared" si="67"/>
        <v>0.22500286751984733</v>
      </c>
      <c r="E221" s="303"/>
      <c r="F221" s="302">
        <v>0.1367510704424145</v>
      </c>
      <c r="G221" s="302">
        <v>0.16421691962699783</v>
      </c>
      <c r="H221" s="302">
        <f t="shared" si="68"/>
        <v>0.30096799006941233</v>
      </c>
      <c r="I221" s="303"/>
      <c r="J221" s="302">
        <v>0.12680114040979512</v>
      </c>
      <c r="K221" s="302">
        <v>0.17683592174680515</v>
      </c>
      <c r="L221" s="302">
        <f t="shared" si="69"/>
        <v>0.30363706215660025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0.61146329365013241</v>
      </c>
      <c r="C223" s="311">
        <f t="shared" ref="C223:D223" si="70">SUM(C213:C221)</f>
        <v>0.82953670634986654</v>
      </c>
      <c r="D223" s="311">
        <f t="shared" si="70"/>
        <v>1.4409999999999994</v>
      </c>
      <c r="E223" s="311"/>
      <c r="F223" s="311">
        <f t="shared" ref="F223:H223" si="71">SUM(F213:F221)</f>
        <v>0.97582019703617839</v>
      </c>
      <c r="G223" s="311">
        <f t="shared" si="71"/>
        <v>1.3611798029638209</v>
      </c>
      <c r="H223" s="311">
        <f t="shared" si="71"/>
        <v>2.3369999999999993</v>
      </c>
      <c r="I223" s="311"/>
      <c r="J223" s="311">
        <f t="shared" ref="J223:L223" si="72">SUM(J213:J221)</f>
        <v>0.97152404438939377</v>
      </c>
      <c r="K223" s="311">
        <f t="shared" si="72"/>
        <v>1.3664759556106088</v>
      </c>
      <c r="L223" s="311">
        <f t="shared" si="72"/>
        <v>2.3380000000000027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0.27189290665792065</v>
      </c>
      <c r="C230" s="302">
        <v>0.76597859005365176</v>
      </c>
      <c r="D230" s="302">
        <f>SUM(B230:C230)</f>
        <v>1.0378714967115723</v>
      </c>
      <c r="E230" s="303"/>
      <c r="F230" s="302">
        <v>0.290252164647267</v>
      </c>
      <c r="G230" s="302">
        <v>0.88848295505513852</v>
      </c>
      <c r="H230" s="302">
        <f>SUM(F230:G230)</f>
        <v>1.1787351197024054</v>
      </c>
      <c r="I230" s="303"/>
      <c r="J230" s="302">
        <v>0.33222185798862769</v>
      </c>
      <c r="K230" s="302">
        <v>0.84279370570542178</v>
      </c>
      <c r="L230" s="302">
        <f>SUM(J230:K230)</f>
        <v>1.1750155636940494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0.48475102930476133</v>
      </c>
      <c r="C231" s="302">
        <v>2.264969537854125</v>
      </c>
      <c r="D231" s="302">
        <f t="shared" ref="D231:D238" si="73">SUM(B231:C231)</f>
        <v>2.7497205671588865</v>
      </c>
      <c r="E231" s="303"/>
      <c r="F231" s="302">
        <v>0.57320648126798956</v>
      </c>
      <c r="G231" s="302">
        <v>2.829485952684641</v>
      </c>
      <c r="H231" s="302">
        <f t="shared" ref="H231:H238" si="74">SUM(F231:G231)</f>
        <v>3.4026924339526303</v>
      </c>
      <c r="I231" s="303"/>
      <c r="J231" s="302">
        <v>0.79327410106222707</v>
      </c>
      <c r="K231" s="302">
        <v>3.5649801372466556</v>
      </c>
      <c r="L231" s="302">
        <f t="shared" ref="L231:L238" si="75">SUM(J231:K231)</f>
        <v>4.3582542383088825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0.35436567827545323</v>
      </c>
      <c r="C232" s="302">
        <v>0.8008485632844411</v>
      </c>
      <c r="D232" s="302">
        <f t="shared" si="73"/>
        <v>1.1552142415598943</v>
      </c>
      <c r="E232" s="303"/>
      <c r="F232" s="302">
        <v>0.36139866385766922</v>
      </c>
      <c r="G232" s="302">
        <v>0.96048039503342508</v>
      </c>
      <c r="H232" s="302">
        <f t="shared" si="74"/>
        <v>1.3218790588910942</v>
      </c>
      <c r="I232" s="303"/>
      <c r="J232" s="302">
        <v>0.43198171860659396</v>
      </c>
      <c r="K232" s="302">
        <v>0.92494477635776484</v>
      </c>
      <c r="L232" s="302">
        <f t="shared" si="75"/>
        <v>1.3569264949643589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0.42949359653583413</v>
      </c>
      <c r="C233" s="302">
        <v>0.26080928708514012</v>
      </c>
      <c r="D233" s="302">
        <f t="shared" si="73"/>
        <v>0.69030288362097425</v>
      </c>
      <c r="E233" s="303"/>
      <c r="F233" s="302">
        <v>0.31484742954152095</v>
      </c>
      <c r="G233" s="302">
        <v>0.28718816292909966</v>
      </c>
      <c r="H233" s="302">
        <f t="shared" si="74"/>
        <v>0.60203559247062066</v>
      </c>
      <c r="I233" s="303"/>
      <c r="J233" s="302">
        <v>0.26518860672676964</v>
      </c>
      <c r="K233" s="302">
        <v>0.34986407536132963</v>
      </c>
      <c r="L233" s="302">
        <f t="shared" si="75"/>
        <v>0.61505268208809927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3.3986290749808093E-2</v>
      </c>
      <c r="C234" s="302">
        <v>0.47566322605643491</v>
      </c>
      <c r="D234" s="302">
        <f t="shared" si="73"/>
        <v>0.50964951680624304</v>
      </c>
      <c r="E234" s="303"/>
      <c r="F234" s="302">
        <v>3.3533502596483876E-2</v>
      </c>
      <c r="G234" s="302">
        <v>0.38491457451542282</v>
      </c>
      <c r="H234" s="302">
        <f t="shared" si="74"/>
        <v>0.41844807711190668</v>
      </c>
      <c r="I234" s="303"/>
      <c r="J234" s="302">
        <v>4.8913871107791641E-2</v>
      </c>
      <c r="K234" s="302">
        <v>0.31890793683612645</v>
      </c>
      <c r="L234" s="302">
        <f t="shared" si="75"/>
        <v>0.36782180794391811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8.0753117439624961E-2</v>
      </c>
      <c r="C235" s="302">
        <v>7.5206627015070041E-2</v>
      </c>
      <c r="D235" s="302">
        <f t="shared" si="73"/>
        <v>0.15595974445469502</v>
      </c>
      <c r="E235" s="303"/>
      <c r="F235" s="302">
        <v>6.5500924488745851E-2</v>
      </c>
      <c r="G235" s="302">
        <v>7.8154583781554932E-2</v>
      </c>
      <c r="H235" s="302">
        <f t="shared" si="74"/>
        <v>0.14365550827030077</v>
      </c>
      <c r="I235" s="303"/>
      <c r="J235" s="302">
        <v>7.8189512127235142E-2</v>
      </c>
      <c r="K235" s="302">
        <v>9.3865203481464071E-2</v>
      </c>
      <c r="L235" s="302">
        <f t="shared" si="75"/>
        <v>0.17205471560869923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0.27360640327907143</v>
      </c>
      <c r="C236" s="302">
        <v>0.20467533594902654</v>
      </c>
      <c r="D236" s="302">
        <f t="shared" si="73"/>
        <v>0.47828173922809797</v>
      </c>
      <c r="E236" s="303"/>
      <c r="F236" s="302">
        <v>0.1935815999840837</v>
      </c>
      <c r="G236" s="302">
        <v>0.19125088261505704</v>
      </c>
      <c r="H236" s="302">
        <f t="shared" si="74"/>
        <v>0.38483248259914071</v>
      </c>
      <c r="I236" s="303"/>
      <c r="J236" s="302">
        <v>0.21207660917252991</v>
      </c>
      <c r="K236" s="302">
        <v>0.25124232652636203</v>
      </c>
      <c r="L236" s="302">
        <f t="shared" si="75"/>
        <v>0.46331893569889193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2.1141522614812849E-2</v>
      </c>
      <c r="C237" s="302">
        <v>9.6086860721694672E-2</v>
      </c>
      <c r="D237" s="302">
        <f t="shared" si="73"/>
        <v>0.11722838333650752</v>
      </c>
      <c r="E237" s="303"/>
      <c r="F237" s="302">
        <v>1.3400708580953359E-2</v>
      </c>
      <c r="G237" s="302">
        <v>7.7239810503037326E-2</v>
      </c>
      <c r="H237" s="302">
        <f t="shared" si="74"/>
        <v>9.0640519083990678E-2</v>
      </c>
      <c r="I237" s="303"/>
      <c r="J237" s="302">
        <v>1.4507845185933786E-2</v>
      </c>
      <c r="K237" s="302">
        <v>8.0508747357062954E-2</v>
      </c>
      <c r="L237" s="302">
        <f t="shared" si="75"/>
        <v>9.5016592542996742E-2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4.9226203000136165E-2</v>
      </c>
      <c r="C238" s="302">
        <v>0.15454522412300103</v>
      </c>
      <c r="D238" s="302">
        <f t="shared" si="73"/>
        <v>0.2037714271231372</v>
      </c>
      <c r="E238" s="303"/>
      <c r="F238" s="302">
        <v>3.3646345654876682E-2</v>
      </c>
      <c r="G238" s="302">
        <v>0.11643486226302993</v>
      </c>
      <c r="H238" s="302">
        <f t="shared" si="74"/>
        <v>0.15008120791790661</v>
      </c>
      <c r="I238" s="303"/>
      <c r="J238" s="302">
        <v>4.3158018330446947E-2</v>
      </c>
      <c r="K238" s="302">
        <v>0.10938095081964694</v>
      </c>
      <c r="L238" s="302">
        <f t="shared" si="75"/>
        <v>0.15253896915009388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1.999216747857423</v>
      </c>
      <c r="C240" s="311">
        <f t="shared" ref="C240:D240" si="76">SUM(C230:C238)</f>
        <v>5.0987832521425842</v>
      </c>
      <c r="D240" s="311">
        <f t="shared" si="76"/>
        <v>7.0980000000000087</v>
      </c>
      <c r="E240" s="311"/>
      <c r="F240" s="311">
        <f t="shared" ref="F240:H240" si="77">SUM(F230:F238)</f>
        <v>1.8793678206195903</v>
      </c>
      <c r="G240" s="311">
        <f t="shared" si="77"/>
        <v>5.8136321793804067</v>
      </c>
      <c r="H240" s="311">
        <f t="shared" si="77"/>
        <v>7.6929999999999961</v>
      </c>
      <c r="I240" s="311"/>
      <c r="J240" s="311">
        <f t="shared" ref="J240:L240" si="78">SUM(J230:J238)</f>
        <v>2.2195121403081557</v>
      </c>
      <c r="K240" s="311">
        <f t="shared" si="78"/>
        <v>6.5364878596918343</v>
      </c>
      <c r="L240" s="311">
        <f t="shared" si="78"/>
        <v>8.7559999999999896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0.64545729408706232</v>
      </c>
      <c r="C247" s="302">
        <v>0.98827222279628935</v>
      </c>
      <c r="D247" s="302">
        <f>SUM(B247:C247)</f>
        <v>1.6337295168833517</v>
      </c>
      <c r="E247" s="303"/>
      <c r="F247" s="302">
        <v>0.61952039989287411</v>
      </c>
      <c r="G247" s="302">
        <v>0.81354528640519097</v>
      </c>
      <c r="H247" s="302">
        <f>SUM(F247:G247)</f>
        <v>1.4330656862980651</v>
      </c>
      <c r="I247" s="303"/>
      <c r="J247" s="302">
        <v>0.6686072563252341</v>
      </c>
      <c r="K247" s="302">
        <v>0.66136399560179382</v>
      </c>
      <c r="L247" s="302">
        <f>SUM(J247:K247)</f>
        <v>1.3299712519270279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0.79751005483294513</v>
      </c>
      <c r="C248" s="302">
        <v>1.366841004878862</v>
      </c>
      <c r="D248" s="302">
        <f t="shared" ref="D248:D255" si="79">SUM(B248:C248)</f>
        <v>2.164351059711807</v>
      </c>
      <c r="E248" s="303"/>
      <c r="F248" s="302">
        <v>0.87911653500210041</v>
      </c>
      <c r="G248" s="302">
        <v>1.2957755593824536</v>
      </c>
      <c r="H248" s="302">
        <f t="shared" ref="H248:H255" si="80">SUM(F248:G248)</f>
        <v>2.1748920943845542</v>
      </c>
      <c r="I248" s="303"/>
      <c r="J248" s="302">
        <v>1.0741796721037231</v>
      </c>
      <c r="K248" s="302">
        <v>1.5341906247963919</v>
      </c>
      <c r="L248" s="302">
        <f t="shared" ref="L248:L255" si="81">SUM(J248:K248)</f>
        <v>2.608370296900115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1.1791298356435544</v>
      </c>
      <c r="C249" s="302">
        <v>1.2459854129143551</v>
      </c>
      <c r="D249" s="302">
        <f t="shared" si="79"/>
        <v>2.4251152485579093</v>
      </c>
      <c r="E249" s="303"/>
      <c r="F249" s="302">
        <v>1.0559075775191065</v>
      </c>
      <c r="G249" s="302">
        <v>1.0618189899984205</v>
      </c>
      <c r="H249" s="302">
        <f t="shared" si="80"/>
        <v>2.117726567517527</v>
      </c>
      <c r="I249" s="303"/>
      <c r="J249" s="302">
        <v>1.1155211485684393</v>
      </c>
      <c r="K249" s="302">
        <v>0.89291853393741238</v>
      </c>
      <c r="L249" s="302">
        <f t="shared" si="81"/>
        <v>2.0084396825058519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2.9178912856520514</v>
      </c>
      <c r="C250" s="302">
        <v>1.2556741650479937</v>
      </c>
      <c r="D250" s="302">
        <f t="shared" si="79"/>
        <v>4.1735654507000453</v>
      </c>
      <c r="E250" s="303"/>
      <c r="F250" s="302">
        <v>2.0407749487234086</v>
      </c>
      <c r="G250" s="302">
        <v>1.0569190772820012</v>
      </c>
      <c r="H250" s="302">
        <f t="shared" si="80"/>
        <v>3.09769402600541</v>
      </c>
      <c r="I250" s="303"/>
      <c r="J250" s="302">
        <v>1.6346200923262371</v>
      </c>
      <c r="K250" s="302">
        <v>1.1253174651004618</v>
      </c>
      <c r="L250" s="302">
        <f t="shared" si="81"/>
        <v>2.7599375574266989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3.8976681822373876E-2</v>
      </c>
      <c r="C251" s="302">
        <v>0.12185364286008027</v>
      </c>
      <c r="D251" s="302">
        <f t="shared" si="79"/>
        <v>0.16083032468245415</v>
      </c>
      <c r="E251" s="303"/>
      <c r="F251" s="302">
        <v>3.3035717599914048E-2</v>
      </c>
      <c r="G251" s="302">
        <v>8.586567716600442E-2</v>
      </c>
      <c r="H251" s="302">
        <f t="shared" si="80"/>
        <v>0.11890139476591846</v>
      </c>
      <c r="I251" s="303"/>
      <c r="J251" s="302">
        <v>3.4481671396266789E-2</v>
      </c>
      <c r="K251" s="302">
        <v>6.8379082870316993E-2</v>
      </c>
      <c r="L251" s="302">
        <f t="shared" si="81"/>
        <v>0.10286075426658378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4.5345759966861895E-2</v>
      </c>
      <c r="C252" s="302">
        <v>2.6682204068327685E-2</v>
      </c>
      <c r="D252" s="302">
        <f t="shared" si="79"/>
        <v>7.2027964035189573E-2</v>
      </c>
      <c r="E252" s="303"/>
      <c r="F252" s="302">
        <v>6.0090017012115887E-2</v>
      </c>
      <c r="G252" s="302">
        <v>2.8350437758082499E-2</v>
      </c>
      <c r="H252" s="302">
        <f t="shared" si="80"/>
        <v>8.8440454770198379E-2</v>
      </c>
      <c r="I252" s="303"/>
      <c r="J252" s="302">
        <v>6.8138241317880224E-2</v>
      </c>
      <c r="K252" s="302">
        <v>3.0814102785418001E-2</v>
      </c>
      <c r="L252" s="302">
        <f t="shared" si="81"/>
        <v>9.8952344103298229E-2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0.66662128669082421</v>
      </c>
      <c r="C253" s="302">
        <v>0.34476310256978693</v>
      </c>
      <c r="D253" s="302">
        <f t="shared" si="79"/>
        <v>1.0113843892606111</v>
      </c>
      <c r="E253" s="303"/>
      <c r="F253" s="302">
        <v>0.55550682861636691</v>
      </c>
      <c r="G253" s="302">
        <v>0.2758281240368457</v>
      </c>
      <c r="H253" s="302">
        <f t="shared" si="80"/>
        <v>0.83133495265321256</v>
      </c>
      <c r="I253" s="303"/>
      <c r="J253" s="302">
        <v>0.50884752399946187</v>
      </c>
      <c r="K253" s="302">
        <v>0.31168813555647384</v>
      </c>
      <c r="L253" s="302">
        <f t="shared" si="81"/>
        <v>0.82053565955593566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2.8353091663414626E-2</v>
      </c>
      <c r="C254" s="302">
        <v>5.5538745376797108E-2</v>
      </c>
      <c r="D254" s="302">
        <f t="shared" si="79"/>
        <v>8.3891837040211734E-2</v>
      </c>
      <c r="E254" s="303"/>
      <c r="F254" s="302">
        <v>1.7142317887700972E-2</v>
      </c>
      <c r="G254" s="302">
        <v>5.2336624529543047E-2</v>
      </c>
      <c r="H254" s="302">
        <f t="shared" si="80"/>
        <v>6.9478942417244019E-2</v>
      </c>
      <c r="I254" s="303"/>
      <c r="J254" s="302">
        <v>2.4724602405668761E-2</v>
      </c>
      <c r="K254" s="302">
        <v>5.8853966299410365E-2</v>
      </c>
      <c r="L254" s="302">
        <f t="shared" si="81"/>
        <v>8.3578568705079126E-2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0.11607612913339395</v>
      </c>
      <c r="C255" s="302">
        <v>0.11002807999502703</v>
      </c>
      <c r="D255" s="302">
        <f t="shared" si="79"/>
        <v>0.226104209128421</v>
      </c>
      <c r="E255" s="303"/>
      <c r="F255" s="302">
        <v>6.855560943421779E-2</v>
      </c>
      <c r="G255" s="302">
        <v>6.9910271753654107E-2</v>
      </c>
      <c r="H255" s="302">
        <f t="shared" si="80"/>
        <v>0.1384658811878719</v>
      </c>
      <c r="I255" s="303"/>
      <c r="J255" s="302">
        <v>9.3332530769317343E-2</v>
      </c>
      <c r="K255" s="302">
        <v>6.2021353840088479E-2</v>
      </c>
      <c r="L255" s="302">
        <f t="shared" si="81"/>
        <v>0.15535388460940583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6.435361419492482</v>
      </c>
      <c r="C257" s="311">
        <f t="shared" ref="C257:D257" si="82">SUM(C247:C255)</f>
        <v>5.5156385805075194</v>
      </c>
      <c r="D257" s="311">
        <f t="shared" si="82"/>
        <v>11.950999999999999</v>
      </c>
      <c r="E257" s="311"/>
      <c r="F257" s="311">
        <f t="shared" ref="F257:H257" si="83">SUM(F247:F255)</f>
        <v>5.329649951687804</v>
      </c>
      <c r="G257" s="311">
        <f t="shared" si="83"/>
        <v>4.7403500483121963</v>
      </c>
      <c r="H257" s="311">
        <f t="shared" si="83"/>
        <v>10.070000000000004</v>
      </c>
      <c r="I257" s="311"/>
      <c r="J257" s="311">
        <f t="shared" ref="J257:L257" si="84">SUM(J247:J255)</f>
        <v>5.2224527392122289</v>
      </c>
      <c r="K257" s="311">
        <f t="shared" si="84"/>
        <v>4.7455472607877676</v>
      </c>
      <c r="L257" s="311">
        <f t="shared" si="84"/>
        <v>9.9679999999999946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0.4276847691042478</v>
      </c>
      <c r="C264" s="302">
        <v>0.74757926696929389</v>
      </c>
      <c r="D264" s="302">
        <f>SUM(B264:C264)</f>
        <v>1.1752640360735418</v>
      </c>
      <c r="E264" s="303"/>
      <c r="F264" s="302">
        <v>0.99848950245549228</v>
      </c>
      <c r="G264" s="302">
        <v>0.94216920915254632</v>
      </c>
      <c r="H264" s="302">
        <f>SUM(F264:G264)</f>
        <v>1.9406587116080387</v>
      </c>
      <c r="I264" s="303"/>
      <c r="J264" s="302">
        <v>0.86208087071615458</v>
      </c>
      <c r="K264" s="302">
        <v>0.89015043590224174</v>
      </c>
      <c r="L264" s="302">
        <f>SUM(J264:K264)</f>
        <v>1.7522313066183963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0.3503226490395423</v>
      </c>
      <c r="C265" s="302">
        <v>0.52825526286238533</v>
      </c>
      <c r="D265" s="302">
        <f t="shared" ref="D265:D272" si="85">SUM(B265:C265)</f>
        <v>0.87857791190192769</v>
      </c>
      <c r="E265" s="303"/>
      <c r="F265" s="302">
        <v>0.57084125322340862</v>
      </c>
      <c r="G265" s="302">
        <v>0.84936130326332382</v>
      </c>
      <c r="H265" s="302">
        <f t="shared" ref="H265:H272" si="86">SUM(F265:G265)</f>
        <v>1.4202025564867324</v>
      </c>
      <c r="I265" s="303"/>
      <c r="J265" s="302">
        <v>0.56286022241196709</v>
      </c>
      <c r="K265" s="302">
        <v>0.86331970809556224</v>
      </c>
      <c r="L265" s="302">
        <f t="shared" ref="L265:L272" si="87">SUM(J265:K265)</f>
        <v>1.4261799305075293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0.42834564512025736</v>
      </c>
      <c r="C266" s="302">
        <v>0.38165920244872953</v>
      </c>
      <c r="D266" s="302">
        <f t="shared" si="85"/>
        <v>0.81000484756898694</v>
      </c>
      <c r="E266" s="303"/>
      <c r="F266" s="302">
        <v>0.61805873813072132</v>
      </c>
      <c r="G266" s="302">
        <v>0.54380702888830446</v>
      </c>
      <c r="H266" s="302">
        <f t="shared" si="86"/>
        <v>1.1618657670190258</v>
      </c>
      <c r="I266" s="303"/>
      <c r="J266" s="302">
        <v>0.70203038309328691</v>
      </c>
      <c r="K266" s="302">
        <v>0.4754864255020318</v>
      </c>
      <c r="L266" s="302">
        <f t="shared" si="87"/>
        <v>1.1775168085953187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1.0796742645146569</v>
      </c>
      <c r="C267" s="302">
        <v>0.26288331696508327</v>
      </c>
      <c r="D267" s="302">
        <f t="shared" si="85"/>
        <v>1.3425575814797401</v>
      </c>
      <c r="E267" s="303"/>
      <c r="F267" s="302">
        <v>1.1181660602237076</v>
      </c>
      <c r="G267" s="302">
        <v>0.37656822796427791</v>
      </c>
      <c r="H267" s="302">
        <f t="shared" si="86"/>
        <v>1.4947342881879855</v>
      </c>
      <c r="I267" s="303"/>
      <c r="J267" s="302">
        <v>0.85402025635759682</v>
      </c>
      <c r="K267" s="302">
        <v>0.37661625753033678</v>
      </c>
      <c r="L267" s="302">
        <f t="shared" si="87"/>
        <v>1.2306365138879336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9.1293155303254228E-2</v>
      </c>
      <c r="C268" s="302">
        <v>0.47658175282523541</v>
      </c>
      <c r="D268" s="302">
        <f t="shared" si="85"/>
        <v>0.56787490812848962</v>
      </c>
      <c r="E268" s="303"/>
      <c r="F268" s="302">
        <v>0.25419533116175208</v>
      </c>
      <c r="G268" s="302">
        <v>0.38656229258704666</v>
      </c>
      <c r="H268" s="302">
        <f t="shared" si="86"/>
        <v>0.64075762374879874</v>
      </c>
      <c r="I268" s="303"/>
      <c r="J268" s="302">
        <v>0.35773935170576632</v>
      </c>
      <c r="K268" s="302">
        <v>0.34814298424001128</v>
      </c>
      <c r="L268" s="302">
        <f t="shared" si="87"/>
        <v>0.70588233594577754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0.14570112625001988</v>
      </c>
      <c r="C269" s="302">
        <v>7.5678974358781792E-2</v>
      </c>
      <c r="D269" s="302">
        <f t="shared" si="85"/>
        <v>0.22138010060880167</v>
      </c>
      <c r="E269" s="303"/>
      <c r="F269" s="302">
        <v>0.17798165804428739</v>
      </c>
      <c r="G269" s="302">
        <v>8.6934915002708391E-2</v>
      </c>
      <c r="H269" s="302">
        <f t="shared" si="86"/>
        <v>0.26491657304699578</v>
      </c>
      <c r="I269" s="303"/>
      <c r="J269" s="302">
        <v>0.20430569513010652</v>
      </c>
      <c r="K269" s="302">
        <v>8.6161131205093416E-2</v>
      </c>
      <c r="L269" s="302">
        <f t="shared" si="87"/>
        <v>0.29046682633519993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0.56539508855633103</v>
      </c>
      <c r="C270" s="302">
        <v>0.27377115507480404</v>
      </c>
      <c r="D270" s="302">
        <f t="shared" si="85"/>
        <v>0.83916624363113512</v>
      </c>
      <c r="E270" s="303"/>
      <c r="F270" s="302">
        <v>0.59247082088137237</v>
      </c>
      <c r="G270" s="302">
        <v>0.3112438883434715</v>
      </c>
      <c r="H270" s="302">
        <f t="shared" si="86"/>
        <v>0.90371470922484387</v>
      </c>
      <c r="I270" s="303"/>
      <c r="J270" s="302">
        <v>0.52060476514789822</v>
      </c>
      <c r="K270" s="302">
        <v>0.28676465340914786</v>
      </c>
      <c r="L270" s="302">
        <f t="shared" si="87"/>
        <v>0.80736941855704614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1.2422899585453425E-2</v>
      </c>
      <c r="C271" s="302">
        <v>0.15339517831433233</v>
      </c>
      <c r="D271" s="302">
        <f t="shared" si="85"/>
        <v>0.16581807789978575</v>
      </c>
      <c r="E271" s="303"/>
      <c r="F271" s="302">
        <v>1.6071101000293825E-2</v>
      </c>
      <c r="G271" s="302">
        <v>0.16439261604783956</v>
      </c>
      <c r="H271" s="302">
        <f t="shared" si="86"/>
        <v>0.18046371704813338</v>
      </c>
      <c r="I271" s="303"/>
      <c r="J271" s="302">
        <v>2.5334041361574192E-2</v>
      </c>
      <c r="K271" s="302">
        <v>0.11668529644463174</v>
      </c>
      <c r="L271" s="302">
        <f t="shared" si="87"/>
        <v>0.14201933780620593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0.19174892467943372</v>
      </c>
      <c r="C272" s="302">
        <v>0.16960736802816126</v>
      </c>
      <c r="D272" s="302">
        <f t="shared" si="85"/>
        <v>0.36135629270759495</v>
      </c>
      <c r="E272" s="303"/>
      <c r="F272" s="302">
        <v>0.15365496557245262</v>
      </c>
      <c r="G272" s="302">
        <v>0.17403108805700859</v>
      </c>
      <c r="H272" s="302">
        <f t="shared" si="86"/>
        <v>0.32768605362946124</v>
      </c>
      <c r="I272" s="303"/>
      <c r="J272" s="302">
        <v>0.15653169629453345</v>
      </c>
      <c r="K272" s="302">
        <v>0.16016582545206284</v>
      </c>
      <c r="L272" s="302">
        <f t="shared" si="87"/>
        <v>0.31669752174659627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3.2925885221531965</v>
      </c>
      <c r="C274" s="311">
        <f t="shared" ref="C274:D274" si="88">SUM(C264:C272)</f>
        <v>3.0694114778468067</v>
      </c>
      <c r="D274" s="311">
        <f t="shared" si="88"/>
        <v>6.3620000000000045</v>
      </c>
      <c r="E274" s="311"/>
      <c r="F274" s="311">
        <f t="shared" ref="F274:H274" si="89">SUM(F264:F272)</f>
        <v>4.4999294306934878</v>
      </c>
      <c r="G274" s="311">
        <f t="shared" si="89"/>
        <v>3.8350705693065272</v>
      </c>
      <c r="H274" s="311">
        <f t="shared" si="89"/>
        <v>8.3350000000000168</v>
      </c>
      <c r="I274" s="311"/>
      <c r="J274" s="311">
        <f t="shared" ref="J274:L274" si="90">SUM(J264:J272)</f>
        <v>4.2455072822188846</v>
      </c>
      <c r="K274" s="311">
        <f t="shared" si="90"/>
        <v>3.6034927177811205</v>
      </c>
      <c r="L274" s="311">
        <f t="shared" si="90"/>
        <v>7.8490000000000038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1.2208832414766926</v>
      </c>
      <c r="C281" s="302">
        <v>2.0960930660091011</v>
      </c>
      <c r="D281" s="302">
        <f>SUM(B281:C281)</f>
        <v>3.3169763074857936</v>
      </c>
      <c r="E281" s="303"/>
      <c r="F281" s="302">
        <v>1.5755382264066506</v>
      </c>
      <c r="G281" s="302">
        <v>2.2776008494875306</v>
      </c>
      <c r="H281" s="302">
        <f>SUM(F281:G281)</f>
        <v>3.8531390758941813</v>
      </c>
      <c r="I281" s="303"/>
      <c r="J281" s="302">
        <v>1.8748567706173758</v>
      </c>
      <c r="K281" s="302">
        <v>2.3008667060540247</v>
      </c>
      <c r="L281" s="302">
        <f>SUM(J281:K281)</f>
        <v>4.1757234766714006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3.3414381976642944</v>
      </c>
      <c r="C282" s="302">
        <v>6.9619969497918515</v>
      </c>
      <c r="D282" s="302">
        <f t="shared" ref="D282:D289" si="91">SUM(B282:C282)</f>
        <v>10.303435147456145</v>
      </c>
      <c r="E282" s="303"/>
      <c r="F282" s="302">
        <v>4.7337749133641207</v>
      </c>
      <c r="G282" s="302">
        <v>8.0292073881216925</v>
      </c>
      <c r="H282" s="302">
        <f t="shared" ref="H282:H289" si="92">SUM(F282:G282)</f>
        <v>12.762982301485813</v>
      </c>
      <c r="I282" s="303"/>
      <c r="J282" s="302">
        <v>6.4719031365974065</v>
      </c>
      <c r="K282" s="302">
        <v>8.950741478776461</v>
      </c>
      <c r="L282" s="302">
        <f t="shared" ref="L282:L289" si="93">SUM(J282:K282)</f>
        <v>15.422644615373867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2.3442236069176308</v>
      </c>
      <c r="C283" s="302">
        <v>2.7749801615780543</v>
      </c>
      <c r="D283" s="302">
        <f t="shared" si="91"/>
        <v>5.1192037684956855</v>
      </c>
      <c r="E283" s="303"/>
      <c r="F283" s="302">
        <v>2.7509264706733618</v>
      </c>
      <c r="G283" s="302">
        <v>3.0349279382828849</v>
      </c>
      <c r="H283" s="302">
        <f t="shared" si="92"/>
        <v>5.7858544089562471</v>
      </c>
      <c r="I283" s="303"/>
      <c r="J283" s="302">
        <v>3.6557853750751814</v>
      </c>
      <c r="K283" s="302">
        <v>3.0686609585542755</v>
      </c>
      <c r="L283" s="302">
        <f t="shared" si="93"/>
        <v>6.7244463336294569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5.5231139940082059</v>
      </c>
      <c r="C284" s="302">
        <v>2.0994063537199912</v>
      </c>
      <c r="D284" s="302">
        <f t="shared" si="91"/>
        <v>7.6225203477281971</v>
      </c>
      <c r="E284" s="303"/>
      <c r="F284" s="302">
        <v>5.2654218074430803</v>
      </c>
      <c r="G284" s="302">
        <v>2.0981156224651092</v>
      </c>
      <c r="H284" s="302">
        <f t="shared" si="92"/>
        <v>7.3635374299081899</v>
      </c>
      <c r="I284" s="303"/>
      <c r="J284" s="302">
        <v>4.3050351423420468</v>
      </c>
      <c r="K284" s="302">
        <v>2.6900777015230335</v>
      </c>
      <c r="L284" s="302">
        <f t="shared" si="93"/>
        <v>6.9951128438650798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0.15047202816045177</v>
      </c>
      <c r="C285" s="302">
        <v>0.82528575486580913</v>
      </c>
      <c r="D285" s="302">
        <f t="shared" si="91"/>
        <v>0.97575778302626093</v>
      </c>
      <c r="E285" s="303"/>
      <c r="F285" s="302">
        <v>0.153672163528255</v>
      </c>
      <c r="G285" s="302">
        <v>0.59396438432781573</v>
      </c>
      <c r="H285" s="302">
        <f t="shared" si="92"/>
        <v>0.7476365478560707</v>
      </c>
      <c r="I285" s="303"/>
      <c r="J285" s="302">
        <v>0.26488093280853642</v>
      </c>
      <c r="K285" s="302">
        <v>0.5243811875037524</v>
      </c>
      <c r="L285" s="302">
        <f t="shared" si="93"/>
        <v>0.78926212031228882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0.37564236237932253</v>
      </c>
      <c r="C286" s="302">
        <v>0.21294981610653052</v>
      </c>
      <c r="D286" s="302">
        <f t="shared" si="91"/>
        <v>0.58859217848585299</v>
      </c>
      <c r="E286" s="303"/>
      <c r="F286" s="302">
        <v>0.55361234424534567</v>
      </c>
      <c r="G286" s="302">
        <v>0.22809153943844904</v>
      </c>
      <c r="H286" s="302">
        <f t="shared" si="92"/>
        <v>0.78170388368379473</v>
      </c>
      <c r="I286" s="303"/>
      <c r="J286" s="302">
        <v>0.69121447959819549</v>
      </c>
      <c r="K286" s="302">
        <v>0.35965515190390024</v>
      </c>
      <c r="L286" s="302">
        <f t="shared" si="93"/>
        <v>1.0508696315020958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0.94344802565226038</v>
      </c>
      <c r="C287" s="302">
        <v>0.50810999943490998</v>
      </c>
      <c r="D287" s="302">
        <f t="shared" si="91"/>
        <v>1.4515580250871705</v>
      </c>
      <c r="E287" s="303"/>
      <c r="F287" s="302">
        <v>0.86803049842479274</v>
      </c>
      <c r="G287" s="302">
        <v>0.45028602097120046</v>
      </c>
      <c r="H287" s="302">
        <f t="shared" si="92"/>
        <v>1.3183165193959931</v>
      </c>
      <c r="I287" s="303"/>
      <c r="J287" s="302">
        <v>0.87381113707062585</v>
      </c>
      <c r="K287" s="302">
        <v>0.58798128098663205</v>
      </c>
      <c r="L287" s="302">
        <f t="shared" si="93"/>
        <v>1.4617924180572579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0.10498911402776574</v>
      </c>
      <c r="C288" s="302">
        <v>0.55826723206736439</v>
      </c>
      <c r="D288" s="302">
        <f t="shared" si="91"/>
        <v>0.66325634609513018</v>
      </c>
      <c r="E288" s="303"/>
      <c r="F288" s="302">
        <v>8.8556574162942242E-2</v>
      </c>
      <c r="G288" s="302">
        <v>0.40822369481091741</v>
      </c>
      <c r="H288" s="302">
        <f t="shared" si="92"/>
        <v>0.49678026897385963</v>
      </c>
      <c r="I288" s="303"/>
      <c r="J288" s="302">
        <v>0.1248968446435092</v>
      </c>
      <c r="K288" s="302">
        <v>0.39001708934554902</v>
      </c>
      <c r="L288" s="302">
        <f t="shared" si="93"/>
        <v>0.51491393398905827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0.54422221589324782</v>
      </c>
      <c r="C289" s="302">
        <v>0.57047788024651469</v>
      </c>
      <c r="D289" s="302">
        <f t="shared" si="91"/>
        <v>1.1147000961397624</v>
      </c>
      <c r="E289" s="303"/>
      <c r="F289" s="302">
        <v>0.46949682217598504</v>
      </c>
      <c r="G289" s="302">
        <v>0.39555274166982962</v>
      </c>
      <c r="H289" s="302">
        <f t="shared" si="92"/>
        <v>0.86504956384581466</v>
      </c>
      <c r="I289" s="303"/>
      <c r="J289" s="302">
        <v>0.60245247062570229</v>
      </c>
      <c r="K289" s="302">
        <v>0.40878215597378381</v>
      </c>
      <c r="L289" s="302">
        <f t="shared" si="93"/>
        <v>1.011234626599486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14.548432786179873</v>
      </c>
      <c r="C291" s="311">
        <f t="shared" ref="C291:D291" si="94">SUM(C281:C289)</f>
        <v>16.607567213820126</v>
      </c>
      <c r="D291" s="311">
        <f t="shared" si="94"/>
        <v>31.156000000000002</v>
      </c>
      <c r="E291" s="311"/>
      <c r="F291" s="311">
        <f t="shared" ref="F291:H291" si="95">SUM(F281:F289)</f>
        <v>16.459029820424533</v>
      </c>
      <c r="G291" s="311">
        <f t="shared" si="95"/>
        <v>17.515970179575429</v>
      </c>
      <c r="H291" s="311">
        <f t="shared" si="95"/>
        <v>33.974999999999959</v>
      </c>
      <c r="I291" s="311"/>
      <c r="J291" s="311">
        <f t="shared" ref="J291:L291" si="96">SUM(J281:J289)</f>
        <v>18.86483628937858</v>
      </c>
      <c r="K291" s="311">
        <f t="shared" si="96"/>
        <v>19.281163710621414</v>
      </c>
      <c r="L291" s="311">
        <f t="shared" si="96"/>
        <v>38.145999999999994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0.82749248594263847</v>
      </c>
      <c r="C298" s="302">
        <v>1.7702907469294635</v>
      </c>
      <c r="D298" s="302">
        <f>SUM(B298:C298)</f>
        <v>2.5977832328721018</v>
      </c>
      <c r="E298" s="303"/>
      <c r="F298" s="302">
        <v>1.2023495995889393</v>
      </c>
      <c r="G298" s="302">
        <v>1.4868839960661484</v>
      </c>
      <c r="H298" s="302">
        <f>SUM(F298:G298)</f>
        <v>2.6892335956550877</v>
      </c>
      <c r="I298" s="303"/>
      <c r="J298" s="302">
        <v>1.3733911376107009</v>
      </c>
      <c r="K298" s="302">
        <v>1.5941823644382263</v>
      </c>
      <c r="L298" s="302">
        <f>SUM(J298:K298)</f>
        <v>2.9675735020489271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1.101197061713977</v>
      </c>
      <c r="C299" s="302">
        <v>1.6761379018646847</v>
      </c>
      <c r="D299" s="302">
        <f t="shared" ref="D299:D306" si="97">SUM(B299:C299)</f>
        <v>2.7773349635786619</v>
      </c>
      <c r="E299" s="303"/>
      <c r="F299" s="302">
        <v>1.5995256733883136</v>
      </c>
      <c r="G299" s="302">
        <v>1.6751879712884665</v>
      </c>
      <c r="H299" s="302">
        <f t="shared" ref="H299:H306" si="98">SUM(F299:G299)</f>
        <v>3.2747136446767802</v>
      </c>
      <c r="I299" s="303"/>
      <c r="J299" s="302">
        <v>2.1675043278692767</v>
      </c>
      <c r="K299" s="302">
        <v>2.3319251060456443</v>
      </c>
      <c r="L299" s="302">
        <f t="shared" ref="L299:L306" si="99">SUM(J299:K299)</f>
        <v>4.499429433914921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1.5750476550791532</v>
      </c>
      <c r="C300" s="302">
        <v>2.4272843386583127</v>
      </c>
      <c r="D300" s="302">
        <f t="shared" si="97"/>
        <v>4.0023319937374655</v>
      </c>
      <c r="E300" s="303"/>
      <c r="F300" s="302">
        <v>2.0799674692754144</v>
      </c>
      <c r="G300" s="302">
        <v>2.159132730879461</v>
      </c>
      <c r="H300" s="302">
        <f t="shared" si="98"/>
        <v>4.2391002001548754</v>
      </c>
      <c r="I300" s="303"/>
      <c r="J300" s="302">
        <v>2.6631413872514376</v>
      </c>
      <c r="K300" s="302">
        <v>2.2232375316629196</v>
      </c>
      <c r="L300" s="302">
        <f t="shared" si="99"/>
        <v>4.8863789189143567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2.6469510415287276</v>
      </c>
      <c r="C301" s="302">
        <v>1.8180578527172193</v>
      </c>
      <c r="D301" s="302">
        <f t="shared" si="97"/>
        <v>4.4650088942459467</v>
      </c>
      <c r="E301" s="303"/>
      <c r="F301" s="302">
        <v>2.6996371778809514</v>
      </c>
      <c r="G301" s="302">
        <v>1.7903783520452412</v>
      </c>
      <c r="H301" s="302">
        <f t="shared" si="98"/>
        <v>4.4900155299261924</v>
      </c>
      <c r="I301" s="303"/>
      <c r="J301" s="302">
        <v>3.0472941146640147</v>
      </c>
      <c r="K301" s="302">
        <v>2.5638327888727988</v>
      </c>
      <c r="L301" s="302">
        <f t="shared" si="99"/>
        <v>5.6111269035368139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0.21612742924546216</v>
      </c>
      <c r="C302" s="302">
        <v>1.21730061432166</v>
      </c>
      <c r="D302" s="302">
        <f t="shared" si="97"/>
        <v>1.4334280435671223</v>
      </c>
      <c r="E302" s="303"/>
      <c r="F302" s="302">
        <v>0.30705772752574739</v>
      </c>
      <c r="G302" s="302">
        <v>0.65943118675524393</v>
      </c>
      <c r="H302" s="302">
        <f t="shared" si="98"/>
        <v>0.96648891428099137</v>
      </c>
      <c r="I302" s="303"/>
      <c r="J302" s="302">
        <v>0.58364938391277521</v>
      </c>
      <c r="K302" s="302">
        <v>0.63116400200758516</v>
      </c>
      <c r="L302" s="302">
        <f t="shared" si="99"/>
        <v>1.2148133859203605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1.8035674303873763</v>
      </c>
      <c r="C303" s="302">
        <v>0.59795349089086813</v>
      </c>
      <c r="D303" s="302">
        <f t="shared" si="97"/>
        <v>2.4015209212782445</v>
      </c>
      <c r="E303" s="303"/>
      <c r="F303" s="302">
        <v>1.8149770167557717</v>
      </c>
      <c r="G303" s="302">
        <v>0.53031415430238471</v>
      </c>
      <c r="H303" s="302">
        <f t="shared" si="98"/>
        <v>2.3452911710581565</v>
      </c>
      <c r="I303" s="303"/>
      <c r="J303" s="302">
        <v>1.9782926129926282</v>
      </c>
      <c r="K303" s="302">
        <v>0.63727623646833043</v>
      </c>
      <c r="L303" s="302">
        <f t="shared" si="99"/>
        <v>2.6155688494609586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1.0136660378260489</v>
      </c>
      <c r="C304" s="302">
        <v>1.6455746554236541</v>
      </c>
      <c r="D304" s="302">
        <f t="shared" si="97"/>
        <v>2.659240693249703</v>
      </c>
      <c r="E304" s="303"/>
      <c r="F304" s="302">
        <v>1.0436296470483044</v>
      </c>
      <c r="G304" s="302">
        <v>1.3910435469993827</v>
      </c>
      <c r="H304" s="302">
        <f t="shared" si="98"/>
        <v>2.4346731940476873</v>
      </c>
      <c r="I304" s="303"/>
      <c r="J304" s="302">
        <v>1.4327347690330345</v>
      </c>
      <c r="K304" s="302">
        <v>1.8482669584946803</v>
      </c>
      <c r="L304" s="302">
        <f t="shared" si="99"/>
        <v>3.2810017275277148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0.32582968834889509</v>
      </c>
      <c r="C305" s="302">
        <v>2.1068347383262593</v>
      </c>
      <c r="D305" s="302">
        <f t="shared" si="97"/>
        <v>2.4326644266751543</v>
      </c>
      <c r="E305" s="303"/>
      <c r="F305" s="302">
        <v>0.27425195023738075</v>
      </c>
      <c r="G305" s="302">
        <v>1.5010458793557253</v>
      </c>
      <c r="H305" s="302">
        <f t="shared" si="98"/>
        <v>1.7752978295931061</v>
      </c>
      <c r="I305" s="303"/>
      <c r="J305" s="302">
        <v>0.47349664006351588</v>
      </c>
      <c r="K305" s="302">
        <v>1.4534719896079427</v>
      </c>
      <c r="L305" s="302">
        <f t="shared" si="99"/>
        <v>1.9269686296714585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4.6546695117680885</v>
      </c>
      <c r="C306" s="302">
        <v>7.4090173190275275</v>
      </c>
      <c r="D306" s="302">
        <f t="shared" si="97"/>
        <v>12.063686830795616</v>
      </c>
      <c r="E306" s="303"/>
      <c r="F306" s="302">
        <v>3.5425693941914158</v>
      </c>
      <c r="G306" s="302">
        <v>5.5546165264157121</v>
      </c>
      <c r="H306" s="302">
        <f t="shared" si="98"/>
        <v>9.0971859206071279</v>
      </c>
      <c r="I306" s="303"/>
      <c r="J306" s="302">
        <v>3.3453496503930151</v>
      </c>
      <c r="K306" s="302">
        <v>6.3297889986114395</v>
      </c>
      <c r="L306" s="302">
        <f t="shared" si="99"/>
        <v>9.6751386490044542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14.164548341840366</v>
      </c>
      <c r="C308" s="311">
        <f t="shared" ref="C308:D308" si="100">SUM(C298:C306)</f>
        <v>20.66845165815965</v>
      </c>
      <c r="D308" s="311">
        <f t="shared" si="100"/>
        <v>34.833000000000013</v>
      </c>
      <c r="E308" s="311"/>
      <c r="F308" s="311">
        <f t="shared" ref="F308:H308" si="101">SUM(F298:F306)</f>
        <v>14.563965655892238</v>
      </c>
      <c r="G308" s="311">
        <f t="shared" si="101"/>
        <v>16.748034344107765</v>
      </c>
      <c r="H308" s="311">
        <f t="shared" si="101"/>
        <v>31.312000000000005</v>
      </c>
      <c r="I308" s="311"/>
      <c r="J308" s="311">
        <f t="shared" ref="J308:L308" si="102">SUM(J298:J306)</f>
        <v>17.064854023790399</v>
      </c>
      <c r="K308" s="311">
        <f t="shared" si="102"/>
        <v>19.613145976209566</v>
      </c>
      <c r="L308" s="311">
        <f t="shared" si="102"/>
        <v>36.677999999999969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0.47896855900783269</v>
      </c>
      <c r="C315" s="302">
        <v>0.43249270331396666</v>
      </c>
      <c r="D315" s="302">
        <f>SUM(B315:C315)</f>
        <v>0.91146126232179936</v>
      </c>
      <c r="E315" s="303"/>
      <c r="F315" s="302">
        <v>0.71721013900745056</v>
      </c>
      <c r="G315" s="302">
        <v>0.6414246125152806</v>
      </c>
      <c r="H315" s="302">
        <f>SUM(F315:G315)</f>
        <v>1.3586347515227311</v>
      </c>
      <c r="I315" s="303"/>
      <c r="J315" s="302">
        <v>0.77756202838948707</v>
      </c>
      <c r="K315" s="302">
        <v>0.58309708568000185</v>
      </c>
      <c r="L315" s="302">
        <f>SUM(J315:K315)</f>
        <v>1.360659114069489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1.6492314466620941</v>
      </c>
      <c r="C316" s="302">
        <v>0.73320837597833177</v>
      </c>
      <c r="D316" s="302">
        <f t="shared" ref="D316:D323" si="103">SUM(B316:C316)</f>
        <v>2.3824398226404258</v>
      </c>
      <c r="E316" s="303"/>
      <c r="F316" s="302">
        <v>2.5200423049233178</v>
      </c>
      <c r="G316" s="302">
        <v>1.240466283549065</v>
      </c>
      <c r="H316" s="302">
        <f t="shared" ref="H316:H323" si="104">SUM(F316:G316)</f>
        <v>3.7605085884723826</v>
      </c>
      <c r="I316" s="303"/>
      <c r="J316" s="302">
        <v>2.9047264012646981</v>
      </c>
      <c r="K316" s="302">
        <v>1.3803950230205984</v>
      </c>
      <c r="L316" s="302">
        <f t="shared" ref="L316:L323" si="105">SUM(J316:K316)</f>
        <v>4.2851214242852969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1.8667876757784154</v>
      </c>
      <c r="C317" s="302">
        <v>2.2423265605536038</v>
      </c>
      <c r="D317" s="302">
        <f t="shared" si="103"/>
        <v>4.1091142363320188</v>
      </c>
      <c r="E317" s="303"/>
      <c r="F317" s="302">
        <v>2.5439943300510475</v>
      </c>
      <c r="G317" s="302">
        <v>2.9171737432438132</v>
      </c>
      <c r="H317" s="302">
        <f t="shared" si="104"/>
        <v>5.4611680732948606</v>
      </c>
      <c r="I317" s="303"/>
      <c r="J317" s="302">
        <v>3.0782789625561309</v>
      </c>
      <c r="K317" s="302">
        <v>2.207164023598859</v>
      </c>
      <c r="L317" s="302">
        <f t="shared" si="105"/>
        <v>5.2854429861549903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4.2378678152463225</v>
      </c>
      <c r="C318" s="302">
        <v>2.1547843541424259</v>
      </c>
      <c r="D318" s="302">
        <f t="shared" si="103"/>
        <v>6.3926521693887484</v>
      </c>
      <c r="E318" s="303"/>
      <c r="F318" s="302">
        <v>4.4270394023454527</v>
      </c>
      <c r="G318" s="302">
        <v>2.6513823964690149</v>
      </c>
      <c r="H318" s="302">
        <f t="shared" si="104"/>
        <v>7.0784217988144675</v>
      </c>
      <c r="I318" s="303"/>
      <c r="J318" s="302">
        <v>3.4960902533879903</v>
      </c>
      <c r="K318" s="302">
        <v>3.1628124292071496</v>
      </c>
      <c r="L318" s="302">
        <f t="shared" si="105"/>
        <v>6.6589026825951398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3.6099949225118881E-2</v>
      </c>
      <c r="C319" s="302">
        <v>0.10327456545268494</v>
      </c>
      <c r="D319" s="302">
        <f t="shared" si="103"/>
        <v>0.13937451467780382</v>
      </c>
      <c r="E319" s="303"/>
      <c r="F319" s="302">
        <v>4.5672168300914653E-2</v>
      </c>
      <c r="G319" s="302">
        <v>0.13991851827312857</v>
      </c>
      <c r="H319" s="302">
        <f t="shared" si="104"/>
        <v>0.18559068657404321</v>
      </c>
      <c r="I319" s="303"/>
      <c r="J319" s="302">
        <v>9.4978111061437151E-2</v>
      </c>
      <c r="K319" s="302">
        <v>0.13009798123877903</v>
      </c>
      <c r="L319" s="302">
        <f t="shared" si="105"/>
        <v>0.22507609230021619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0.57353749660895326</v>
      </c>
      <c r="C320" s="302">
        <v>0.12608792119928663</v>
      </c>
      <c r="D320" s="302">
        <f t="shared" si="103"/>
        <v>0.69962541780823995</v>
      </c>
      <c r="E320" s="303"/>
      <c r="F320" s="302">
        <v>0.633266151666668</v>
      </c>
      <c r="G320" s="302">
        <v>0.1555119976584112</v>
      </c>
      <c r="H320" s="302">
        <f t="shared" si="104"/>
        <v>0.78877814932507917</v>
      </c>
      <c r="I320" s="303"/>
      <c r="J320" s="302">
        <v>0.64590678632029663</v>
      </c>
      <c r="K320" s="302">
        <v>0.15159894311259708</v>
      </c>
      <c r="L320" s="302">
        <f t="shared" si="105"/>
        <v>0.79750572943289377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0.3480671429125502</v>
      </c>
      <c r="C321" s="302">
        <v>0.18705476601739529</v>
      </c>
      <c r="D321" s="302">
        <f t="shared" si="103"/>
        <v>0.53512190892994549</v>
      </c>
      <c r="E321" s="303"/>
      <c r="F321" s="302">
        <v>0.40197506332577992</v>
      </c>
      <c r="G321" s="302">
        <v>0.21845503447668999</v>
      </c>
      <c r="H321" s="302">
        <f t="shared" si="104"/>
        <v>0.62043009780246994</v>
      </c>
      <c r="I321" s="303"/>
      <c r="J321" s="302">
        <v>0.42056304207507983</v>
      </c>
      <c r="K321" s="302">
        <v>0.27843554552577382</v>
      </c>
      <c r="L321" s="302">
        <f t="shared" si="105"/>
        <v>0.69899858760085365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3.8297659197717548E-2</v>
      </c>
      <c r="C322" s="302">
        <v>6.4471264816956711E-2</v>
      </c>
      <c r="D322" s="302">
        <f t="shared" si="103"/>
        <v>0.10276892401467426</v>
      </c>
      <c r="E322" s="303"/>
      <c r="F322" s="302">
        <v>3.7020061554846502E-2</v>
      </c>
      <c r="G322" s="302">
        <v>6.5991166637213522E-2</v>
      </c>
      <c r="H322" s="302">
        <f t="shared" si="104"/>
        <v>0.10301122819206002</v>
      </c>
      <c r="I322" s="303"/>
      <c r="J322" s="302">
        <v>7.4271822370607782E-2</v>
      </c>
      <c r="K322" s="302">
        <v>5.2496992307799889E-2</v>
      </c>
      <c r="L322" s="302">
        <f t="shared" si="105"/>
        <v>0.12676881467840767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0.41328530747230813</v>
      </c>
      <c r="C323" s="302">
        <v>0.23815643641403894</v>
      </c>
      <c r="D323" s="302">
        <f t="shared" si="103"/>
        <v>0.65144174388634712</v>
      </c>
      <c r="E323" s="303"/>
      <c r="F323" s="302">
        <v>0.43401329805856825</v>
      </c>
      <c r="G323" s="302">
        <v>0.21644332794333082</v>
      </c>
      <c r="H323" s="302">
        <f t="shared" si="104"/>
        <v>0.65045662600189913</v>
      </c>
      <c r="I323" s="303"/>
      <c r="J323" s="302">
        <v>0.46451537612905686</v>
      </c>
      <c r="K323" s="302">
        <v>0.18900919275367936</v>
      </c>
      <c r="L323" s="302">
        <f t="shared" si="105"/>
        <v>0.65352456888273625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9.6421430521113098</v>
      </c>
      <c r="C325" s="311">
        <f t="shared" ref="C325:D325" si="106">SUM(C315:C323)</f>
        <v>6.2818569478886905</v>
      </c>
      <c r="D325" s="311">
        <f t="shared" si="106"/>
        <v>15.924000000000003</v>
      </c>
      <c r="E325" s="311"/>
      <c r="F325" s="311">
        <f t="shared" ref="F325:H325" si="107">SUM(F315:F323)</f>
        <v>11.760232919234046</v>
      </c>
      <c r="G325" s="311">
        <f t="shared" si="107"/>
        <v>8.246767080765947</v>
      </c>
      <c r="H325" s="311">
        <f t="shared" si="107"/>
        <v>20.006999999999991</v>
      </c>
      <c r="I325" s="311"/>
      <c r="J325" s="311">
        <f t="shared" ref="J325:L325" si="108">SUM(J315:J323)</f>
        <v>11.956892783554784</v>
      </c>
      <c r="K325" s="311">
        <f t="shared" si="108"/>
        <v>8.1351072164452383</v>
      </c>
      <c r="L325" s="311">
        <f t="shared" si="108"/>
        <v>20.092000000000027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0.46539183994318001</v>
      </c>
      <c r="C332" s="302">
        <v>0.58799777144014143</v>
      </c>
      <c r="D332" s="302">
        <f>SUM(B332:C332)</f>
        <v>1.0533896113833214</v>
      </c>
      <c r="E332" s="303"/>
      <c r="F332" s="302">
        <v>0.54485590047481147</v>
      </c>
      <c r="G332" s="302">
        <v>0.49839910505860374</v>
      </c>
      <c r="H332" s="302">
        <f>SUM(F332:G332)</f>
        <v>1.0432550055334153</v>
      </c>
      <c r="I332" s="303"/>
      <c r="J332" s="302">
        <v>0.64293171963850193</v>
      </c>
      <c r="K332" s="302">
        <v>0.44581890701193461</v>
      </c>
      <c r="L332" s="302">
        <f>SUM(J332:K332)</f>
        <v>1.0887506266504365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12.202849638567445</v>
      </c>
      <c r="C333" s="302">
        <v>6.7379033285895291</v>
      </c>
      <c r="D333" s="302">
        <f t="shared" ref="D333:D340" si="109">SUM(B333:C333)</f>
        <v>18.940752967156975</v>
      </c>
      <c r="E333" s="303"/>
      <c r="F333" s="302">
        <v>13.018788835078066</v>
      </c>
      <c r="G333" s="302">
        <v>6.2123821073750589</v>
      </c>
      <c r="H333" s="302">
        <f t="shared" ref="H333:H340" si="110">SUM(F333:G333)</f>
        <v>19.231170942453126</v>
      </c>
      <c r="I333" s="303"/>
      <c r="J333" s="302">
        <v>14.550972890977388</v>
      </c>
      <c r="K333" s="302">
        <v>6.5419080835072672</v>
      </c>
      <c r="L333" s="302">
        <f t="shared" ref="L333:L340" si="111">SUM(J333:K333)</f>
        <v>21.092880974484654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1.7818822739553366</v>
      </c>
      <c r="C334" s="302">
        <v>1.6928100666877477</v>
      </c>
      <c r="D334" s="302">
        <f t="shared" si="109"/>
        <v>3.4746923406430845</v>
      </c>
      <c r="E334" s="303"/>
      <c r="F334" s="302">
        <v>1.7832991734950858</v>
      </c>
      <c r="G334" s="302">
        <v>1.4547922542061928</v>
      </c>
      <c r="H334" s="302">
        <f t="shared" si="110"/>
        <v>3.2380914277012787</v>
      </c>
      <c r="I334" s="303"/>
      <c r="J334" s="302">
        <v>2.5182870814895888</v>
      </c>
      <c r="K334" s="302">
        <v>1.2091904512049556</v>
      </c>
      <c r="L334" s="302">
        <f t="shared" si="111"/>
        <v>3.7274775326945444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2.4928126205855814</v>
      </c>
      <c r="C335" s="302">
        <v>0.78004640222977728</v>
      </c>
      <c r="D335" s="302">
        <f t="shared" si="109"/>
        <v>3.2728590228153589</v>
      </c>
      <c r="E335" s="303"/>
      <c r="F335" s="302">
        <v>1.973697503767482</v>
      </c>
      <c r="G335" s="302">
        <v>0.56163322648668634</v>
      </c>
      <c r="H335" s="302">
        <f t="shared" si="110"/>
        <v>2.5353307302541683</v>
      </c>
      <c r="I335" s="303"/>
      <c r="J335" s="302">
        <v>1.0773594295515867</v>
      </c>
      <c r="K335" s="302">
        <v>0.54347384613605609</v>
      </c>
      <c r="L335" s="302">
        <f t="shared" si="111"/>
        <v>1.6208332756876427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0.3000435073330659</v>
      </c>
      <c r="C336" s="302">
        <v>0.50219859506079312</v>
      </c>
      <c r="D336" s="302">
        <f t="shared" si="109"/>
        <v>0.80224210239385907</v>
      </c>
      <c r="E336" s="303"/>
      <c r="F336" s="302">
        <v>0.2273424392605842</v>
      </c>
      <c r="G336" s="302">
        <v>0.27812978267919952</v>
      </c>
      <c r="H336" s="302">
        <f t="shared" si="110"/>
        <v>0.50547222193978369</v>
      </c>
      <c r="I336" s="303"/>
      <c r="J336" s="302">
        <v>9.2195408645229696E-2</v>
      </c>
      <c r="K336" s="302">
        <v>0.25766261882595437</v>
      </c>
      <c r="L336" s="302">
        <f t="shared" si="111"/>
        <v>0.34985802747118405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8.4478676429570623</v>
      </c>
      <c r="C337" s="302">
        <v>1.3427464576630905</v>
      </c>
      <c r="D337" s="302">
        <f t="shared" si="109"/>
        <v>9.7906141006201537</v>
      </c>
      <c r="E337" s="303"/>
      <c r="F337" s="302">
        <v>7.1456986775171485</v>
      </c>
      <c r="G337" s="302">
        <v>1.0501616437912646</v>
      </c>
      <c r="H337" s="302">
        <f t="shared" si="110"/>
        <v>8.1958603213084125</v>
      </c>
      <c r="I337" s="303"/>
      <c r="J337" s="302">
        <v>7.5785675573741553</v>
      </c>
      <c r="K337" s="302">
        <v>1.1573151315782886</v>
      </c>
      <c r="L337" s="302">
        <f t="shared" si="111"/>
        <v>8.7358826889524437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0.19200189110536925</v>
      </c>
      <c r="C338" s="302">
        <v>0.12750270776015102</v>
      </c>
      <c r="D338" s="302">
        <f t="shared" si="109"/>
        <v>0.3195045988655203</v>
      </c>
      <c r="E338" s="303"/>
      <c r="F338" s="302">
        <v>0.153718613575548</v>
      </c>
      <c r="G338" s="302">
        <v>7.6490150664865933E-2</v>
      </c>
      <c r="H338" s="302">
        <f t="shared" si="110"/>
        <v>0.23020876424041392</v>
      </c>
      <c r="I338" s="303"/>
      <c r="J338" s="302">
        <v>0.14512773520898933</v>
      </c>
      <c r="K338" s="302">
        <v>0.10163457050505383</v>
      </c>
      <c r="L338" s="302">
        <f t="shared" si="111"/>
        <v>0.24676230571404317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0.14952178194811469</v>
      </c>
      <c r="C339" s="302">
        <v>0.8083057253236966</v>
      </c>
      <c r="D339" s="302">
        <f t="shared" si="109"/>
        <v>0.95782750727181132</v>
      </c>
      <c r="E339" s="303"/>
      <c r="F339" s="302">
        <v>0.15665687164186046</v>
      </c>
      <c r="G339" s="302">
        <v>0.50905809117634204</v>
      </c>
      <c r="H339" s="302">
        <f t="shared" si="110"/>
        <v>0.66571496281820253</v>
      </c>
      <c r="I339" s="303"/>
      <c r="J339" s="302">
        <v>0.1336783114978296</v>
      </c>
      <c r="K339" s="302">
        <v>0.57957079574642667</v>
      </c>
      <c r="L339" s="302">
        <f t="shared" si="111"/>
        <v>0.71324910724425628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2.3733920713363719</v>
      </c>
      <c r="C340" s="302">
        <v>0.39672567751357235</v>
      </c>
      <c r="D340" s="302">
        <f t="shared" si="109"/>
        <v>2.7701177488499442</v>
      </c>
      <c r="E340" s="303"/>
      <c r="F340" s="302">
        <v>1.6123158946946266</v>
      </c>
      <c r="G340" s="302">
        <v>0.19257972905664336</v>
      </c>
      <c r="H340" s="302">
        <f t="shared" si="110"/>
        <v>1.8048956237512699</v>
      </c>
      <c r="I340" s="303"/>
      <c r="J340" s="302">
        <v>0.60319779534769025</v>
      </c>
      <c r="K340" s="302">
        <v>0.19410766575305718</v>
      </c>
      <c r="L340" s="302">
        <f t="shared" si="111"/>
        <v>0.7973054611007474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28.405763267731523</v>
      </c>
      <c r="C342" s="311">
        <f t="shared" ref="C342:D342" si="112">SUM(C332:C340)</f>
        <v>12.976236732268498</v>
      </c>
      <c r="D342" s="311">
        <f t="shared" si="112"/>
        <v>41.382000000000026</v>
      </c>
      <c r="E342" s="311"/>
      <c r="F342" s="311">
        <f t="shared" ref="F342:H342" si="113">SUM(F332:F340)</f>
        <v>26.616373909505214</v>
      </c>
      <c r="G342" s="311">
        <f t="shared" si="113"/>
        <v>10.833626090494857</v>
      </c>
      <c r="H342" s="311">
        <f t="shared" si="113"/>
        <v>37.450000000000067</v>
      </c>
      <c r="I342" s="311"/>
      <c r="J342" s="311">
        <f t="shared" ref="J342:L342" si="114">SUM(J332:J340)</f>
        <v>27.342317929730953</v>
      </c>
      <c r="K342" s="311">
        <f t="shared" si="114"/>
        <v>11.030682070268993</v>
      </c>
      <c r="L342" s="311">
        <f t="shared" si="114"/>
        <v>38.372999999999955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1.6630521002738907</v>
      </c>
      <c r="C349" s="302">
        <v>0.69998486123278025</v>
      </c>
      <c r="D349" s="302">
        <f>SUM(B349:C349)</f>
        <v>2.3630369615066709</v>
      </c>
      <c r="E349" s="303"/>
      <c r="F349" s="302">
        <v>1.8188117717271644</v>
      </c>
      <c r="G349" s="302">
        <v>0.70687352601544939</v>
      </c>
      <c r="H349" s="302">
        <f>SUM(F349:G349)</f>
        <v>2.5256852977426139</v>
      </c>
      <c r="I349" s="303"/>
      <c r="J349" s="302">
        <v>2.1585190452715679</v>
      </c>
      <c r="K349" s="302">
        <v>0.71262513903789093</v>
      </c>
      <c r="L349" s="302">
        <f>SUM(J349:K349)</f>
        <v>2.8711441843094589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12.279990996840059</v>
      </c>
      <c r="C350" s="302">
        <v>3.6974893229821117</v>
      </c>
      <c r="D350" s="302">
        <f t="shared" ref="D350:D357" si="115">SUM(B350:C350)</f>
        <v>15.97748031982217</v>
      </c>
      <c r="E350" s="303"/>
      <c r="F350" s="302">
        <v>12.661287084988569</v>
      </c>
      <c r="G350" s="302">
        <v>4.1423739303941165</v>
      </c>
      <c r="H350" s="302">
        <f t="shared" ref="H350:H357" si="116">SUM(F350:G350)</f>
        <v>16.803661015382687</v>
      </c>
      <c r="I350" s="303"/>
      <c r="J350" s="302">
        <v>14.632046801817324</v>
      </c>
      <c r="K350" s="302">
        <v>4.310706992750891</v>
      </c>
      <c r="L350" s="302">
        <f t="shared" ref="L350:L357" si="117">SUM(J350:K350)</f>
        <v>18.942753794568215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5.2336943768756132</v>
      </c>
      <c r="C351" s="302">
        <v>1.8451335582736841</v>
      </c>
      <c r="D351" s="302">
        <f t="shared" si="115"/>
        <v>7.0788279351492971</v>
      </c>
      <c r="E351" s="303"/>
      <c r="F351" s="302">
        <v>5.3343608613275064</v>
      </c>
      <c r="G351" s="302">
        <v>1.8807859603348467</v>
      </c>
      <c r="H351" s="302">
        <f t="shared" si="116"/>
        <v>7.2151468216623531</v>
      </c>
      <c r="I351" s="303"/>
      <c r="J351" s="302">
        <v>9.4955224803932694</v>
      </c>
      <c r="K351" s="302">
        <v>2.4790224495104805</v>
      </c>
      <c r="L351" s="302">
        <f t="shared" si="117"/>
        <v>11.97454492990375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5.6015400704255134</v>
      </c>
      <c r="C352" s="302">
        <v>1.3719022573419164</v>
      </c>
      <c r="D352" s="302">
        <f t="shared" si="115"/>
        <v>6.9734423277674296</v>
      </c>
      <c r="E352" s="303"/>
      <c r="F352" s="302">
        <v>4.5731114600071487</v>
      </c>
      <c r="G352" s="302">
        <v>1.2976954125674824</v>
      </c>
      <c r="H352" s="302">
        <f t="shared" si="116"/>
        <v>5.8708068725746312</v>
      </c>
      <c r="I352" s="303"/>
      <c r="J352" s="302">
        <v>3.3809197220329854</v>
      </c>
      <c r="K352" s="302">
        <v>1.3884951902772882</v>
      </c>
      <c r="L352" s="302">
        <f t="shared" si="117"/>
        <v>4.7694149123102738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0.39325119205566861</v>
      </c>
      <c r="C353" s="302">
        <v>0.41003878585813192</v>
      </c>
      <c r="D353" s="302">
        <f t="shared" si="115"/>
        <v>0.80328997791380052</v>
      </c>
      <c r="E353" s="303"/>
      <c r="F353" s="302">
        <v>0.29583655480974264</v>
      </c>
      <c r="G353" s="302">
        <v>0.29057756216652653</v>
      </c>
      <c r="H353" s="302">
        <f t="shared" si="116"/>
        <v>0.58641411697626911</v>
      </c>
      <c r="I353" s="303"/>
      <c r="J353" s="302">
        <v>0.23359737960975333</v>
      </c>
      <c r="K353" s="302">
        <v>0.25071119057246311</v>
      </c>
      <c r="L353" s="302">
        <f t="shared" si="117"/>
        <v>0.4843085701822164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18.053979962259191</v>
      </c>
      <c r="C354" s="302">
        <v>2.52981632341853</v>
      </c>
      <c r="D354" s="302">
        <f t="shared" si="115"/>
        <v>20.583796285677721</v>
      </c>
      <c r="E354" s="303"/>
      <c r="F354" s="302">
        <v>15.905849556806579</v>
      </c>
      <c r="G354" s="302">
        <v>2.4986317590916545</v>
      </c>
      <c r="H354" s="302">
        <f t="shared" si="116"/>
        <v>18.404481315898234</v>
      </c>
      <c r="I354" s="303"/>
      <c r="J354" s="302">
        <v>17.130285090428515</v>
      </c>
      <c r="K354" s="302">
        <v>3.4182378707207617</v>
      </c>
      <c r="L354" s="302">
        <f t="shared" si="117"/>
        <v>20.548522961149278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0.65889044050028356</v>
      </c>
      <c r="C355" s="302">
        <v>0.18069251333467617</v>
      </c>
      <c r="D355" s="302">
        <f t="shared" si="115"/>
        <v>0.83958295383495973</v>
      </c>
      <c r="E355" s="303"/>
      <c r="F355" s="302">
        <v>0.5488777002464823</v>
      </c>
      <c r="G355" s="302">
        <v>0.15110498028207586</v>
      </c>
      <c r="H355" s="302">
        <f t="shared" si="116"/>
        <v>0.69998268052855817</v>
      </c>
      <c r="I355" s="303"/>
      <c r="J355" s="302">
        <v>0.60998239341331695</v>
      </c>
      <c r="K355" s="302">
        <v>0.1718341446397306</v>
      </c>
      <c r="L355" s="302">
        <f t="shared" si="117"/>
        <v>0.78181653805304752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0.18885315392545124</v>
      </c>
      <c r="C356" s="302">
        <v>0.15645539961558397</v>
      </c>
      <c r="D356" s="302">
        <f t="shared" si="115"/>
        <v>0.34530855354103518</v>
      </c>
      <c r="E356" s="303"/>
      <c r="F356" s="302">
        <v>0.13820840510840379</v>
      </c>
      <c r="G356" s="302">
        <v>0.13037561040625176</v>
      </c>
      <c r="H356" s="302">
        <f t="shared" si="116"/>
        <v>0.26858401551465555</v>
      </c>
      <c r="I356" s="303"/>
      <c r="J356" s="302">
        <v>6.9940045248581814E-2</v>
      </c>
      <c r="K356" s="302">
        <v>8.402373841259797E-2</v>
      </c>
      <c r="L356" s="302">
        <f t="shared" si="117"/>
        <v>0.1539637836611798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1.1027619733455396</v>
      </c>
      <c r="C357" s="302">
        <v>0.47147271144143282</v>
      </c>
      <c r="D357" s="302">
        <f t="shared" si="115"/>
        <v>1.5742346847869724</v>
      </c>
      <c r="E357" s="303"/>
      <c r="F357" s="302">
        <v>0.77803071883965247</v>
      </c>
      <c r="G357" s="302">
        <v>0.35920714488033234</v>
      </c>
      <c r="H357" s="302">
        <f t="shared" si="116"/>
        <v>1.1372378637199847</v>
      </c>
      <c r="I357" s="303"/>
      <c r="J357" s="302">
        <v>0.57705378982153477</v>
      </c>
      <c r="K357" s="302">
        <v>0.31847653604104698</v>
      </c>
      <c r="L357" s="302">
        <f t="shared" si="117"/>
        <v>0.89553032586258174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45.176014266501213</v>
      </c>
      <c r="C359" s="311">
        <f t="shared" ref="C359:D359" si="118">SUM(C349:C357)</f>
        <v>11.362985733498848</v>
      </c>
      <c r="D359" s="311">
        <f t="shared" si="118"/>
        <v>56.539000000000065</v>
      </c>
      <c r="E359" s="311"/>
      <c r="F359" s="311">
        <f t="shared" ref="F359:H359" si="119">SUM(F349:F357)</f>
        <v>42.054374113861243</v>
      </c>
      <c r="G359" s="311">
        <f t="shared" si="119"/>
        <v>11.457625886138739</v>
      </c>
      <c r="H359" s="311">
        <f t="shared" si="119"/>
        <v>53.511999999999979</v>
      </c>
      <c r="I359" s="311"/>
      <c r="J359" s="311">
        <f t="shared" ref="J359:L359" si="120">SUM(J349:J357)</f>
        <v>48.287866748036848</v>
      </c>
      <c r="K359" s="311">
        <f t="shared" si="120"/>
        <v>13.134133251963149</v>
      </c>
      <c r="L359" s="311">
        <f t="shared" si="120"/>
        <v>61.421999999999997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0.37006564151255772</v>
      </c>
      <c r="C366" s="302">
        <v>0.56146290801423893</v>
      </c>
      <c r="D366" s="302">
        <f>SUM(B366:C366)</f>
        <v>0.93152854952679665</v>
      </c>
      <c r="E366" s="303"/>
      <c r="F366" s="302">
        <v>0.38958787076481977</v>
      </c>
      <c r="G366" s="302">
        <v>0.64764777381461047</v>
      </c>
      <c r="H366" s="302">
        <f>SUM(F366:G366)</f>
        <v>1.0372356445794302</v>
      </c>
      <c r="I366" s="303"/>
      <c r="J366" s="302">
        <v>0.38937353678113062</v>
      </c>
      <c r="K366" s="302">
        <v>0.64242771709073732</v>
      </c>
      <c r="L366" s="302">
        <f>SUM(J366:K366)</f>
        <v>1.0318012538718679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0.78005830444098923</v>
      </c>
      <c r="C367" s="302">
        <v>0.82012321718671388</v>
      </c>
      <c r="D367" s="302">
        <f t="shared" ref="D367:D374" si="121">SUM(B367:C367)</f>
        <v>1.6001815216277031</v>
      </c>
      <c r="E367" s="303"/>
      <c r="F367" s="302">
        <v>0.88034957375991307</v>
      </c>
      <c r="G367" s="302">
        <v>1.1056860263780066</v>
      </c>
      <c r="H367" s="302">
        <f t="shared" ref="H367:H374" si="122">SUM(F367:G367)</f>
        <v>1.9860356001379196</v>
      </c>
      <c r="I367" s="303"/>
      <c r="J367" s="302">
        <v>0.98593929827861526</v>
      </c>
      <c r="K367" s="302">
        <v>1.2477499958032523</v>
      </c>
      <c r="L367" s="302">
        <f t="shared" ref="L367:L374" si="123">SUM(J367:K367)</f>
        <v>2.2336892940818673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1.2098297667247766</v>
      </c>
      <c r="C368" s="302">
        <v>1.599316231632548</v>
      </c>
      <c r="D368" s="302">
        <f t="shared" si="121"/>
        <v>2.8091459983573248</v>
      </c>
      <c r="E368" s="303"/>
      <c r="F368" s="302">
        <v>1.2506363131636051</v>
      </c>
      <c r="G368" s="302">
        <v>2.0857073119871701</v>
      </c>
      <c r="H368" s="302">
        <f t="shared" si="122"/>
        <v>3.336343625150775</v>
      </c>
      <c r="I368" s="303"/>
      <c r="J368" s="302">
        <v>1.2139873038267701</v>
      </c>
      <c r="K368" s="302">
        <v>1.8296380789278424</v>
      </c>
      <c r="L368" s="302">
        <f t="shared" si="123"/>
        <v>3.0436253827546125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1.7886910895327979</v>
      </c>
      <c r="C369" s="302">
        <v>0.69801867119111671</v>
      </c>
      <c r="D369" s="302">
        <f t="shared" si="121"/>
        <v>2.4867097607239144</v>
      </c>
      <c r="E369" s="303"/>
      <c r="F369" s="302">
        <v>1.4168599353098332</v>
      </c>
      <c r="G369" s="302">
        <v>0.70315715812925683</v>
      </c>
      <c r="H369" s="302">
        <f t="shared" si="122"/>
        <v>2.1200170934390901</v>
      </c>
      <c r="I369" s="303"/>
      <c r="J369" s="302">
        <v>1.3514077082626277</v>
      </c>
      <c r="K369" s="302">
        <v>0.8460835878918902</v>
      </c>
      <c r="L369" s="302">
        <f t="shared" si="123"/>
        <v>2.1974912961545181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0.29877873289884715</v>
      </c>
      <c r="C370" s="302">
        <v>0.96703105219025842</v>
      </c>
      <c r="D370" s="302">
        <f t="shared" si="121"/>
        <v>1.2658097850891057</v>
      </c>
      <c r="E370" s="303"/>
      <c r="F370" s="302">
        <v>0.29102131512822221</v>
      </c>
      <c r="G370" s="302">
        <v>0.81604660623667369</v>
      </c>
      <c r="H370" s="302">
        <f t="shared" si="122"/>
        <v>1.107067921364896</v>
      </c>
      <c r="I370" s="303"/>
      <c r="J370" s="302">
        <v>0.33625553703168526</v>
      </c>
      <c r="K370" s="302">
        <v>0.74781502536871236</v>
      </c>
      <c r="L370" s="302">
        <f t="shared" si="123"/>
        <v>1.0840705624003977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1.0994259103543955</v>
      </c>
      <c r="C371" s="302">
        <v>0.60091904688793263</v>
      </c>
      <c r="D371" s="302">
        <f t="shared" si="121"/>
        <v>1.7003449572423281</v>
      </c>
      <c r="E371" s="303"/>
      <c r="F371" s="302">
        <v>0.78047290334735697</v>
      </c>
      <c r="G371" s="302">
        <v>0.55100461116541821</v>
      </c>
      <c r="H371" s="302">
        <f t="shared" si="122"/>
        <v>1.3314775145127751</v>
      </c>
      <c r="I371" s="303"/>
      <c r="J371" s="302">
        <v>0.5763609637953907</v>
      </c>
      <c r="K371" s="302">
        <v>0.64839940823591069</v>
      </c>
      <c r="L371" s="302">
        <f t="shared" si="123"/>
        <v>1.2247603720313014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0.50573940339189882</v>
      </c>
      <c r="C372" s="302">
        <v>0.5815620920623672</v>
      </c>
      <c r="D372" s="302">
        <f t="shared" si="121"/>
        <v>1.0873014954542661</v>
      </c>
      <c r="E372" s="303"/>
      <c r="F372" s="302">
        <v>0.39095960457054846</v>
      </c>
      <c r="G372" s="302">
        <v>0.54157532274265052</v>
      </c>
      <c r="H372" s="302">
        <f t="shared" si="122"/>
        <v>0.93253492731319898</v>
      </c>
      <c r="I372" s="303"/>
      <c r="J372" s="302">
        <v>0.39432733490143601</v>
      </c>
      <c r="K372" s="302">
        <v>0.70695416496586705</v>
      </c>
      <c r="L372" s="302">
        <f t="shared" si="123"/>
        <v>1.1012814998673031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3.831585086170948E-2</v>
      </c>
      <c r="C373" s="302">
        <v>0.26791798757328739</v>
      </c>
      <c r="D373" s="302">
        <f t="shared" si="121"/>
        <v>0.30623383843499685</v>
      </c>
      <c r="E373" s="303"/>
      <c r="F373" s="302">
        <v>2.8628126114749058E-2</v>
      </c>
      <c r="G373" s="302">
        <v>0.22773624677154977</v>
      </c>
      <c r="H373" s="302">
        <f t="shared" si="122"/>
        <v>0.25636437288629882</v>
      </c>
      <c r="I373" s="303"/>
      <c r="J373" s="302">
        <v>6.3619429158111085E-2</v>
      </c>
      <c r="K373" s="302">
        <v>0.24177839844051716</v>
      </c>
      <c r="L373" s="302">
        <f t="shared" si="123"/>
        <v>0.30539782759862821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1.0356352999672553</v>
      </c>
      <c r="C374" s="302">
        <v>1.199108793576279</v>
      </c>
      <c r="D374" s="302">
        <f t="shared" si="121"/>
        <v>2.2347440935435343</v>
      </c>
      <c r="E374" s="303"/>
      <c r="F374" s="302">
        <v>0.70789512886939598</v>
      </c>
      <c r="G374" s="302">
        <v>0.88602817174619031</v>
      </c>
      <c r="H374" s="302">
        <f t="shared" si="122"/>
        <v>1.5939233006155864</v>
      </c>
      <c r="I374" s="303"/>
      <c r="J374" s="302">
        <v>0.69712035702868069</v>
      </c>
      <c r="K374" s="302">
        <v>0.80176215421083152</v>
      </c>
      <c r="L374" s="302">
        <f t="shared" si="123"/>
        <v>1.4988825112395121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7.1265399996852281</v>
      </c>
      <c r="C376" s="311">
        <f t="shared" ref="C376:D376" si="124">SUM(C366:C374)</f>
        <v>7.2954600003147432</v>
      </c>
      <c r="D376" s="311">
        <f t="shared" si="124"/>
        <v>14.42199999999997</v>
      </c>
      <c r="E376" s="311"/>
      <c r="F376" s="311">
        <f t="shared" ref="F376:H376" si="125">SUM(F366:F374)</f>
        <v>6.1364107710284435</v>
      </c>
      <c r="G376" s="311">
        <f t="shared" si="125"/>
        <v>7.564589228971526</v>
      </c>
      <c r="H376" s="311">
        <f t="shared" si="125"/>
        <v>13.70099999999997</v>
      </c>
      <c r="I376" s="311"/>
      <c r="J376" s="311">
        <f t="shared" ref="J376:L376" si="126">SUM(J366:J374)</f>
        <v>6.0083914690644464</v>
      </c>
      <c r="K376" s="311">
        <f t="shared" si="126"/>
        <v>7.7126085309355608</v>
      </c>
      <c r="L376" s="311">
        <f t="shared" si="126"/>
        <v>13.721000000000007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0.36927958386768223</v>
      </c>
      <c r="C383" s="302">
        <v>0.49561157177977161</v>
      </c>
      <c r="D383" s="302">
        <f>SUM(B383:C383)</f>
        <v>0.86489115564745389</v>
      </c>
      <c r="E383" s="303"/>
      <c r="F383" s="302">
        <v>0.59339528440228018</v>
      </c>
      <c r="G383" s="302">
        <v>0.84539248339954953</v>
      </c>
      <c r="H383" s="302">
        <f>SUM(F383:G383)</f>
        <v>1.4387877678018297</v>
      </c>
      <c r="I383" s="303"/>
      <c r="J383" s="302">
        <v>0.49235276896300262</v>
      </c>
      <c r="K383" s="302">
        <v>0.79216017488102786</v>
      </c>
      <c r="L383" s="302">
        <f>SUM(J383:K383)</f>
        <v>1.2845129438440304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1.1112218855427951</v>
      </c>
      <c r="C384" s="302">
        <v>1.0734043749124433</v>
      </c>
      <c r="D384" s="302">
        <f t="shared" ref="D384:D391" si="127">SUM(B384:C384)</f>
        <v>2.1846262604552384</v>
      </c>
      <c r="E384" s="303"/>
      <c r="F384" s="302">
        <v>1.5292740333679768</v>
      </c>
      <c r="G384" s="302">
        <v>1.2662598404345899</v>
      </c>
      <c r="H384" s="302">
        <f t="shared" ref="H384:H391" si="128">SUM(F384:G384)</f>
        <v>2.795533873802567</v>
      </c>
      <c r="I384" s="303"/>
      <c r="J384" s="302">
        <v>1.5010873889304792</v>
      </c>
      <c r="K384" s="302">
        <v>1.2292419012476501</v>
      </c>
      <c r="L384" s="302">
        <f t="shared" ref="L384:L391" si="129">SUM(J384:K384)</f>
        <v>2.7303292901781293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0.90347168257693478</v>
      </c>
      <c r="C385" s="302">
        <v>0.50475189222472183</v>
      </c>
      <c r="D385" s="302">
        <f t="shared" si="127"/>
        <v>1.4082235748016565</v>
      </c>
      <c r="E385" s="303"/>
      <c r="F385" s="302">
        <v>1.3329723729300031</v>
      </c>
      <c r="G385" s="302">
        <v>0.79058211454701999</v>
      </c>
      <c r="H385" s="302">
        <f t="shared" si="128"/>
        <v>2.1235544874770231</v>
      </c>
      <c r="I385" s="303"/>
      <c r="J385" s="302">
        <v>1.2795542471239909</v>
      </c>
      <c r="K385" s="302">
        <v>0.68546190661357587</v>
      </c>
      <c r="L385" s="302">
        <f t="shared" si="129"/>
        <v>1.9650161537375668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1.2352331706153381</v>
      </c>
      <c r="C386" s="302">
        <v>0.2202084496679311</v>
      </c>
      <c r="D386" s="302">
        <f t="shared" si="127"/>
        <v>1.4554416202832692</v>
      </c>
      <c r="E386" s="303"/>
      <c r="F386" s="302">
        <v>1.3176898943438407</v>
      </c>
      <c r="G386" s="302">
        <v>0.43571172391312318</v>
      </c>
      <c r="H386" s="302">
        <f t="shared" si="128"/>
        <v>1.7534016182569638</v>
      </c>
      <c r="I386" s="303"/>
      <c r="J386" s="302">
        <v>1.374615224151571</v>
      </c>
      <c r="K386" s="302">
        <v>0.4775042710076069</v>
      </c>
      <c r="L386" s="302">
        <f t="shared" si="129"/>
        <v>1.852119495159178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0.17339016124213019</v>
      </c>
      <c r="C387" s="302">
        <v>0.45682916008951246</v>
      </c>
      <c r="D387" s="302">
        <f t="shared" si="127"/>
        <v>0.63021932133164271</v>
      </c>
      <c r="E387" s="303"/>
      <c r="F387" s="302">
        <v>0.27796409848069936</v>
      </c>
      <c r="G387" s="302">
        <v>0.57807337725829233</v>
      </c>
      <c r="H387" s="302">
        <f t="shared" si="128"/>
        <v>0.85603747573899169</v>
      </c>
      <c r="I387" s="303"/>
      <c r="J387" s="302">
        <v>0.35653547467603641</v>
      </c>
      <c r="K387" s="302">
        <v>0.56377775604036073</v>
      </c>
      <c r="L387" s="302">
        <f t="shared" si="129"/>
        <v>0.92031323071639715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3.3057286785588182</v>
      </c>
      <c r="C388" s="302">
        <v>0.6037771864240471</v>
      </c>
      <c r="D388" s="302">
        <f t="shared" si="127"/>
        <v>3.9095058649828651</v>
      </c>
      <c r="E388" s="303"/>
      <c r="F388" s="302">
        <v>3.8317858142817078</v>
      </c>
      <c r="G388" s="302">
        <v>1.0535626682733783</v>
      </c>
      <c r="H388" s="302">
        <f t="shared" si="128"/>
        <v>4.8853484825550861</v>
      </c>
      <c r="I388" s="303"/>
      <c r="J388" s="302">
        <v>2.4535839672892967</v>
      </c>
      <c r="K388" s="302">
        <v>0.89668237150575214</v>
      </c>
      <c r="L388" s="302">
        <f t="shared" si="129"/>
        <v>3.3502663387950489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0.23682575362572045</v>
      </c>
      <c r="C389" s="302">
        <v>0.21301043313560372</v>
      </c>
      <c r="D389" s="302">
        <f t="shared" si="127"/>
        <v>0.4498361867613242</v>
      </c>
      <c r="E389" s="303"/>
      <c r="F389" s="302">
        <v>0.32183577261826724</v>
      </c>
      <c r="G389" s="302">
        <v>0.45583336251165307</v>
      </c>
      <c r="H389" s="302">
        <f t="shared" si="128"/>
        <v>0.77766913512992031</v>
      </c>
      <c r="I389" s="303"/>
      <c r="J389" s="302">
        <v>0.24867666201492325</v>
      </c>
      <c r="K389" s="302">
        <v>0.47018417567052417</v>
      </c>
      <c r="L389" s="302">
        <f t="shared" si="129"/>
        <v>0.7188608376854474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0.16032423929703171</v>
      </c>
      <c r="C390" s="302">
        <v>0.32632501637461819</v>
      </c>
      <c r="D390" s="302">
        <f t="shared" si="127"/>
        <v>0.48664925567164991</v>
      </c>
      <c r="E390" s="303"/>
      <c r="F390" s="302">
        <v>0.16121888245052049</v>
      </c>
      <c r="G390" s="302">
        <v>0.49615254823380361</v>
      </c>
      <c r="H390" s="302">
        <f t="shared" si="128"/>
        <v>0.65737143068432413</v>
      </c>
      <c r="I390" s="303"/>
      <c r="J390" s="302">
        <v>0.19390426450326148</v>
      </c>
      <c r="K390" s="302">
        <v>0.38159153899313347</v>
      </c>
      <c r="L390" s="302">
        <f t="shared" si="129"/>
        <v>0.57549580349639495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0.65552675078821698</v>
      </c>
      <c r="C391" s="302">
        <v>0.61908000927667239</v>
      </c>
      <c r="D391" s="302">
        <f t="shared" si="127"/>
        <v>1.2746067600648894</v>
      </c>
      <c r="E391" s="303"/>
      <c r="F391" s="302">
        <v>0.62317432042467302</v>
      </c>
      <c r="G391" s="302">
        <v>0.92412140812861765</v>
      </c>
      <c r="H391" s="302">
        <f t="shared" si="128"/>
        <v>1.5472957285532907</v>
      </c>
      <c r="I391" s="303"/>
      <c r="J391" s="302">
        <v>0.46759032615870005</v>
      </c>
      <c r="K391" s="302">
        <v>0.88149558022909524</v>
      </c>
      <c r="L391" s="302">
        <f t="shared" si="129"/>
        <v>1.3490859063877954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8.1510019061146686</v>
      </c>
      <c r="C393" s="311">
        <f t="shared" ref="C393:D393" si="130">SUM(C383:C391)</f>
        <v>4.5129980938853222</v>
      </c>
      <c r="D393" s="311">
        <f t="shared" si="130"/>
        <v>12.663999999999989</v>
      </c>
      <c r="E393" s="311"/>
      <c r="F393" s="311">
        <f t="shared" ref="F393:H393" si="131">SUM(F383:F391)</f>
        <v>9.9893104732999678</v>
      </c>
      <c r="G393" s="311">
        <f t="shared" si="131"/>
        <v>6.8456895267000268</v>
      </c>
      <c r="H393" s="311">
        <f t="shared" si="131"/>
        <v>16.834999999999997</v>
      </c>
      <c r="I393" s="311"/>
      <c r="J393" s="311">
        <f t="shared" ref="J393:L393" si="132">SUM(J383:J391)</f>
        <v>8.367900323811261</v>
      </c>
      <c r="K393" s="311">
        <f t="shared" si="132"/>
        <v>6.3780996761887261</v>
      </c>
      <c r="L393" s="311">
        <f t="shared" si="132"/>
        <v>14.745999999999988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York and North Yorkshire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27.160853736774552</v>
      </c>
      <c r="C9" s="249">
        <f t="shared" ref="C9:D9" si="0">SUM(C26,C43,C60,C77,C94,C111,C128,C145,C162,C179,C196,C213,C230,C247,C264,C281,C298,C315,C332,C349,C366,C383)</f>
        <v>3.8519773697531732</v>
      </c>
      <c r="D9" s="249">
        <f t="shared" si="0"/>
        <v>9.0479126288758938</v>
      </c>
      <c r="E9" s="249">
        <f>SUM(B9:D9)</f>
        <v>40.060743735403619</v>
      </c>
      <c r="F9" s="238"/>
      <c r="G9" s="249">
        <f>SUM(G26,G43,G60,G77,G94,G111,G128,G145,G162,G179,G196,G213,G230,G247,G264,G281,G298,G315,G332,G349,G366,G383)</f>
        <v>30.989687103123281</v>
      </c>
      <c r="H9" s="249">
        <f t="shared" ref="H9:I9" si="1">SUM(H26,H43,H60,H77,H94,H111,H128,H145,H162,H179,H196,H213,H230,H247,H264,H281,H298,H315,H332,H349,H366,H383)</f>
        <v>5.7527463457303147</v>
      </c>
      <c r="I9" s="249">
        <f t="shared" si="1"/>
        <v>8.9839652498888309</v>
      </c>
      <c r="J9" s="249">
        <f>SUM(G9:I9)</f>
        <v>45.726398698742429</v>
      </c>
      <c r="K9" s="238"/>
      <c r="L9" s="249">
        <f>SUM(L26,L43,L60,L77,L94,L111,L128,L145,L162,L179,L196,L213,L230,L247,L264,L281,L298,L315,L332,L349,L366,L383)</f>
        <v>30.216264895654952</v>
      </c>
      <c r="M9" s="249">
        <f t="shared" ref="M9:N9" si="2">SUM(M26,M43,M60,M77,M94,M111,M128,M145,M162,M179,M196,M213,M230,M247,M264,M281,M298,M315,M332,M349,M366,M383)</f>
        <v>6.8347484125978477</v>
      </c>
      <c r="N9" s="249">
        <f t="shared" si="2"/>
        <v>9.8674705167934498</v>
      </c>
      <c r="O9" s="249">
        <f>SUM(L9:N9)</f>
        <v>46.918483825046252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51.471384566512278</v>
      </c>
      <c r="C10" s="249">
        <f t="shared" si="3"/>
        <v>14.769518676978327</v>
      </c>
      <c r="D10" s="249">
        <f t="shared" si="3"/>
        <v>8.8442106468698363</v>
      </c>
      <c r="E10" s="249">
        <f t="shared" ref="E10:E17" si="4">SUM(B10:D10)</f>
        <v>75.085113890360446</v>
      </c>
      <c r="F10" s="238"/>
      <c r="G10" s="249">
        <f t="shared" ref="G10:I10" si="5">SUM(G27,G44,G61,G78,G95,G112,G129,G146,G163,G180,G197,G214,G231,G248,G265,G282,G299,G316,G333,G350,G367,G384)</f>
        <v>60.868160523664301</v>
      </c>
      <c r="H10" s="249">
        <f t="shared" si="5"/>
        <v>17.119486114017729</v>
      </c>
      <c r="I10" s="249">
        <f t="shared" si="5"/>
        <v>9.4608812353378635</v>
      </c>
      <c r="J10" s="249">
        <f t="shared" ref="J10:J17" si="6">SUM(G10:I10)</f>
        <v>87.448527873019898</v>
      </c>
      <c r="K10" s="238"/>
      <c r="L10" s="249">
        <f t="shared" ref="L10:N10" si="7">SUM(L27,L44,L61,L78,L95,L112,L129,L146,L163,L180,L197,L214,L231,L248,L265,L282,L299,L316,L333,L350,L367,L384)</f>
        <v>73.046474027209456</v>
      </c>
      <c r="M10" s="249">
        <f t="shared" si="7"/>
        <v>20.071196548969716</v>
      </c>
      <c r="N10" s="249">
        <f t="shared" si="7"/>
        <v>9.2162332778228695</v>
      </c>
      <c r="O10" s="249">
        <f t="shared" ref="O10:O17" si="8">SUM(L10:N10)</f>
        <v>102.33390385400203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30.966016191298781</v>
      </c>
      <c r="C11" s="249">
        <f t="shared" si="3"/>
        <v>9.6335782242398516</v>
      </c>
      <c r="D11" s="249">
        <f t="shared" si="3"/>
        <v>6.1690975538943356</v>
      </c>
      <c r="E11" s="249">
        <f t="shared" si="4"/>
        <v>46.768691969432965</v>
      </c>
      <c r="F11" s="238"/>
      <c r="G11" s="249">
        <f t="shared" ref="G11:I11" si="9">SUM(G28,G45,G62,G79,G96,G113,G130,G147,G164,G181,G198,G215,G232,G249,G266,G283,G300,G317,G334,G351,G368,G385)</f>
        <v>35.767761635502225</v>
      </c>
      <c r="H11" s="249">
        <f t="shared" si="9"/>
        <v>10.918726880915369</v>
      </c>
      <c r="I11" s="249">
        <f t="shared" si="9"/>
        <v>6.7111792309670149</v>
      </c>
      <c r="J11" s="249">
        <f t="shared" si="6"/>
        <v>53.39766774738461</v>
      </c>
      <c r="K11" s="238"/>
      <c r="L11" s="249">
        <f t="shared" ref="L11:N11" si="10">SUM(L28,L45,L62,L79,L96,L113,L130,L147,L164,L181,L198,L215,L232,L249,L266,L283,L300,L317,L334,L351,L368,L385)</f>
        <v>40.291629724375575</v>
      </c>
      <c r="M11" s="249">
        <f t="shared" si="10"/>
        <v>13.816777548121609</v>
      </c>
      <c r="N11" s="249">
        <f t="shared" si="10"/>
        <v>6.8102001669818648</v>
      </c>
      <c r="O11" s="249">
        <f t="shared" si="8"/>
        <v>60.918607439479047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30.783845907080263</v>
      </c>
      <c r="C12" s="249">
        <f t="shared" si="3"/>
        <v>23.046624358278532</v>
      </c>
      <c r="D12" s="249">
        <f t="shared" si="3"/>
        <v>1.7468375996408088</v>
      </c>
      <c r="E12" s="249">
        <f t="shared" si="4"/>
        <v>55.577307864999604</v>
      </c>
      <c r="F12" s="238"/>
      <c r="G12" s="249">
        <f t="shared" ref="G12:I12" si="11">SUM(G29,G46,G63,G80,G97,G114,G131,G148,G165,G182,G199,G216,G233,G250,G267,G284,G301,G318,G335,G352,G369,G386)</f>
        <v>30.400935336769276</v>
      </c>
      <c r="H12" s="249">
        <f t="shared" si="11"/>
        <v>22.061401494958197</v>
      </c>
      <c r="I12" s="249">
        <f t="shared" si="11"/>
        <v>1.6696453935928104</v>
      </c>
      <c r="J12" s="249">
        <f t="shared" si="6"/>
        <v>54.131982225320279</v>
      </c>
      <c r="K12" s="238"/>
      <c r="L12" s="249">
        <f t="shared" ref="L12:N12" si="12">SUM(L29,L46,L63,L80,L97,L114,L131,L148,L165,L182,L199,L216,L233,L250,L267,L284,L301,L318,L335,L352,L369,L386)</f>
        <v>31.247383152053033</v>
      </c>
      <c r="M12" s="249">
        <f t="shared" si="12"/>
        <v>20.87980588643352</v>
      </c>
      <c r="N12" s="249">
        <f t="shared" si="12"/>
        <v>1.5763193462065805</v>
      </c>
      <c r="O12" s="249">
        <f t="shared" si="8"/>
        <v>53.70350838469313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27.334203951084369</v>
      </c>
      <c r="C13" s="249">
        <f t="shared" si="3"/>
        <v>5.4369019385482078</v>
      </c>
      <c r="D13" s="249">
        <f t="shared" si="3"/>
        <v>19.715079195554193</v>
      </c>
      <c r="E13" s="249">
        <f t="shared" si="4"/>
        <v>52.486185085186776</v>
      </c>
      <c r="F13" s="238"/>
      <c r="G13" s="249">
        <f t="shared" ref="G13:I13" si="13">SUM(G30,G47,G64,G81,G98,G115,G132,G149,G166,G183,G200,G217,G234,G251,G268,G285,G302,G319,G336,G353,G370,G387)</f>
        <v>23.130370754048798</v>
      </c>
      <c r="H13" s="249">
        <f t="shared" si="13"/>
        <v>4.4432767634589441</v>
      </c>
      <c r="I13" s="249">
        <f t="shared" si="13"/>
        <v>14.872438406762193</v>
      </c>
      <c r="J13" s="249">
        <f t="shared" si="6"/>
        <v>42.446085924269937</v>
      </c>
      <c r="K13" s="238"/>
      <c r="L13" s="249">
        <f t="shared" ref="L13:N13" si="14">SUM(L30,L47,L64,L81,L98,L115,L132,L149,L166,L183,L200,L217,L234,L251,L268,L285,L302,L319,L336,L353,L370,L387)</f>
        <v>18.153941495032537</v>
      </c>
      <c r="M13" s="249">
        <f t="shared" si="14"/>
        <v>5.1084567985767384</v>
      </c>
      <c r="N13" s="249">
        <f t="shared" si="14"/>
        <v>15.604153129013104</v>
      </c>
      <c r="O13" s="249">
        <f t="shared" si="8"/>
        <v>38.866551422622379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20.635314883170874</v>
      </c>
      <c r="C14" s="249">
        <f t="shared" si="3"/>
        <v>20.480206909084842</v>
      </c>
      <c r="D14" s="249">
        <f t="shared" si="3"/>
        <v>3.8041508313106762</v>
      </c>
      <c r="E14" s="249">
        <f t="shared" si="4"/>
        <v>44.919672623566399</v>
      </c>
      <c r="F14" s="238"/>
      <c r="G14" s="249">
        <f t="shared" ref="G14:I14" si="15">SUM(G31,G48,G65,G82,G99,G116,G133,G150,G167,G184,G201,G218,G235,G252,G269,G286,G303,G320,G337,G354,G371,G388)</f>
        <v>19.233976443206842</v>
      </c>
      <c r="H14" s="249">
        <f t="shared" si="15"/>
        <v>18.321801140811505</v>
      </c>
      <c r="I14" s="249">
        <f t="shared" si="15"/>
        <v>4.2703285921466101</v>
      </c>
      <c r="J14" s="249">
        <f t="shared" si="6"/>
        <v>41.826106176164956</v>
      </c>
      <c r="K14" s="238"/>
      <c r="L14" s="249">
        <f t="shared" ref="L14:N14" si="16">SUM(L31,L48,L65,L82,L99,L116,L133,L150,L167,L184,L201,L218,L235,L252,L269,L286,L303,L320,L337,L354,L371,L388)</f>
        <v>21.330262866754872</v>
      </c>
      <c r="M14" s="249">
        <f t="shared" si="16"/>
        <v>17.912050957872314</v>
      </c>
      <c r="N14" s="249">
        <f t="shared" si="16"/>
        <v>4.4199715569248301</v>
      </c>
      <c r="O14" s="249">
        <f t="shared" si="8"/>
        <v>43.662285381552017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15.175433328172684</v>
      </c>
      <c r="C15" s="249">
        <f t="shared" si="3"/>
        <v>22.324681996491385</v>
      </c>
      <c r="D15" s="249">
        <f t="shared" si="3"/>
        <v>2.9979031854944647</v>
      </c>
      <c r="E15" s="249">
        <f t="shared" si="4"/>
        <v>40.498018510158531</v>
      </c>
      <c r="F15" s="238"/>
      <c r="G15" s="249">
        <f t="shared" ref="G15:I15" si="17">SUM(G32,G49,G66,G83,G100,G117,G134,G151,G168,G185,G202,G219,G236,G253,G270,G287,G304,G321,G338,G355,G372,G389)</f>
        <v>14.261969055524657</v>
      </c>
      <c r="H15" s="249">
        <f t="shared" si="17"/>
        <v>21.783364274454854</v>
      </c>
      <c r="I15" s="249">
        <f t="shared" si="17"/>
        <v>1.9358597390214005</v>
      </c>
      <c r="J15" s="249">
        <f t="shared" si="6"/>
        <v>37.981193069000916</v>
      </c>
      <c r="K15" s="238"/>
      <c r="L15" s="249">
        <f t="shared" ref="L15:N15" si="18">SUM(L32,L49,L66,L83,L100,L117,L134,L151,L168,L185,L202,L219,L236,L253,L270,L287,L304,L321,L338,L355,L372,L389)</f>
        <v>14.230448035950866</v>
      </c>
      <c r="M15" s="249">
        <f t="shared" si="18"/>
        <v>22.852696727909766</v>
      </c>
      <c r="N15" s="249">
        <f t="shared" si="18"/>
        <v>1.4622073093469548</v>
      </c>
      <c r="O15" s="249">
        <f t="shared" si="8"/>
        <v>38.545352073207589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25.199345426870082</v>
      </c>
      <c r="C16" s="249">
        <f t="shared" si="3"/>
        <v>4.666888841401585</v>
      </c>
      <c r="D16" s="249">
        <f t="shared" si="3"/>
        <v>5.0739630318014513</v>
      </c>
      <c r="E16" s="249">
        <f t="shared" si="4"/>
        <v>34.940197300073123</v>
      </c>
      <c r="F16" s="238"/>
      <c r="G16" s="249">
        <f t="shared" ref="G16:I16" si="19">SUM(G33,G50,G67,G84,G101,G118,G135,G152,G169,G186,G203,G220,G237,G254,G271,G288,G305,G322,G339,G356,G373,G390)</f>
        <v>21.135165367389668</v>
      </c>
      <c r="H16" s="249">
        <f t="shared" si="19"/>
        <v>4.8146321037429081</v>
      </c>
      <c r="I16" s="249">
        <f t="shared" si="19"/>
        <v>3.6624278690063616</v>
      </c>
      <c r="J16" s="249">
        <f t="shared" si="6"/>
        <v>29.612225340138938</v>
      </c>
      <c r="K16" s="238"/>
      <c r="L16" s="249">
        <f t="shared" ref="L16:N16" si="20">SUM(L33,L50,L67,L84,L101,L118,L135,L152,L169,L186,L203,L220,L237,L254,L271,L288,L305,L322,L339,L356,L373,L390)</f>
        <v>17.409362224474286</v>
      </c>
      <c r="M16" s="249">
        <f t="shared" si="20"/>
        <v>5.8453784364713393</v>
      </c>
      <c r="N16" s="249">
        <f t="shared" si="20"/>
        <v>4.4878584902411349</v>
      </c>
      <c r="O16" s="249">
        <f t="shared" si="8"/>
        <v>27.742599151186759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25.816280046722575</v>
      </c>
      <c r="C17" s="249">
        <f t="shared" si="3"/>
        <v>32.674338040287999</v>
      </c>
      <c r="D17" s="249">
        <f t="shared" si="3"/>
        <v>3.6334509338079708</v>
      </c>
      <c r="E17" s="249">
        <f t="shared" si="4"/>
        <v>62.124069020818546</v>
      </c>
      <c r="F17" s="238"/>
      <c r="G17" s="249">
        <f t="shared" ref="G17:I17" si="21">SUM(G34,G51,G68,G85,G102,G119,G136,G153,G170,G187,G204,G221,G238,G255,G272,G289,G306,G323,G340,G357,G374,G391)</f>
        <v>21.513437083347529</v>
      </c>
      <c r="H17" s="249">
        <f t="shared" si="21"/>
        <v>26.08255957891939</v>
      </c>
      <c r="I17" s="249">
        <f t="shared" si="21"/>
        <v>2.5688162836911035</v>
      </c>
      <c r="J17" s="249">
        <f t="shared" si="6"/>
        <v>50.164812945958026</v>
      </c>
      <c r="K17" s="238"/>
      <c r="L17" s="249">
        <f t="shared" ref="L17:N17" si="22">SUM(L34,L51,L68,L85,L102,L119,L136,L153,L170,L187,L204,L221,L238,L255,L272,L289,L306,L323,L340,L357,L374,L391)</f>
        <v>23.478455143538696</v>
      </c>
      <c r="M17" s="249">
        <f t="shared" si="22"/>
        <v>22.225605364183238</v>
      </c>
      <c r="N17" s="249">
        <f t="shared" si="22"/>
        <v>3.3646479604886705</v>
      </c>
      <c r="O17" s="249">
        <f t="shared" si="8"/>
        <v>49.068708468210602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254.54267803768644</v>
      </c>
      <c r="C19" s="247">
        <f t="shared" ref="C19:O19" si="23">SUM(C9:C17)</f>
        <v>136.88471635506392</v>
      </c>
      <c r="D19" s="247">
        <f t="shared" si="23"/>
        <v>61.032605607249643</v>
      </c>
      <c r="E19" s="247">
        <f t="shared" si="23"/>
        <v>452.46</v>
      </c>
      <c r="F19" s="247"/>
      <c r="G19" s="247">
        <f t="shared" si="23"/>
        <v>257.30146330257656</v>
      </c>
      <c r="H19" s="247">
        <f t="shared" si="23"/>
        <v>131.29799469700922</v>
      </c>
      <c r="I19" s="247">
        <f t="shared" si="23"/>
        <v>54.135542000414198</v>
      </c>
      <c r="J19" s="247">
        <f t="shared" si="23"/>
        <v>442.73500000000007</v>
      </c>
      <c r="K19" s="247"/>
      <c r="L19" s="247">
        <f t="shared" si="23"/>
        <v>269.40422156504428</v>
      </c>
      <c r="M19" s="247">
        <f t="shared" si="23"/>
        <v>135.54671668113608</v>
      </c>
      <c r="N19" s="247">
        <f t="shared" si="23"/>
        <v>56.809061753819464</v>
      </c>
      <c r="O19" s="247">
        <f t="shared" si="23"/>
        <v>461.75999999999982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0.21342743166838843</v>
      </c>
      <c r="C26" s="302">
        <v>1.9109937611093062E-2</v>
      </c>
      <c r="D26" s="302">
        <v>0.14015406499913596</v>
      </c>
      <c r="E26" s="302">
        <f>SUM(B26:D26)</f>
        <v>0.37269143427861745</v>
      </c>
      <c r="F26" s="303"/>
      <c r="G26" s="302">
        <v>0.14421803554606177</v>
      </c>
      <c r="H26" s="302">
        <v>9.8618109441183488E-2</v>
      </c>
      <c r="I26" s="302">
        <v>9.0258646793760305E-2</v>
      </c>
      <c r="J26" s="302">
        <f>SUM(G26:I26)</f>
        <v>0.33309479178100554</v>
      </c>
      <c r="K26" s="303"/>
      <c r="L26" s="302">
        <v>0.18405367137299106</v>
      </c>
      <c r="M26" s="302">
        <v>9.3880293434263226E-2</v>
      </c>
      <c r="N26" s="302">
        <v>0.10160617127257503</v>
      </c>
      <c r="O26" s="302">
        <f>SUM(L26:N26)</f>
        <v>0.37954013607982934</v>
      </c>
    </row>
    <row r="27" spans="1:15" s="236" customFormat="1" x14ac:dyDescent="0.2">
      <c r="A27" s="237" t="str">
        <f>name!E$5</f>
        <v>Professional occupations</v>
      </c>
      <c r="B27" s="302">
        <v>0.31363420345701842</v>
      </c>
      <c r="C27" s="302">
        <v>1.2022566060064448E-2</v>
      </c>
      <c r="D27" s="302">
        <v>4.802968981233087E-2</v>
      </c>
      <c r="E27" s="302">
        <f t="shared" ref="E27:E34" si="24">SUM(B27:D27)</f>
        <v>0.37368645932941374</v>
      </c>
      <c r="F27" s="303"/>
      <c r="G27" s="302">
        <v>0.26941076482402698</v>
      </c>
      <c r="H27" s="302">
        <v>0.13748208717243993</v>
      </c>
      <c r="I27" s="302">
        <v>3.368571460277129E-2</v>
      </c>
      <c r="J27" s="302">
        <f t="shared" ref="J27:J34" si="25">SUM(G27:I27)</f>
        <v>0.44057856659923822</v>
      </c>
      <c r="K27" s="303"/>
      <c r="L27" s="302">
        <v>0.47193382399552058</v>
      </c>
      <c r="M27" s="302">
        <v>0.21094627271569169</v>
      </c>
      <c r="N27" s="302">
        <v>2.7205783673067953E-2</v>
      </c>
      <c r="O27" s="302">
        <f t="shared" ref="O27:O34" si="26">SUM(L27:N27)</f>
        <v>0.71008588038428022</v>
      </c>
    </row>
    <row r="28" spans="1:15" s="236" customFormat="1" x14ac:dyDescent="0.2">
      <c r="A28" s="237" t="str">
        <f>name!E$6</f>
        <v>Associate professional occupations</v>
      </c>
      <c r="B28" s="302">
        <v>0.22366726991410227</v>
      </c>
      <c r="C28" s="302">
        <v>1.2043364268591246E-2</v>
      </c>
      <c r="D28" s="302">
        <v>2.428301143404607E-2</v>
      </c>
      <c r="E28" s="302">
        <f t="shared" si="24"/>
        <v>0.25999364561673954</v>
      </c>
      <c r="F28" s="303"/>
      <c r="G28" s="302">
        <v>0.16766002100716593</v>
      </c>
      <c r="H28" s="302">
        <v>0.10545941248064765</v>
      </c>
      <c r="I28" s="302">
        <v>1.519352637713312E-2</v>
      </c>
      <c r="J28" s="302">
        <f t="shared" si="25"/>
        <v>0.28831295986494671</v>
      </c>
      <c r="K28" s="303"/>
      <c r="L28" s="302">
        <v>0.23175434725402777</v>
      </c>
      <c r="M28" s="302">
        <v>0.15206876830875105</v>
      </c>
      <c r="N28" s="302">
        <v>1.753411841408237E-2</v>
      </c>
      <c r="O28" s="302">
        <f t="shared" si="26"/>
        <v>0.40135723397686118</v>
      </c>
    </row>
    <row r="29" spans="1:15" s="236" customFormat="1" x14ac:dyDescent="0.2">
      <c r="A29" s="237" t="str">
        <f>name!E$7</f>
        <v>Administrative and secretarial occupations</v>
      </c>
      <c r="B29" s="302">
        <v>0.26174013320511008</v>
      </c>
      <c r="C29" s="302">
        <v>4.3489769330088267E-2</v>
      </c>
      <c r="D29" s="302">
        <v>2.167649962776394E-2</v>
      </c>
      <c r="E29" s="302">
        <f t="shared" si="24"/>
        <v>0.3269064021629623</v>
      </c>
      <c r="F29" s="303"/>
      <c r="G29" s="302">
        <v>0.1527591737736754</v>
      </c>
      <c r="H29" s="302">
        <v>0.4093445007244102</v>
      </c>
      <c r="I29" s="302">
        <v>1.1006458861295251E-2</v>
      </c>
      <c r="J29" s="302">
        <f t="shared" si="25"/>
        <v>0.57311013335938088</v>
      </c>
      <c r="K29" s="303"/>
      <c r="L29" s="302">
        <v>0.14050120366286781</v>
      </c>
      <c r="M29" s="302">
        <v>0.37870044559113503</v>
      </c>
      <c r="N29" s="302">
        <v>9.7611089474353256E-3</v>
      </c>
      <c r="O29" s="302">
        <f t="shared" si="26"/>
        <v>0.52896275820143812</v>
      </c>
    </row>
    <row r="30" spans="1:15" s="236" customFormat="1" x14ac:dyDescent="0.2">
      <c r="A30" s="237" t="str">
        <f>name!E$8</f>
        <v>Skilled trades occupations</v>
      </c>
      <c r="B30" s="302">
        <v>1.0482141389388839</v>
      </c>
      <c r="C30" s="302">
        <v>0.19604651812666049</v>
      </c>
      <c r="D30" s="302">
        <v>4.5579783142086807</v>
      </c>
      <c r="E30" s="302">
        <f t="shared" si="24"/>
        <v>5.8022389712742246</v>
      </c>
      <c r="F30" s="303"/>
      <c r="G30" s="302">
        <v>0.50413964538068323</v>
      </c>
      <c r="H30" s="302">
        <v>0.20622718498551865</v>
      </c>
      <c r="I30" s="302">
        <v>2.8142464272086434</v>
      </c>
      <c r="J30" s="302">
        <f>SUM(G30:I30)</f>
        <v>3.5246132575748454</v>
      </c>
      <c r="K30" s="303"/>
      <c r="L30" s="302">
        <v>0.47228405951409563</v>
      </c>
      <c r="M30" s="302">
        <v>0.19169175787178053</v>
      </c>
      <c r="N30" s="302">
        <v>2.7756520310169499</v>
      </c>
      <c r="O30" s="302">
        <f t="shared" si="26"/>
        <v>3.439627848402826</v>
      </c>
    </row>
    <row r="31" spans="1:15" s="236" customFormat="1" x14ac:dyDescent="0.2">
      <c r="A31" s="237" t="str">
        <f>name!E$9</f>
        <v>Caring, leisure and other service occupations</v>
      </c>
      <c r="B31" s="302">
        <v>0.17685771784677198</v>
      </c>
      <c r="C31" s="302">
        <v>1.8954202195189042E-2</v>
      </c>
      <c r="D31" s="302">
        <v>4.2382391778474415E-2</v>
      </c>
      <c r="E31" s="302">
        <f t="shared" si="24"/>
        <v>0.23819431182043543</v>
      </c>
      <c r="F31" s="303"/>
      <c r="G31" s="302">
        <v>7.6734676269727006E-2</v>
      </c>
      <c r="H31" s="302">
        <v>3.8851159327007369E-2</v>
      </c>
      <c r="I31" s="302">
        <v>2.1559598546497371E-2</v>
      </c>
      <c r="J31" s="302">
        <f t="shared" si="25"/>
        <v>0.13714543414323174</v>
      </c>
      <c r="K31" s="303"/>
      <c r="L31" s="302">
        <v>8.037734464591989E-2</v>
      </c>
      <c r="M31" s="302">
        <v>2.1362690310211218E-2</v>
      </c>
      <c r="N31" s="302">
        <v>2.6699279315106267E-2</v>
      </c>
      <c r="O31" s="302">
        <f t="shared" si="26"/>
        <v>0.12843931427123739</v>
      </c>
    </row>
    <row r="32" spans="1:15" s="236" customFormat="1" x14ac:dyDescent="0.2">
      <c r="A32" s="237" t="str">
        <f>name!E$10</f>
        <v>Sales and customer service occupations</v>
      </c>
      <c r="B32" s="302">
        <v>8.6056918296197063E-2</v>
      </c>
      <c r="C32" s="302">
        <v>3.7215549903883628E-2</v>
      </c>
      <c r="D32" s="302">
        <v>4.5933602057060513E-2</v>
      </c>
      <c r="E32" s="302">
        <f t="shared" si="24"/>
        <v>0.16920607025714121</v>
      </c>
      <c r="F32" s="303"/>
      <c r="G32" s="302">
        <v>4.6764744665020917E-2</v>
      </c>
      <c r="H32" s="302">
        <v>9.4644599176629901E-2</v>
      </c>
      <c r="I32" s="302">
        <v>2.4331782761655516E-2</v>
      </c>
      <c r="J32" s="302">
        <f t="shared" si="25"/>
        <v>0.16574112660330634</v>
      </c>
      <c r="K32" s="303"/>
      <c r="L32" s="302">
        <v>5.4229669374847092E-2</v>
      </c>
      <c r="M32" s="302">
        <v>8.9554692706973305E-2</v>
      </c>
      <c r="N32" s="302">
        <v>1.7816149984808686E-2</v>
      </c>
      <c r="O32" s="302">
        <f t="shared" si="26"/>
        <v>0.16160051206662907</v>
      </c>
    </row>
    <row r="33" spans="1:15" s="236" customFormat="1" x14ac:dyDescent="0.2">
      <c r="A33" s="237" t="str">
        <f>name!E$11</f>
        <v>Process, plant and machine operatives</v>
      </c>
      <c r="B33" s="302">
        <v>0.50853678354266141</v>
      </c>
      <c r="C33" s="302">
        <v>5.3723265824218186E-2</v>
      </c>
      <c r="D33" s="302">
        <v>4.0131628836050891E-2</v>
      </c>
      <c r="E33" s="302">
        <f t="shared" si="24"/>
        <v>0.60239167820293049</v>
      </c>
      <c r="F33" s="303"/>
      <c r="G33" s="302">
        <v>0.20698841068463666</v>
      </c>
      <c r="H33" s="302">
        <v>6.0413976816686726E-2</v>
      </c>
      <c r="I33" s="302">
        <v>2.575494503299432E-2</v>
      </c>
      <c r="J33" s="302">
        <f t="shared" si="25"/>
        <v>0.29315733253431769</v>
      </c>
      <c r="K33" s="303"/>
      <c r="L33" s="302">
        <v>0.21330015389825138</v>
      </c>
      <c r="M33" s="302">
        <v>7.0977461765390215E-2</v>
      </c>
      <c r="N33" s="302">
        <v>2.0078051222618441E-2</v>
      </c>
      <c r="O33" s="302">
        <f t="shared" si="26"/>
        <v>0.30435566688626009</v>
      </c>
    </row>
    <row r="34" spans="1:15" s="236" customFormat="1" x14ac:dyDescent="0.2">
      <c r="A34" s="237" t="str">
        <f>name!E$12</f>
        <v>Elementary occupations</v>
      </c>
      <c r="B34" s="302">
        <v>1.1120991294241214</v>
      </c>
      <c r="C34" s="302">
        <v>0.11381754474974562</v>
      </c>
      <c r="D34" s="302">
        <v>0.27977435288367075</v>
      </c>
      <c r="E34" s="302">
        <f t="shared" si="24"/>
        <v>1.5056910270575377</v>
      </c>
      <c r="F34" s="303"/>
      <c r="G34" s="302">
        <v>0.41352559996668858</v>
      </c>
      <c r="H34" s="302">
        <v>0.14345071889446365</v>
      </c>
      <c r="I34" s="302">
        <v>0.13027007867857859</v>
      </c>
      <c r="J34" s="302">
        <f t="shared" si="25"/>
        <v>0.68724639753973094</v>
      </c>
      <c r="K34" s="303"/>
      <c r="L34" s="302">
        <v>0.49093039473556388</v>
      </c>
      <c r="M34" s="302">
        <v>0.10241241915777656</v>
      </c>
      <c r="N34" s="302">
        <v>0.12268783583730945</v>
      </c>
      <c r="O34" s="302">
        <f t="shared" si="26"/>
        <v>0.71603064973064989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3.9442337262932545</v>
      </c>
      <c r="C36" s="311">
        <f t="shared" ref="C36:O36" si="27">SUM(C26:C34)</f>
        <v>0.50642271806953398</v>
      </c>
      <c r="D36" s="311">
        <f t="shared" si="27"/>
        <v>5.2003435556372137</v>
      </c>
      <c r="E36" s="311">
        <f t="shared" si="27"/>
        <v>9.6510000000000016</v>
      </c>
      <c r="F36" s="311"/>
      <c r="G36" s="311">
        <f t="shared" si="27"/>
        <v>1.9822010721176868</v>
      </c>
      <c r="H36" s="311">
        <f t="shared" si="27"/>
        <v>1.2944917490189873</v>
      </c>
      <c r="I36" s="311">
        <f t="shared" si="27"/>
        <v>3.1663071788633292</v>
      </c>
      <c r="J36" s="311">
        <f t="shared" si="27"/>
        <v>6.4430000000000032</v>
      </c>
      <c r="K36" s="311"/>
      <c r="L36" s="311">
        <f t="shared" si="27"/>
        <v>2.3393646684540852</v>
      </c>
      <c r="M36" s="311">
        <f t="shared" si="27"/>
        <v>1.311594801861973</v>
      </c>
      <c r="N36" s="311">
        <f t="shared" si="27"/>
        <v>3.1190405296839536</v>
      </c>
      <c r="O36" s="311">
        <f t="shared" si="27"/>
        <v>6.770000000000012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8.7751041297276094E-2</v>
      </c>
      <c r="C43" s="302">
        <v>3.9987378578359295E-3</v>
      </c>
      <c r="D43" s="302">
        <v>5.0506370317769285E-2</v>
      </c>
      <c r="E43" s="302">
        <f>SUM(B43:D43)</f>
        <v>0.14225614947288132</v>
      </c>
      <c r="F43" s="303"/>
      <c r="G43" s="302">
        <v>4.9767969409803527E-2</v>
      </c>
      <c r="H43" s="302">
        <v>6.7374922532005077E-4</v>
      </c>
      <c r="I43" s="302">
        <v>0</v>
      </c>
      <c r="J43" s="302">
        <f>SUM(G43:I43)</f>
        <v>5.0441718635123575E-2</v>
      </c>
      <c r="K43" s="303"/>
      <c r="L43" s="302">
        <v>2.3519858445187593E-2</v>
      </c>
      <c r="M43" s="302">
        <v>5.6037379927701705E-4</v>
      </c>
      <c r="N43" s="302">
        <v>0</v>
      </c>
      <c r="O43" s="302">
        <f>SUM(L43:N43)</f>
        <v>2.4080232244464608E-2</v>
      </c>
    </row>
    <row r="44" spans="1:15" s="236" customFormat="1" x14ac:dyDescent="0.2">
      <c r="A44" s="237" t="str">
        <f>name!E$5</f>
        <v>Professional occupations</v>
      </c>
      <c r="B44" s="302">
        <v>0.12707083412476766</v>
      </c>
      <c r="C44" s="302">
        <v>8.027993906083386E-3</v>
      </c>
      <c r="D44" s="302">
        <v>2.7023707251508832E-2</v>
      </c>
      <c r="E44" s="302">
        <f t="shared" ref="E44:E51" si="28">SUM(B44:D44)</f>
        <v>0.16212253528235987</v>
      </c>
      <c r="F44" s="303"/>
      <c r="G44" s="302">
        <v>7.9519195205632096E-2</v>
      </c>
      <c r="H44" s="302">
        <v>1.2418281939023288E-3</v>
      </c>
      <c r="I44" s="302">
        <v>0</v>
      </c>
      <c r="J44" s="302">
        <f t="shared" ref="J44:J46" si="29">SUM(G44:I44)</f>
        <v>8.0761023399534421E-2</v>
      </c>
      <c r="K44" s="303"/>
      <c r="L44" s="302">
        <v>5.1925004859081567E-2</v>
      </c>
      <c r="M44" s="302">
        <v>7.1206916461299572E-4</v>
      </c>
      <c r="N44" s="302">
        <v>0</v>
      </c>
      <c r="O44" s="302">
        <f t="shared" ref="O44:O51" si="30">SUM(L44:N44)</f>
        <v>5.2637074023694559E-2</v>
      </c>
    </row>
    <row r="45" spans="1:15" s="236" customFormat="1" x14ac:dyDescent="0.2">
      <c r="A45" s="237" t="str">
        <f>name!E$6</f>
        <v>Associate professional occupations</v>
      </c>
      <c r="B45" s="302">
        <v>8.2440898108895141E-2</v>
      </c>
      <c r="C45" s="302">
        <v>4.7433068188651381E-3</v>
      </c>
      <c r="D45" s="302">
        <v>3.4484035736326947E-2</v>
      </c>
      <c r="E45" s="302">
        <f t="shared" si="28"/>
        <v>0.12166824066408721</v>
      </c>
      <c r="F45" s="303"/>
      <c r="G45" s="302">
        <v>4.9150613660798377E-2</v>
      </c>
      <c r="H45" s="302">
        <v>7.5094061342419942E-4</v>
      </c>
      <c r="I45" s="302">
        <v>0</v>
      </c>
      <c r="J45" s="302">
        <f t="shared" si="29"/>
        <v>4.9901554274222576E-2</v>
      </c>
      <c r="K45" s="303"/>
      <c r="L45" s="302">
        <v>2.7110202644760915E-2</v>
      </c>
      <c r="M45" s="302">
        <v>4.6430562837184309E-4</v>
      </c>
      <c r="N45" s="302">
        <v>0</v>
      </c>
      <c r="O45" s="302">
        <f t="shared" si="30"/>
        <v>2.7574508273132757E-2</v>
      </c>
    </row>
    <row r="46" spans="1:15" s="236" customFormat="1" x14ac:dyDescent="0.2">
      <c r="A46" s="237" t="str">
        <f>name!E$7</f>
        <v>Administrative and secretarial occupations</v>
      </c>
      <c r="B46" s="302">
        <v>2.0542483120175557E-2</v>
      </c>
      <c r="C46" s="302">
        <v>6.982414802341106E-3</v>
      </c>
      <c r="D46" s="302">
        <v>8.1861560458577995E-2</v>
      </c>
      <c r="E46" s="302">
        <f t="shared" si="28"/>
        <v>0.10938645838109466</v>
      </c>
      <c r="F46" s="303"/>
      <c r="G46" s="302">
        <v>1.7293141512037161E-2</v>
      </c>
      <c r="H46" s="302">
        <v>1.8987534109497432E-3</v>
      </c>
      <c r="I46" s="302">
        <v>0</v>
      </c>
      <c r="J46" s="302">
        <f t="shared" si="29"/>
        <v>1.9191894922986903E-2</v>
      </c>
      <c r="K46" s="303"/>
      <c r="L46" s="302">
        <v>6.9450612703065313E-3</v>
      </c>
      <c r="M46" s="302">
        <v>7.2591607143731381E-4</v>
      </c>
      <c r="N46" s="302">
        <v>0</v>
      </c>
      <c r="O46" s="302">
        <f t="shared" si="30"/>
        <v>7.6709773417438449E-3</v>
      </c>
    </row>
    <row r="47" spans="1:15" s="236" customFormat="1" x14ac:dyDescent="0.2">
      <c r="A47" s="237" t="str">
        <f>name!E$8</f>
        <v>Skilled trades occupations</v>
      </c>
      <c r="B47" s="302">
        <v>0.25043326231539487</v>
      </c>
      <c r="C47" s="302">
        <v>7.6288672420152014E-3</v>
      </c>
      <c r="D47" s="302">
        <v>2.4906998480247248E-2</v>
      </c>
      <c r="E47" s="302">
        <f t="shared" si="28"/>
        <v>0.28296912803765734</v>
      </c>
      <c r="F47" s="303"/>
      <c r="G47" s="302">
        <v>0.10068211508324248</v>
      </c>
      <c r="H47" s="302">
        <v>6.1772401025756601E-4</v>
      </c>
      <c r="I47" s="302">
        <v>0</v>
      </c>
      <c r="J47" s="302">
        <f>SUM(G47:I47)</f>
        <v>0.10129983909350006</v>
      </c>
      <c r="K47" s="303"/>
      <c r="L47" s="302">
        <v>4.0105601603292761E-2</v>
      </c>
      <c r="M47" s="302">
        <v>2.1060409599728765E-4</v>
      </c>
      <c r="N47" s="302">
        <v>0</v>
      </c>
      <c r="O47" s="302">
        <f t="shared" si="30"/>
        <v>4.031620569929005E-2</v>
      </c>
    </row>
    <row r="48" spans="1:15" s="236" customFormat="1" x14ac:dyDescent="0.2">
      <c r="A48" s="237" t="str">
        <f>name!E$9</f>
        <v>Caring, leisure and other service occupations</v>
      </c>
      <c r="B48" s="302">
        <v>1.6383221368260426E-2</v>
      </c>
      <c r="C48" s="302">
        <v>9.8833583334383551E-3</v>
      </c>
      <c r="D48" s="302">
        <v>1.1380715649641163E-2</v>
      </c>
      <c r="E48" s="302">
        <f t="shared" si="28"/>
        <v>3.7647295351339941E-2</v>
      </c>
      <c r="F48" s="303"/>
      <c r="G48" s="302">
        <v>1.051795596387829E-2</v>
      </c>
      <c r="H48" s="302">
        <v>2.8530052689041711E-3</v>
      </c>
      <c r="I48" s="302">
        <v>0</v>
      </c>
      <c r="J48" s="302">
        <f t="shared" ref="J48:J51" si="31">SUM(G48:I48)</f>
        <v>1.3370961232782461E-2</v>
      </c>
      <c r="K48" s="303"/>
      <c r="L48" s="302">
        <v>3.2185587211299863E-3</v>
      </c>
      <c r="M48" s="302">
        <v>1.1711976234425336E-3</v>
      </c>
      <c r="N48" s="302">
        <v>0</v>
      </c>
      <c r="O48" s="302">
        <f t="shared" si="30"/>
        <v>4.3897563445725197E-3</v>
      </c>
    </row>
    <row r="49" spans="1:15" s="236" customFormat="1" x14ac:dyDescent="0.2">
      <c r="A49" s="237" t="str">
        <f>name!E$10</f>
        <v>Sales and customer service occupations</v>
      </c>
      <c r="B49" s="302">
        <v>8.7334298685813917E-3</v>
      </c>
      <c r="C49" s="302">
        <v>9.4483325779272757E-3</v>
      </c>
      <c r="D49" s="302">
        <v>1.9586389205266348E-2</v>
      </c>
      <c r="E49" s="302">
        <f t="shared" si="28"/>
        <v>3.7768151651775016E-2</v>
      </c>
      <c r="F49" s="303"/>
      <c r="G49" s="302">
        <v>5.2201194123788867E-3</v>
      </c>
      <c r="H49" s="302">
        <v>9.1621324549141455E-4</v>
      </c>
      <c r="I49" s="302">
        <v>0</v>
      </c>
      <c r="J49" s="302">
        <f t="shared" si="31"/>
        <v>6.1363326578703012E-3</v>
      </c>
      <c r="K49" s="303"/>
      <c r="L49" s="302">
        <v>2.4940090059281791E-3</v>
      </c>
      <c r="M49" s="302">
        <v>3.113575928362572E-4</v>
      </c>
      <c r="N49" s="302">
        <v>0</v>
      </c>
      <c r="O49" s="302">
        <f t="shared" si="30"/>
        <v>2.8053665987644361E-3</v>
      </c>
    </row>
    <row r="50" spans="1:15" s="236" customFormat="1" x14ac:dyDescent="0.2">
      <c r="A50" s="237" t="str">
        <f>name!E$11</f>
        <v>Process, plant and machine operatives</v>
      </c>
      <c r="B50" s="302">
        <v>0.18244375559216122</v>
      </c>
      <c r="C50" s="302">
        <v>1.4670704458505608E-2</v>
      </c>
      <c r="D50" s="302">
        <v>2.7719397201337335E-2</v>
      </c>
      <c r="E50" s="302">
        <f t="shared" si="28"/>
        <v>0.22483385725200417</v>
      </c>
      <c r="F50" s="303"/>
      <c r="G50" s="302">
        <v>6.696508562839279E-2</v>
      </c>
      <c r="H50" s="302">
        <v>6.960132159604972E-4</v>
      </c>
      <c r="I50" s="302">
        <v>0</v>
      </c>
      <c r="J50" s="302">
        <f t="shared" si="31"/>
        <v>6.7661098844353285E-2</v>
      </c>
      <c r="K50" s="303"/>
      <c r="L50" s="302">
        <v>2.1623544878545051E-2</v>
      </c>
      <c r="M50" s="302">
        <v>3.1381602652235172E-4</v>
      </c>
      <c r="N50" s="302">
        <v>0</v>
      </c>
      <c r="O50" s="302">
        <f t="shared" si="30"/>
        <v>2.1937360905067402E-2</v>
      </c>
    </row>
    <row r="51" spans="1:15" s="236" customFormat="1" x14ac:dyDescent="0.2">
      <c r="A51" s="237" t="str">
        <f>name!E$12</f>
        <v>Elementary occupations</v>
      </c>
      <c r="B51" s="302">
        <v>3.5850849701969924E-2</v>
      </c>
      <c r="C51" s="302">
        <v>9.4666154121352958E-3</v>
      </c>
      <c r="D51" s="302">
        <v>0.10903071879269501</v>
      </c>
      <c r="E51" s="302">
        <f t="shared" si="28"/>
        <v>0.15434818390680022</v>
      </c>
      <c r="F51" s="303"/>
      <c r="G51" s="302">
        <v>1.435611682740094E-2</v>
      </c>
      <c r="H51" s="302">
        <v>8.7946011222559827E-4</v>
      </c>
      <c r="I51" s="302">
        <v>0</v>
      </c>
      <c r="J51" s="302">
        <f t="shared" si="31"/>
        <v>1.5235576939626539E-2</v>
      </c>
      <c r="K51" s="303"/>
      <c r="L51" s="302">
        <v>6.7091019680539784E-3</v>
      </c>
      <c r="M51" s="302">
        <v>8.7941660121596758E-4</v>
      </c>
      <c r="N51" s="302">
        <v>0</v>
      </c>
      <c r="O51" s="302">
        <f t="shared" si="30"/>
        <v>7.5885185692699461E-3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0.8116497754974823</v>
      </c>
      <c r="C53" s="311">
        <f t="shared" ref="C53:E53" si="32">SUM(C43:C51)</f>
        <v>7.4850331409147305E-2</v>
      </c>
      <c r="D53" s="311">
        <f t="shared" si="32"/>
        <v>0.38649989309337013</v>
      </c>
      <c r="E53" s="311">
        <f t="shared" si="32"/>
        <v>1.2729999999999997</v>
      </c>
      <c r="F53" s="311"/>
      <c r="G53" s="311">
        <f t="shared" ref="G53:J53" si="33">SUM(G43:G51)</f>
        <v>0.39347231270356459</v>
      </c>
      <c r="H53" s="311">
        <f t="shared" si="33"/>
        <v>1.052768729643557E-2</v>
      </c>
      <c r="I53" s="311">
        <f t="shared" si="33"/>
        <v>0</v>
      </c>
      <c r="J53" s="311">
        <f t="shared" si="33"/>
        <v>0.40400000000000008</v>
      </c>
      <c r="K53" s="311"/>
      <c r="L53" s="311">
        <f t="shared" ref="L53:O53" si="34">SUM(L43:L51)</f>
        <v>0.18365094339628657</v>
      </c>
      <c r="M53" s="311">
        <f t="shared" si="34"/>
        <v>5.3490566037135683E-3</v>
      </c>
      <c r="N53" s="311">
        <f t="shared" si="34"/>
        <v>0</v>
      </c>
      <c r="O53" s="311">
        <f t="shared" si="34"/>
        <v>0.18900000000000014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0.9431625105563588</v>
      </c>
      <c r="C60" s="302">
        <v>6.0650667546149825E-2</v>
      </c>
      <c r="D60" s="302">
        <v>3.8138722259041261E-2</v>
      </c>
      <c r="E60" s="302">
        <f>SUM(B60:D60)</f>
        <v>1.0419519003615498</v>
      </c>
      <c r="F60" s="303"/>
      <c r="G60" s="302">
        <v>1.509791601841534</v>
      </c>
      <c r="H60" s="302">
        <v>6.4257528592611496E-2</v>
      </c>
      <c r="I60" s="302">
        <v>2.8565290891199361E-2</v>
      </c>
      <c r="J60" s="302">
        <f>SUM(G60:I60)</f>
        <v>1.6026144213253448</v>
      </c>
      <c r="K60" s="303"/>
      <c r="L60" s="302">
        <v>1.092785705618857</v>
      </c>
      <c r="M60" s="302">
        <v>4.4802710914938121E-2</v>
      </c>
      <c r="N60" s="302">
        <v>1.7244858230153308E-2</v>
      </c>
      <c r="O60" s="302">
        <f>SUM(L60:N60)</f>
        <v>1.1548332747639483</v>
      </c>
    </row>
    <row r="61" spans="1:15" s="236" customFormat="1" x14ac:dyDescent="0.2">
      <c r="A61" s="237" t="str">
        <f>name!E$5</f>
        <v>Professional occupations</v>
      </c>
      <c r="B61" s="302">
        <v>0.72688841872650045</v>
      </c>
      <c r="C61" s="302">
        <v>4.2425538949599634E-2</v>
      </c>
      <c r="D61" s="302">
        <v>3.9365965595310623E-2</v>
      </c>
      <c r="E61" s="302">
        <f t="shared" ref="E61:E68" si="35">SUM(B61:D61)</f>
        <v>0.80867992327141069</v>
      </c>
      <c r="F61" s="303"/>
      <c r="G61" s="302">
        <v>1.2893435151414776</v>
      </c>
      <c r="H61" s="302">
        <v>3.5866479225910637E-2</v>
      </c>
      <c r="I61" s="302">
        <v>3.9770080145756101E-2</v>
      </c>
      <c r="J61" s="302">
        <f t="shared" ref="J61:J63" si="36">SUM(G61:I61)</f>
        <v>1.3649800745131444</v>
      </c>
      <c r="K61" s="303"/>
      <c r="L61" s="302">
        <v>1.421143535850937</v>
      </c>
      <c r="M61" s="302">
        <v>2.6974632924568615E-2</v>
      </c>
      <c r="N61" s="302">
        <v>2.6319831744714372E-2</v>
      </c>
      <c r="O61" s="302">
        <f t="shared" ref="O61:O68" si="37">SUM(L61:N61)</f>
        <v>1.47443800052022</v>
      </c>
    </row>
    <row r="62" spans="1:15" s="236" customFormat="1" x14ac:dyDescent="0.2">
      <c r="A62" s="237" t="str">
        <f>name!E$6</f>
        <v>Associate professional occupations</v>
      </c>
      <c r="B62" s="302">
        <v>1.0549064108157848</v>
      </c>
      <c r="C62" s="302">
        <v>8.0403867907136856E-2</v>
      </c>
      <c r="D62" s="302">
        <v>1.9035628463220947E-2</v>
      </c>
      <c r="E62" s="302">
        <f t="shared" si="35"/>
        <v>1.1543459071861426</v>
      </c>
      <c r="F62" s="303"/>
      <c r="G62" s="302">
        <v>1.7375175494873918</v>
      </c>
      <c r="H62" s="302">
        <v>5.7080878215058008E-2</v>
      </c>
      <c r="I62" s="302">
        <v>1.159772193762911E-2</v>
      </c>
      <c r="J62" s="302">
        <f t="shared" si="36"/>
        <v>1.8061961496400789</v>
      </c>
      <c r="K62" s="303"/>
      <c r="L62" s="302">
        <v>1.4388392361584124</v>
      </c>
      <c r="M62" s="302">
        <v>3.2482959456299795E-2</v>
      </c>
      <c r="N62" s="302">
        <v>6.1515155716290008E-3</v>
      </c>
      <c r="O62" s="302">
        <f t="shared" si="37"/>
        <v>1.4774737111863412</v>
      </c>
    </row>
    <row r="63" spans="1:15" s="236" customFormat="1" x14ac:dyDescent="0.2">
      <c r="A63" s="237" t="str">
        <f>name!E$7</f>
        <v>Administrative and secretarial occupations</v>
      </c>
      <c r="B63" s="302">
        <v>0.61710153207754304</v>
      </c>
      <c r="C63" s="302">
        <v>0.21657515014126344</v>
      </c>
      <c r="D63" s="302">
        <v>2.0102273152099379E-2</v>
      </c>
      <c r="E63" s="302">
        <f t="shared" si="35"/>
        <v>0.85377895537090576</v>
      </c>
      <c r="F63" s="303"/>
      <c r="G63" s="302">
        <v>0.92415267829343817</v>
      </c>
      <c r="H63" s="302">
        <v>0.12280453384557233</v>
      </c>
      <c r="I63" s="302">
        <v>1.338375165902778E-2</v>
      </c>
      <c r="J63" s="302">
        <f t="shared" si="36"/>
        <v>1.0603409637980383</v>
      </c>
      <c r="K63" s="303"/>
      <c r="L63" s="302">
        <v>0.7849470710398736</v>
      </c>
      <c r="M63" s="302">
        <v>5.319065454816331E-2</v>
      </c>
      <c r="N63" s="302">
        <v>6.5082104666526292E-3</v>
      </c>
      <c r="O63" s="302">
        <f t="shared" si="37"/>
        <v>0.84464593605468952</v>
      </c>
    </row>
    <row r="64" spans="1:15" s="236" customFormat="1" x14ac:dyDescent="0.2">
      <c r="A64" s="237" t="str">
        <f>name!E$8</f>
        <v>Skilled trades occupations</v>
      </c>
      <c r="B64" s="302">
        <v>1.5151054308992919</v>
      </c>
      <c r="C64" s="302">
        <v>9.0987839233304835E-2</v>
      </c>
      <c r="D64" s="302">
        <v>0.19603276855674664</v>
      </c>
      <c r="E64" s="302">
        <f t="shared" si="35"/>
        <v>1.8021260386893434</v>
      </c>
      <c r="F64" s="303"/>
      <c r="G64" s="302">
        <v>1.7168454333585206</v>
      </c>
      <c r="H64" s="302">
        <v>4.6379023531696768E-2</v>
      </c>
      <c r="I64" s="302">
        <v>9.966349518604474E-2</v>
      </c>
      <c r="J64" s="302">
        <f>SUM(G64:I64)</f>
        <v>1.862887952076262</v>
      </c>
      <c r="K64" s="303"/>
      <c r="L64" s="302">
        <v>1.1607221574556439</v>
      </c>
      <c r="M64" s="302">
        <v>2.4078060805115101E-2</v>
      </c>
      <c r="N64" s="302">
        <v>6.760627717838176E-2</v>
      </c>
      <c r="O64" s="302">
        <f t="shared" si="37"/>
        <v>1.252406495439141</v>
      </c>
    </row>
    <row r="65" spans="1:15" s="236" customFormat="1" x14ac:dyDescent="0.2">
      <c r="A65" s="237" t="str">
        <f>name!E$9</f>
        <v>Caring, leisure and other service occupations</v>
      </c>
      <c r="B65" s="302">
        <v>8.3690354926428873E-2</v>
      </c>
      <c r="C65" s="302">
        <v>3.6438054833594496E-2</v>
      </c>
      <c r="D65" s="302">
        <v>1.2254917001423277E-2</v>
      </c>
      <c r="E65" s="302">
        <f t="shared" si="35"/>
        <v>0.13238332676144665</v>
      </c>
      <c r="F65" s="303"/>
      <c r="G65" s="302">
        <v>0.11443102893545916</v>
      </c>
      <c r="H65" s="302">
        <v>1.8637499459515778E-2</v>
      </c>
      <c r="I65" s="302">
        <v>9.7403612928377084E-3</v>
      </c>
      <c r="J65" s="302">
        <f t="shared" ref="J65:J68" si="38">SUM(G65:I65)</f>
        <v>0.14280888968781263</v>
      </c>
      <c r="K65" s="303"/>
      <c r="L65" s="302">
        <v>7.9262193447503279E-2</v>
      </c>
      <c r="M65" s="302">
        <v>9.5849931393342767E-3</v>
      </c>
      <c r="N65" s="302">
        <v>8.985508516262038E-3</v>
      </c>
      <c r="O65" s="302">
        <f t="shared" si="37"/>
        <v>9.7832695103099596E-2</v>
      </c>
    </row>
    <row r="66" spans="1:15" s="236" customFormat="1" x14ac:dyDescent="0.2">
      <c r="A66" s="237" t="str">
        <f>name!E$10</f>
        <v>Sales and customer service occupations</v>
      </c>
      <c r="B66" s="302">
        <v>0.2222195786170949</v>
      </c>
      <c r="C66" s="302">
        <v>0.20404804805342366</v>
      </c>
      <c r="D66" s="302">
        <v>1.7790732640712004E-2</v>
      </c>
      <c r="E66" s="302">
        <f t="shared" si="35"/>
        <v>0.44405835931123055</v>
      </c>
      <c r="F66" s="303"/>
      <c r="G66" s="302">
        <v>0.29631207197012061</v>
      </c>
      <c r="H66" s="302">
        <v>0.11913471114034284</v>
      </c>
      <c r="I66" s="302">
        <v>9.6963121621818013E-3</v>
      </c>
      <c r="J66" s="302">
        <f t="shared" si="38"/>
        <v>0.42514309527264527</v>
      </c>
      <c r="K66" s="303"/>
      <c r="L66" s="302">
        <v>0.24555241616594617</v>
      </c>
      <c r="M66" s="302">
        <v>8.0428245584805158E-2</v>
      </c>
      <c r="N66" s="302">
        <v>5.8273538258214333E-3</v>
      </c>
      <c r="O66" s="302">
        <f t="shared" si="37"/>
        <v>0.3318080155765728</v>
      </c>
    </row>
    <row r="67" spans="1:15" s="236" customFormat="1" x14ac:dyDescent="0.2">
      <c r="A67" s="237" t="str">
        <f>name!E$11</f>
        <v>Process, plant and machine operatives</v>
      </c>
      <c r="B67" s="302">
        <v>4.6136835550606774</v>
      </c>
      <c r="C67" s="302">
        <v>0.48928210949867407</v>
      </c>
      <c r="D67" s="302">
        <v>5.8768680707993501E-2</v>
      </c>
      <c r="E67" s="302">
        <f t="shared" si="35"/>
        <v>5.1617343452673454</v>
      </c>
      <c r="F67" s="303"/>
      <c r="G67" s="302">
        <v>5.2682586107691982</v>
      </c>
      <c r="H67" s="302">
        <v>0.29680488370816094</v>
      </c>
      <c r="I67" s="302">
        <v>4.1628577939711336E-2</v>
      </c>
      <c r="J67" s="302">
        <f t="shared" si="38"/>
        <v>5.6066920724170703</v>
      </c>
      <c r="K67" s="303"/>
      <c r="L67" s="302">
        <v>3.5387505676520572</v>
      </c>
      <c r="M67" s="302">
        <v>0.18219002985544869</v>
      </c>
      <c r="N67" s="302">
        <v>3.736754781215517E-2</v>
      </c>
      <c r="O67" s="302">
        <f t="shared" si="37"/>
        <v>3.7583081453196612</v>
      </c>
    </row>
    <row r="68" spans="1:15" s="236" customFormat="1" x14ac:dyDescent="0.2">
      <c r="A68" s="237" t="str">
        <f>name!E$12</f>
        <v>Elementary occupations</v>
      </c>
      <c r="B68" s="302">
        <v>1.7126945353933305</v>
      </c>
      <c r="C68" s="302">
        <v>0.49551431841344251</v>
      </c>
      <c r="D68" s="302">
        <v>3.7732389973859914E-2</v>
      </c>
      <c r="E68" s="302">
        <f t="shared" si="35"/>
        <v>2.2459412437806328</v>
      </c>
      <c r="F68" s="303"/>
      <c r="G68" s="302">
        <v>1.9132444324051299</v>
      </c>
      <c r="H68" s="302">
        <v>0.25272780309456228</v>
      </c>
      <c r="I68" s="302">
        <v>1.3364145769927794E-2</v>
      </c>
      <c r="J68" s="302">
        <f t="shared" si="38"/>
        <v>2.17933638126962</v>
      </c>
      <c r="K68" s="303"/>
      <c r="L68" s="302">
        <v>1.661639366068256</v>
      </c>
      <c r="M68" s="302">
        <v>0.3160590610125914</v>
      </c>
      <c r="N68" s="302">
        <v>4.1555298955485827E-2</v>
      </c>
      <c r="O68" s="302">
        <f t="shared" si="37"/>
        <v>2.0192537260363332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11.489452327073009</v>
      </c>
      <c r="C70" s="311">
        <f t="shared" ref="C70:E70" si="39">SUM(C60:C68)</f>
        <v>1.7163255945765894</v>
      </c>
      <c r="D70" s="311">
        <f t="shared" si="39"/>
        <v>0.43922207835040761</v>
      </c>
      <c r="E70" s="311">
        <f t="shared" si="39"/>
        <v>13.645000000000008</v>
      </c>
      <c r="F70" s="311"/>
      <c r="G70" s="311">
        <f t="shared" ref="G70:J70" si="40">SUM(G60:G68)</f>
        <v>14.769896922202269</v>
      </c>
      <c r="H70" s="311">
        <f t="shared" si="40"/>
        <v>1.013693340813431</v>
      </c>
      <c r="I70" s="311">
        <f t="shared" si="40"/>
        <v>0.26740973698431569</v>
      </c>
      <c r="J70" s="311">
        <f t="shared" si="40"/>
        <v>16.05100000000002</v>
      </c>
      <c r="K70" s="311"/>
      <c r="L70" s="311">
        <f t="shared" ref="L70:O70" si="41">SUM(L60:L68)</f>
        <v>11.423642249457485</v>
      </c>
      <c r="M70" s="311">
        <f t="shared" si="41"/>
        <v>0.76979134824126438</v>
      </c>
      <c r="N70" s="311">
        <f t="shared" si="41"/>
        <v>0.21756640230125554</v>
      </c>
      <c r="O70" s="311">
        <f t="shared" si="41"/>
        <v>12.411000000000008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0.61260056663219842</v>
      </c>
      <c r="C77" s="302">
        <v>1.7632829620484965E-2</v>
      </c>
      <c r="D77" s="302">
        <v>3.8211874140359064E-2</v>
      </c>
      <c r="E77" s="302">
        <f>SUM(B77:D77)</f>
        <v>0.66844527039304247</v>
      </c>
      <c r="F77" s="303"/>
      <c r="G77" s="302">
        <v>0.64295381355560499</v>
      </c>
      <c r="H77" s="302">
        <v>4.9584271865286425E-2</v>
      </c>
      <c r="I77" s="302">
        <v>3.7655224460190241E-2</v>
      </c>
      <c r="J77" s="302">
        <f>SUM(G77:I77)</f>
        <v>0.73019330988108166</v>
      </c>
      <c r="K77" s="303"/>
      <c r="L77" s="302">
        <v>0.64463097221977927</v>
      </c>
      <c r="M77" s="302">
        <v>6.3786615796271193E-2</v>
      </c>
      <c r="N77" s="302">
        <v>3.9198679020864699E-2</v>
      </c>
      <c r="O77" s="302">
        <f>SUM(L77:N77)</f>
        <v>0.74761626703691519</v>
      </c>
    </row>
    <row r="78" spans="1:15" s="236" customFormat="1" x14ac:dyDescent="0.2">
      <c r="A78" s="237" t="str">
        <f>name!E$5</f>
        <v>Professional occupations</v>
      </c>
      <c r="B78" s="302">
        <v>0.8276215703059816</v>
      </c>
      <c r="C78" s="302">
        <v>1.4319069238996261E-2</v>
      </c>
      <c r="D78" s="302">
        <v>2.5457448065099794E-2</v>
      </c>
      <c r="E78" s="302">
        <f t="shared" ref="E78:E85" si="42">SUM(B78:D78)</f>
        <v>0.86739808761007764</v>
      </c>
      <c r="F78" s="303"/>
      <c r="G78" s="302">
        <v>0.95014203145789666</v>
      </c>
      <c r="H78" s="302">
        <v>3.6686524269885723E-2</v>
      </c>
      <c r="I78" s="302">
        <v>1.715032278508713E-2</v>
      </c>
      <c r="J78" s="302">
        <f t="shared" ref="J78:J80" si="43">SUM(G78:I78)</f>
        <v>1.0039788785128696</v>
      </c>
      <c r="K78" s="303"/>
      <c r="L78" s="302">
        <v>1.3317378668690083</v>
      </c>
      <c r="M78" s="302">
        <v>4.6196265195099985E-2</v>
      </c>
      <c r="N78" s="302">
        <v>1.3771160873184822E-2</v>
      </c>
      <c r="O78" s="302">
        <f t="shared" ref="O78:O85" si="44">SUM(L78:N78)</f>
        <v>1.3917052929372931</v>
      </c>
    </row>
    <row r="79" spans="1:15" s="236" customFormat="1" x14ac:dyDescent="0.2">
      <c r="A79" s="237" t="str">
        <f>name!E$6</f>
        <v>Associate professional occupations</v>
      </c>
      <c r="B79" s="302">
        <v>0.57473969331046726</v>
      </c>
      <c r="C79" s="302">
        <v>1.6057888083074123E-2</v>
      </c>
      <c r="D79" s="302">
        <v>1.3544234696099139E-2</v>
      </c>
      <c r="E79" s="302">
        <f t="shared" si="42"/>
        <v>0.60434181608964044</v>
      </c>
      <c r="F79" s="303"/>
      <c r="G79" s="302">
        <v>0.6218088746285787</v>
      </c>
      <c r="H79" s="302">
        <v>3.2437756970312974E-2</v>
      </c>
      <c r="I79" s="302">
        <v>1.0455297416151168E-2</v>
      </c>
      <c r="J79" s="302">
        <f t="shared" si="43"/>
        <v>0.66470192901504277</v>
      </c>
      <c r="K79" s="303"/>
      <c r="L79" s="302">
        <v>0.67699964280928704</v>
      </c>
      <c r="M79" s="302">
        <v>3.2672402933002498E-2</v>
      </c>
      <c r="N79" s="302">
        <v>1.0919126937261726E-2</v>
      </c>
      <c r="O79" s="302">
        <f t="shared" si="44"/>
        <v>0.72059117267955131</v>
      </c>
    </row>
    <row r="80" spans="1:15" s="236" customFormat="1" x14ac:dyDescent="0.2">
      <c r="A80" s="237" t="str">
        <f>name!E$7</f>
        <v>Administrative and secretarial occupations</v>
      </c>
      <c r="B80" s="302">
        <v>0.2994485218028034</v>
      </c>
      <c r="C80" s="302">
        <v>5.559968037704334E-2</v>
      </c>
      <c r="D80" s="302">
        <v>9.9152402385477879E-3</v>
      </c>
      <c r="E80" s="302">
        <f t="shared" si="42"/>
        <v>0.36496344241839451</v>
      </c>
      <c r="F80" s="303"/>
      <c r="G80" s="302">
        <v>0.27140813887755871</v>
      </c>
      <c r="H80" s="302">
        <v>0.10280044741195755</v>
      </c>
      <c r="I80" s="302">
        <v>1.3559207837503568E-2</v>
      </c>
      <c r="J80" s="302">
        <f t="shared" si="43"/>
        <v>0.38776779412701984</v>
      </c>
      <c r="K80" s="303"/>
      <c r="L80" s="302">
        <v>0.25644646471439353</v>
      </c>
      <c r="M80" s="302">
        <v>8.7814298466534671E-2</v>
      </c>
      <c r="N80" s="302">
        <v>9.1571836206379223E-3</v>
      </c>
      <c r="O80" s="302">
        <f t="shared" si="44"/>
        <v>0.35341794680156613</v>
      </c>
    </row>
    <row r="81" spans="1:15" s="236" customFormat="1" x14ac:dyDescent="0.2">
      <c r="A81" s="237" t="str">
        <f>name!E$8</f>
        <v>Skilled trades occupations</v>
      </c>
      <c r="B81" s="302">
        <v>1.2928123342336972</v>
      </c>
      <c r="C81" s="302">
        <v>2.0569001464927694E-2</v>
      </c>
      <c r="D81" s="302">
        <v>7.9906565289239256E-2</v>
      </c>
      <c r="E81" s="302">
        <f t="shared" si="42"/>
        <v>1.3932879009878643</v>
      </c>
      <c r="F81" s="303"/>
      <c r="G81" s="302">
        <v>0.99017638460048485</v>
      </c>
      <c r="H81" s="302">
        <v>3.0853594121174062E-2</v>
      </c>
      <c r="I81" s="302">
        <v>3.0953642289075472E-2</v>
      </c>
      <c r="J81" s="302">
        <f>SUM(G81:I81)</f>
        <v>1.0519836210107345</v>
      </c>
      <c r="K81" s="303"/>
      <c r="L81" s="302">
        <v>0.83748763209501331</v>
      </c>
      <c r="M81" s="302">
        <v>3.4000146871561422E-2</v>
      </c>
      <c r="N81" s="302">
        <v>4.0039858772144603E-2</v>
      </c>
      <c r="O81" s="302">
        <f t="shared" si="44"/>
        <v>0.91152763773871925</v>
      </c>
    </row>
    <row r="82" spans="1:15" s="236" customFormat="1" x14ac:dyDescent="0.2">
      <c r="A82" s="237" t="str">
        <f>name!E$9</f>
        <v>Caring, leisure and other service occupations</v>
      </c>
      <c r="B82" s="302">
        <v>7.0284459205691777E-2</v>
      </c>
      <c r="C82" s="302">
        <v>9.9563769767175014E-3</v>
      </c>
      <c r="D82" s="302">
        <v>5.9917106352198228E-3</v>
      </c>
      <c r="E82" s="302">
        <f t="shared" si="42"/>
        <v>8.6232546817629097E-2</v>
      </c>
      <c r="F82" s="303"/>
      <c r="G82" s="302">
        <v>5.5475622358969093E-2</v>
      </c>
      <c r="H82" s="302">
        <v>1.5675943968517653E-2</v>
      </c>
      <c r="I82" s="302">
        <v>1.3521410919294841E-2</v>
      </c>
      <c r="J82" s="302">
        <f t="shared" ref="J82:J85" si="45">SUM(G82:I82)</f>
        <v>8.4672977246781592E-2</v>
      </c>
      <c r="K82" s="303"/>
      <c r="L82" s="302">
        <v>4.3085721096821537E-2</v>
      </c>
      <c r="M82" s="302">
        <v>1.1759187611030213E-2</v>
      </c>
      <c r="N82" s="302">
        <v>1.7388191021477286E-2</v>
      </c>
      <c r="O82" s="302">
        <f t="shared" si="44"/>
        <v>7.2233099729329037E-2</v>
      </c>
    </row>
    <row r="83" spans="1:15" s="236" customFormat="1" x14ac:dyDescent="0.2">
      <c r="A83" s="237" t="str">
        <f>name!E$10</f>
        <v>Sales and customer service occupations</v>
      </c>
      <c r="B83" s="302">
        <v>0.14956564959600627</v>
      </c>
      <c r="C83" s="302">
        <v>1.4806521948627468E-2</v>
      </c>
      <c r="D83" s="302">
        <v>6.5352668026406741E-3</v>
      </c>
      <c r="E83" s="302">
        <f t="shared" si="42"/>
        <v>0.1709074383472744</v>
      </c>
      <c r="F83" s="303"/>
      <c r="G83" s="302">
        <v>0.13320841451890161</v>
      </c>
      <c r="H83" s="302">
        <v>2.8041133047882083E-2</v>
      </c>
      <c r="I83" s="302">
        <v>6.1560656291618073E-3</v>
      </c>
      <c r="J83" s="302">
        <f t="shared" si="45"/>
        <v>0.16740561319594549</v>
      </c>
      <c r="K83" s="303"/>
      <c r="L83" s="302">
        <v>0.14127735346379997</v>
      </c>
      <c r="M83" s="302">
        <v>3.6819191897675581E-2</v>
      </c>
      <c r="N83" s="302">
        <v>4.8489676866313204E-3</v>
      </c>
      <c r="O83" s="302">
        <f t="shared" si="44"/>
        <v>0.18294551304810686</v>
      </c>
    </row>
    <row r="84" spans="1:15" s="236" customFormat="1" x14ac:dyDescent="0.2">
      <c r="A84" s="237" t="str">
        <f>name!E$11</f>
        <v>Process, plant and machine operatives</v>
      </c>
      <c r="B84" s="302">
        <v>0.50697394937013029</v>
      </c>
      <c r="C84" s="302">
        <v>2.2201499904699395E-2</v>
      </c>
      <c r="D84" s="302">
        <v>1.0724639279159273E-2</v>
      </c>
      <c r="E84" s="302">
        <f t="shared" si="42"/>
        <v>0.53990008855398897</v>
      </c>
      <c r="F84" s="303"/>
      <c r="G84" s="302">
        <v>0.35915171283919933</v>
      </c>
      <c r="H84" s="302">
        <v>3.0863504757236732E-2</v>
      </c>
      <c r="I84" s="302">
        <v>7.5177192284940006E-3</v>
      </c>
      <c r="J84" s="302">
        <f t="shared" si="45"/>
        <v>0.39753293682493007</v>
      </c>
      <c r="K84" s="303"/>
      <c r="L84" s="302">
        <v>0.31083829324754214</v>
      </c>
      <c r="M84" s="302">
        <v>2.9718040442325389E-2</v>
      </c>
      <c r="N84" s="302">
        <v>9.5590652965677515E-3</v>
      </c>
      <c r="O84" s="302">
        <f t="shared" si="44"/>
        <v>0.35011539898643529</v>
      </c>
    </row>
    <row r="85" spans="1:15" s="236" customFormat="1" x14ac:dyDescent="0.2">
      <c r="A85" s="237" t="str">
        <f>name!E$12</f>
        <v>Elementary occupations</v>
      </c>
      <c r="B85" s="302">
        <v>0.22398496850281183</v>
      </c>
      <c r="C85" s="302">
        <v>2.324631062847473E-2</v>
      </c>
      <c r="D85" s="302">
        <v>1.5292129650801106E-2</v>
      </c>
      <c r="E85" s="302">
        <f t="shared" si="42"/>
        <v>0.26252340878208769</v>
      </c>
      <c r="F85" s="303"/>
      <c r="G85" s="302">
        <v>0.15915037016677536</v>
      </c>
      <c r="H85" s="302">
        <v>3.3696433210210305E-2</v>
      </c>
      <c r="I85" s="302">
        <v>1.4916136808615737E-2</v>
      </c>
      <c r="J85" s="302">
        <f t="shared" si="45"/>
        <v>0.2077629401856014</v>
      </c>
      <c r="K85" s="303"/>
      <c r="L85" s="302">
        <v>0.16119082913309921</v>
      </c>
      <c r="M85" s="302">
        <v>6.1754298918760574E-2</v>
      </c>
      <c r="N85" s="302">
        <v>2.5902542990230214E-2</v>
      </c>
      <c r="O85" s="302">
        <f t="shared" si="44"/>
        <v>0.24884767104208999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4.5580317129597878</v>
      </c>
      <c r="C87" s="311">
        <f t="shared" ref="C87:E87" si="46">SUM(C77:C85)</f>
        <v>0.1943891782430455</v>
      </c>
      <c r="D87" s="311">
        <f t="shared" si="46"/>
        <v>0.20557910879716593</v>
      </c>
      <c r="E87" s="311">
        <f t="shared" si="46"/>
        <v>4.9580000000000002</v>
      </c>
      <c r="F87" s="311"/>
      <c r="G87" s="311">
        <f t="shared" ref="G87:J87" si="47">SUM(G77:G85)</f>
        <v>4.1834753630039696</v>
      </c>
      <c r="H87" s="311">
        <f t="shared" si="47"/>
        <v>0.36063960962246344</v>
      </c>
      <c r="I87" s="311">
        <f t="shared" si="47"/>
        <v>0.15188502737357396</v>
      </c>
      <c r="J87" s="311">
        <f t="shared" si="47"/>
        <v>4.6960000000000068</v>
      </c>
      <c r="K87" s="311"/>
      <c r="L87" s="311">
        <f t="shared" ref="L87:O87" si="48">SUM(L77:L85)</f>
        <v>4.4036947756487441</v>
      </c>
      <c r="M87" s="311">
        <f t="shared" si="48"/>
        <v>0.40452044813226157</v>
      </c>
      <c r="N87" s="311">
        <f t="shared" si="48"/>
        <v>0.17078477621900034</v>
      </c>
      <c r="O87" s="311">
        <f t="shared" si="48"/>
        <v>4.9790000000000072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1.9722755628423623</v>
      </c>
      <c r="C94" s="302">
        <v>7.0256419298906553E-2</v>
      </c>
      <c r="D94" s="302">
        <v>0.40168279524140699</v>
      </c>
      <c r="E94" s="302">
        <f>SUM(B94:D94)</f>
        <v>2.4442147773826757</v>
      </c>
      <c r="F94" s="303"/>
      <c r="G94" s="302">
        <v>2.1042338972703187</v>
      </c>
      <c r="H94" s="302">
        <v>0.16060494123319458</v>
      </c>
      <c r="I94" s="302">
        <v>0.2258572517859076</v>
      </c>
      <c r="J94" s="302">
        <f>SUM(G94:I94)</f>
        <v>2.4906960902894211</v>
      </c>
      <c r="K94" s="303"/>
      <c r="L94" s="302">
        <v>1.6544596287468745</v>
      </c>
      <c r="M94" s="302">
        <v>0.14324002397202074</v>
      </c>
      <c r="N94" s="302">
        <v>0.19977057159347414</v>
      </c>
      <c r="O94" s="302">
        <f>SUM(L94:N94)</f>
        <v>1.9974702243123692</v>
      </c>
    </row>
    <row r="95" spans="1:15" s="236" customFormat="1" x14ac:dyDescent="0.2">
      <c r="A95" s="237" t="str">
        <f>name!E$5</f>
        <v>Professional occupations</v>
      </c>
      <c r="B95" s="302">
        <v>2.2172501258974817</v>
      </c>
      <c r="C95" s="302">
        <v>6.6578868518721468E-2</v>
      </c>
      <c r="D95" s="302">
        <v>0.20536574617320383</v>
      </c>
      <c r="E95" s="302">
        <f t="shared" ref="E95:E102" si="49">SUM(B95:D95)</f>
        <v>2.489194740589407</v>
      </c>
      <c r="F95" s="303"/>
      <c r="G95" s="302">
        <v>2.644242085109775</v>
      </c>
      <c r="H95" s="302">
        <v>0.13761617851664421</v>
      </c>
      <c r="I95" s="302">
        <v>0.11969673954938159</v>
      </c>
      <c r="J95" s="302">
        <f t="shared" ref="J95:J97" si="50">SUM(G95:I95)</f>
        <v>2.9015550031758006</v>
      </c>
      <c r="K95" s="303"/>
      <c r="L95" s="302">
        <v>2.9521013412956782</v>
      </c>
      <c r="M95" s="302">
        <v>0.1209879668595718</v>
      </c>
      <c r="N95" s="302">
        <v>8.8228769533052934E-2</v>
      </c>
      <c r="O95" s="302">
        <f t="shared" ref="O95:O102" si="51">SUM(L95:N95)</f>
        <v>3.161318077688303</v>
      </c>
    </row>
    <row r="96" spans="1:15" s="236" customFormat="1" x14ac:dyDescent="0.2">
      <c r="A96" s="237" t="str">
        <f>name!E$6</f>
        <v>Associate professional occupations</v>
      </c>
      <c r="B96" s="302">
        <v>1.659369434768535</v>
      </c>
      <c r="C96" s="302">
        <v>0.10978518909034511</v>
      </c>
      <c r="D96" s="302">
        <v>0.19111355921280404</v>
      </c>
      <c r="E96" s="302">
        <f t="shared" si="49"/>
        <v>1.9602681830716842</v>
      </c>
      <c r="F96" s="303"/>
      <c r="G96" s="302">
        <v>1.8151124508105394</v>
      </c>
      <c r="H96" s="302">
        <v>0.19515933747712064</v>
      </c>
      <c r="I96" s="302">
        <v>0.11395364549523168</v>
      </c>
      <c r="J96" s="302">
        <f t="shared" si="50"/>
        <v>2.1242254337828914</v>
      </c>
      <c r="K96" s="303"/>
      <c r="L96" s="302">
        <v>1.5710864874636556</v>
      </c>
      <c r="M96" s="302">
        <v>0.12728651717458647</v>
      </c>
      <c r="N96" s="302">
        <v>8.8787851028650666E-2</v>
      </c>
      <c r="O96" s="302">
        <f t="shared" si="51"/>
        <v>1.7871608556668928</v>
      </c>
    </row>
    <row r="97" spans="1:15" s="236" customFormat="1" x14ac:dyDescent="0.2">
      <c r="A97" s="237" t="str">
        <f>name!E$7</f>
        <v>Administrative and secretarial occupations</v>
      </c>
      <c r="B97" s="302">
        <v>1.0937286112901445</v>
      </c>
      <c r="C97" s="302">
        <v>0.39375402312126906</v>
      </c>
      <c r="D97" s="302">
        <v>7.3602648400777182E-2</v>
      </c>
      <c r="E97" s="302">
        <f t="shared" si="49"/>
        <v>1.5610852828121908</v>
      </c>
      <c r="F97" s="303"/>
      <c r="G97" s="302">
        <v>1.0270833093694132</v>
      </c>
      <c r="H97" s="302">
        <v>0.41774309163621365</v>
      </c>
      <c r="I97" s="302">
        <v>3.8737480603021318E-2</v>
      </c>
      <c r="J97" s="302">
        <f t="shared" si="50"/>
        <v>1.4835638816086483</v>
      </c>
      <c r="K97" s="303"/>
      <c r="L97" s="302">
        <v>0.85537788394981185</v>
      </c>
      <c r="M97" s="302">
        <v>0.25489468543498051</v>
      </c>
      <c r="N97" s="302">
        <v>3.2669041647177974E-2</v>
      </c>
      <c r="O97" s="302">
        <f t="shared" si="51"/>
        <v>1.1429416110319703</v>
      </c>
    </row>
    <row r="98" spans="1:15" s="236" customFormat="1" x14ac:dyDescent="0.2">
      <c r="A98" s="237" t="str">
        <f>name!E$8</f>
        <v>Skilled trades occupations</v>
      </c>
      <c r="B98" s="302">
        <v>6.0172944329499103</v>
      </c>
      <c r="C98" s="302">
        <v>0.14563289421892073</v>
      </c>
      <c r="D98" s="302">
        <v>1.152921781262527</v>
      </c>
      <c r="E98" s="302">
        <f t="shared" si="49"/>
        <v>7.3158491084313582</v>
      </c>
      <c r="F98" s="303"/>
      <c r="G98" s="302">
        <v>4.4957475646092737</v>
      </c>
      <c r="H98" s="302">
        <v>0.19726100868206495</v>
      </c>
      <c r="I98" s="302">
        <v>0.41872595996317374</v>
      </c>
      <c r="J98" s="302">
        <f>SUM(G98:I98)</f>
        <v>5.1117345332545128</v>
      </c>
      <c r="K98" s="303"/>
      <c r="L98" s="302">
        <v>3.3396983216419431</v>
      </c>
      <c r="M98" s="302">
        <v>0.16575207770742023</v>
      </c>
      <c r="N98" s="302">
        <v>0.32890617292824653</v>
      </c>
      <c r="O98" s="302">
        <f t="shared" si="51"/>
        <v>3.8343565722776098</v>
      </c>
    </row>
    <row r="99" spans="1:15" s="236" customFormat="1" x14ac:dyDescent="0.2">
      <c r="A99" s="237" t="str">
        <f>name!E$9</f>
        <v>Caring, leisure and other service occupations</v>
      </c>
      <c r="B99" s="302">
        <v>0.20649209250914169</v>
      </c>
      <c r="C99" s="302">
        <v>3.9455627473742649E-2</v>
      </c>
      <c r="D99" s="302">
        <v>4.4772743354388071E-2</v>
      </c>
      <c r="E99" s="302">
        <f t="shared" si="49"/>
        <v>0.29072046333727242</v>
      </c>
      <c r="F99" s="303"/>
      <c r="G99" s="302">
        <v>0.19671398943773771</v>
      </c>
      <c r="H99" s="302">
        <v>4.9636398951225159E-2</v>
      </c>
      <c r="I99" s="302">
        <v>4.3312284391963801E-2</v>
      </c>
      <c r="J99" s="302">
        <f t="shared" ref="J99:J102" si="52">SUM(G99:I99)</f>
        <v>0.28966267278092667</v>
      </c>
      <c r="K99" s="303"/>
      <c r="L99" s="302">
        <v>0.17222030255363341</v>
      </c>
      <c r="M99" s="302">
        <v>2.8110347957317205E-2</v>
      </c>
      <c r="N99" s="302">
        <v>4.4642972482897461E-2</v>
      </c>
      <c r="O99" s="302">
        <f t="shared" si="51"/>
        <v>0.24497362299384806</v>
      </c>
    </row>
    <row r="100" spans="1:15" s="236" customFormat="1" x14ac:dyDescent="0.2">
      <c r="A100" s="237" t="str">
        <f>name!E$10</f>
        <v>Sales and customer service occupations</v>
      </c>
      <c r="B100" s="302">
        <v>0.44338619742729768</v>
      </c>
      <c r="C100" s="302">
        <v>0.12244196810993616</v>
      </c>
      <c r="D100" s="302">
        <v>7.3794317362881695E-2</v>
      </c>
      <c r="E100" s="302">
        <f t="shared" si="49"/>
        <v>0.63962248290011547</v>
      </c>
      <c r="F100" s="303"/>
      <c r="G100" s="302">
        <v>0.38975867845209683</v>
      </c>
      <c r="H100" s="302">
        <v>0.16614018237009137</v>
      </c>
      <c r="I100" s="302">
        <v>2.9852547995190992E-2</v>
      </c>
      <c r="J100" s="302">
        <f t="shared" si="52"/>
        <v>0.58575140881737919</v>
      </c>
      <c r="K100" s="303"/>
      <c r="L100" s="302">
        <v>0.34401906155906148</v>
      </c>
      <c r="M100" s="302">
        <v>0.13774269538783041</v>
      </c>
      <c r="N100" s="302">
        <v>1.8888793102016344E-2</v>
      </c>
      <c r="O100" s="302">
        <f t="shared" si="51"/>
        <v>0.50065055004890824</v>
      </c>
    </row>
    <row r="101" spans="1:15" s="236" customFormat="1" x14ac:dyDescent="0.2">
      <c r="A101" s="237" t="str">
        <f>name!E$11</f>
        <v>Process, plant and machine operatives</v>
      </c>
      <c r="B101" s="302">
        <v>4.196899028524598</v>
      </c>
      <c r="C101" s="302">
        <v>0.19739384503458318</v>
      </c>
      <c r="D101" s="302">
        <v>0.22789806021387113</v>
      </c>
      <c r="E101" s="302">
        <f t="shared" si="49"/>
        <v>4.6221909337730525</v>
      </c>
      <c r="F101" s="303"/>
      <c r="G101" s="302">
        <v>3.1636312562431446</v>
      </c>
      <c r="H101" s="302">
        <v>0.31250086400196891</v>
      </c>
      <c r="I101" s="302">
        <v>0.13532020308299372</v>
      </c>
      <c r="J101" s="302">
        <f t="shared" si="52"/>
        <v>3.6114523233281073</v>
      </c>
      <c r="K101" s="303"/>
      <c r="L101" s="302">
        <v>2.3971313317374228</v>
      </c>
      <c r="M101" s="302">
        <v>0.27644036280785578</v>
      </c>
      <c r="N101" s="302">
        <v>0.11503883076092346</v>
      </c>
      <c r="O101" s="302">
        <f t="shared" si="51"/>
        <v>2.7886105253062019</v>
      </c>
    </row>
    <row r="102" spans="1:15" s="236" customFormat="1" x14ac:dyDescent="0.2">
      <c r="A102" s="237" t="str">
        <f>name!E$12</f>
        <v>Elementary occupations</v>
      </c>
      <c r="B102" s="302">
        <v>1.284794130555754</v>
      </c>
      <c r="C102" s="302">
        <v>0.22233140543549001</v>
      </c>
      <c r="D102" s="302">
        <v>0.22672849171093218</v>
      </c>
      <c r="E102" s="302">
        <f t="shared" si="49"/>
        <v>1.7338540277021763</v>
      </c>
      <c r="F102" s="303"/>
      <c r="G102" s="302">
        <v>0.97066982113145128</v>
      </c>
      <c r="H102" s="302">
        <v>0.3015250087346551</v>
      </c>
      <c r="I102" s="302">
        <v>0.10816382309622534</v>
      </c>
      <c r="J102" s="302">
        <f t="shared" si="52"/>
        <v>1.3803586529623317</v>
      </c>
      <c r="K102" s="303"/>
      <c r="L102" s="302">
        <v>0.76619636392677848</v>
      </c>
      <c r="M102" s="302">
        <v>0.36747354574380231</v>
      </c>
      <c r="N102" s="302">
        <v>0.10184805100332375</v>
      </c>
      <c r="O102" s="302">
        <f t="shared" si="51"/>
        <v>1.2355179606739046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19.091489616765223</v>
      </c>
      <c r="C104" s="311">
        <f t="shared" ref="C104:E104" si="53">SUM(C94:C102)</f>
        <v>1.3676302403019149</v>
      </c>
      <c r="D104" s="311">
        <f t="shared" si="53"/>
        <v>2.5978801429327913</v>
      </c>
      <c r="E104" s="311">
        <f t="shared" si="53"/>
        <v>23.056999999999931</v>
      </c>
      <c r="F104" s="311"/>
      <c r="G104" s="311">
        <f t="shared" ref="G104:J104" si="54">SUM(G94:G102)</f>
        <v>16.80719305243375</v>
      </c>
      <c r="H104" s="311">
        <f t="shared" si="54"/>
        <v>1.9381870116031785</v>
      </c>
      <c r="I104" s="311">
        <f t="shared" si="54"/>
        <v>1.2336199359630897</v>
      </c>
      <c r="J104" s="311">
        <f t="shared" si="54"/>
        <v>19.979000000000017</v>
      </c>
      <c r="K104" s="311"/>
      <c r="L104" s="311">
        <f t="shared" ref="L104:O104" si="55">SUM(L94:L102)</f>
        <v>14.05229072287486</v>
      </c>
      <c r="M104" s="311">
        <f t="shared" si="55"/>
        <v>1.6219282230453855</v>
      </c>
      <c r="N104" s="311">
        <f t="shared" si="55"/>
        <v>1.0187810540797633</v>
      </c>
      <c r="O104" s="311">
        <f t="shared" si="55"/>
        <v>16.693000000000008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0.19647112556330631</v>
      </c>
      <c r="C111" s="302">
        <v>1.0621554390704172E-2</v>
      </c>
      <c r="D111" s="302">
        <v>3.2795027839190735E-2</v>
      </c>
      <c r="E111" s="302">
        <f>SUM(B111:D111)</f>
        <v>0.23988770779320123</v>
      </c>
      <c r="F111" s="303"/>
      <c r="G111" s="302">
        <v>0.18732376717587101</v>
      </c>
      <c r="H111" s="302">
        <v>7.4552043108628606E-3</v>
      </c>
      <c r="I111" s="302">
        <v>0</v>
      </c>
      <c r="J111" s="302">
        <f>SUM(G111:I111)</f>
        <v>0.19477897148673387</v>
      </c>
      <c r="K111" s="303"/>
      <c r="L111" s="302">
        <v>0.16329682707501586</v>
      </c>
      <c r="M111" s="302">
        <v>8.2139238103304136E-3</v>
      </c>
      <c r="N111" s="302">
        <v>0</v>
      </c>
      <c r="O111" s="302">
        <f>SUM(L111:N111)</f>
        <v>0.17151075088534629</v>
      </c>
    </row>
    <row r="112" spans="1:15" s="236" customFormat="1" x14ac:dyDescent="0.2">
      <c r="A112" s="237" t="str">
        <f>name!E$5</f>
        <v>Professional occupations</v>
      </c>
      <c r="B112" s="302">
        <v>0.34470485671659473</v>
      </c>
      <c r="C112" s="302">
        <v>1.4015414991721176E-2</v>
      </c>
      <c r="D112" s="302">
        <v>4.0778585956736488E-2</v>
      </c>
      <c r="E112" s="302">
        <f t="shared" ref="E112:E119" si="56">SUM(B112:D112)</f>
        <v>0.39949885766505239</v>
      </c>
      <c r="F112" s="303"/>
      <c r="G112" s="302">
        <v>0.37280156485223637</v>
      </c>
      <c r="H112" s="302">
        <v>9.2364905748149213E-3</v>
      </c>
      <c r="I112" s="302">
        <v>0</v>
      </c>
      <c r="J112" s="302">
        <f t="shared" ref="J112:J114" si="57">SUM(G112:I112)</f>
        <v>0.38203805542705127</v>
      </c>
      <c r="K112" s="303"/>
      <c r="L112" s="302">
        <v>0.43569857229576769</v>
      </c>
      <c r="M112" s="302">
        <v>1.0523000209446121E-2</v>
      </c>
      <c r="N112" s="302">
        <v>0</v>
      </c>
      <c r="O112" s="302">
        <f t="shared" ref="O112:O119" si="58">SUM(L112:N112)</f>
        <v>0.44622157250521383</v>
      </c>
    </row>
    <row r="113" spans="1:15" s="236" customFormat="1" x14ac:dyDescent="0.2">
      <c r="A113" s="237" t="str">
        <f>name!E$6</f>
        <v>Associate professional occupations</v>
      </c>
      <c r="B113" s="302">
        <v>0.23114302460741062</v>
      </c>
      <c r="C113" s="302">
        <v>2.2230038390819353E-2</v>
      </c>
      <c r="D113" s="302">
        <v>1.3661325075010704E-2</v>
      </c>
      <c r="E113" s="302">
        <f t="shared" si="56"/>
        <v>0.2670343880732407</v>
      </c>
      <c r="F113" s="303"/>
      <c r="G113" s="302">
        <v>0.23418952228936779</v>
      </c>
      <c r="H113" s="302">
        <v>1.1733378973651195E-2</v>
      </c>
      <c r="I113" s="302">
        <v>0</v>
      </c>
      <c r="J113" s="302">
        <f t="shared" si="57"/>
        <v>0.24592290126301899</v>
      </c>
      <c r="K113" s="303"/>
      <c r="L113" s="302">
        <v>0.20656280469653343</v>
      </c>
      <c r="M113" s="302">
        <v>1.135017141074156E-2</v>
      </c>
      <c r="N113" s="302">
        <v>0</v>
      </c>
      <c r="O113" s="302">
        <f t="shared" si="58"/>
        <v>0.217912976107275</v>
      </c>
    </row>
    <row r="114" spans="1:15" s="236" customFormat="1" x14ac:dyDescent="0.2">
      <c r="A114" s="237" t="str">
        <f>name!E$7</f>
        <v>Administrative and secretarial occupations</v>
      </c>
      <c r="B114" s="302">
        <v>0.27428291742532113</v>
      </c>
      <c r="C114" s="302">
        <v>7.2398863824930812E-2</v>
      </c>
      <c r="D114" s="302">
        <v>1.1649865784701946E-2</v>
      </c>
      <c r="E114" s="302">
        <f t="shared" si="56"/>
        <v>0.3583316470349539</v>
      </c>
      <c r="F114" s="303"/>
      <c r="G114" s="302">
        <v>0.24274148887702213</v>
      </c>
      <c r="H114" s="302">
        <v>3.3493285830281196E-2</v>
      </c>
      <c r="I114" s="302">
        <v>0</v>
      </c>
      <c r="J114" s="302">
        <f t="shared" si="57"/>
        <v>0.27623477470730334</v>
      </c>
      <c r="K114" s="303"/>
      <c r="L114" s="302">
        <v>0.2382141732427589</v>
      </c>
      <c r="M114" s="302">
        <v>2.7622509778406908E-2</v>
      </c>
      <c r="N114" s="302">
        <v>0</v>
      </c>
      <c r="O114" s="302">
        <f t="shared" si="58"/>
        <v>0.26583668302116581</v>
      </c>
    </row>
    <row r="115" spans="1:15" s="236" customFormat="1" x14ac:dyDescent="0.2">
      <c r="A115" s="237" t="str">
        <f>name!E$8</f>
        <v>Skilled trades occupations</v>
      </c>
      <c r="B115" s="302">
        <v>0.20992995995947542</v>
      </c>
      <c r="C115" s="302">
        <v>6.4487558916354127E-3</v>
      </c>
      <c r="D115" s="302">
        <v>3.3022341386156319E-2</v>
      </c>
      <c r="E115" s="302">
        <f t="shared" si="56"/>
        <v>0.24940105723726713</v>
      </c>
      <c r="F115" s="303"/>
      <c r="G115" s="302">
        <v>0.14697764682574829</v>
      </c>
      <c r="H115" s="302">
        <v>2.2866766807457264E-3</v>
      </c>
      <c r="I115" s="302">
        <v>0</v>
      </c>
      <c r="J115" s="302">
        <f>SUM(G115:I115)</f>
        <v>0.14926432350649402</v>
      </c>
      <c r="K115" s="303"/>
      <c r="L115" s="302">
        <v>8.6397886967864018E-2</v>
      </c>
      <c r="M115" s="302">
        <v>1.8807089290962579E-3</v>
      </c>
      <c r="N115" s="302">
        <v>0</v>
      </c>
      <c r="O115" s="302">
        <f t="shared" si="58"/>
        <v>8.8278595896960271E-2</v>
      </c>
    </row>
    <row r="116" spans="1:15" s="236" customFormat="1" x14ac:dyDescent="0.2">
      <c r="A116" s="237" t="str">
        <f>name!E$9</f>
        <v>Caring, leisure and other service occupations</v>
      </c>
      <c r="B116" s="302">
        <v>2.6278214285065556E-2</v>
      </c>
      <c r="C116" s="302">
        <v>2.8312998292631189E-3</v>
      </c>
      <c r="D116" s="302">
        <v>1.7358955409477181E-3</v>
      </c>
      <c r="E116" s="302">
        <f t="shared" si="56"/>
        <v>3.0845409655276393E-2</v>
      </c>
      <c r="F116" s="303"/>
      <c r="G116" s="302">
        <v>2.3042155851090731E-2</v>
      </c>
      <c r="H116" s="302">
        <v>1.4655055380275552E-3</v>
      </c>
      <c r="I116" s="302">
        <v>0</v>
      </c>
      <c r="J116" s="302">
        <f t="shared" ref="J116:J119" si="59">SUM(G116:I116)</f>
        <v>2.4507661389118286E-2</v>
      </c>
      <c r="K116" s="303"/>
      <c r="L116" s="302">
        <v>2.0179599283210437E-2</v>
      </c>
      <c r="M116" s="302">
        <v>1.2068848326299184E-3</v>
      </c>
      <c r="N116" s="302">
        <v>0</v>
      </c>
      <c r="O116" s="302">
        <f t="shared" si="58"/>
        <v>2.1386484115840355E-2</v>
      </c>
    </row>
    <row r="117" spans="1:15" s="236" customFormat="1" x14ac:dyDescent="0.2">
      <c r="A117" s="237" t="str">
        <f>name!E$10</f>
        <v>Sales and customer service occupations</v>
      </c>
      <c r="B117" s="302">
        <v>0.18485178013255629</v>
      </c>
      <c r="C117" s="302">
        <v>7.6502099772084067E-2</v>
      </c>
      <c r="D117" s="302">
        <v>1.8631290111659152E-2</v>
      </c>
      <c r="E117" s="302">
        <f t="shared" si="56"/>
        <v>0.27998517001629952</v>
      </c>
      <c r="F117" s="303"/>
      <c r="G117" s="302">
        <v>0.16051597270879719</v>
      </c>
      <c r="H117" s="302">
        <v>4.1313135940125888E-2</v>
      </c>
      <c r="I117" s="302">
        <v>0</v>
      </c>
      <c r="J117" s="302">
        <f t="shared" si="59"/>
        <v>0.20182910864892309</v>
      </c>
      <c r="K117" s="303"/>
      <c r="L117" s="302">
        <v>0.1750700854943579</v>
      </c>
      <c r="M117" s="302">
        <v>4.4389755314741715E-2</v>
      </c>
      <c r="N117" s="302">
        <v>0</v>
      </c>
      <c r="O117" s="302">
        <f t="shared" si="58"/>
        <v>0.21945984080909961</v>
      </c>
    </row>
    <row r="118" spans="1:15" s="236" customFormat="1" x14ac:dyDescent="0.2">
      <c r="A118" s="237" t="str">
        <f>name!E$11</f>
        <v>Process, plant and machine operatives</v>
      </c>
      <c r="B118" s="302">
        <v>9.3609237367077033E-2</v>
      </c>
      <c r="C118" s="302">
        <v>2.8243950390607385E-3</v>
      </c>
      <c r="D118" s="302">
        <v>2.0476200526597408E-2</v>
      </c>
      <c r="E118" s="302">
        <f t="shared" si="56"/>
        <v>0.11690983293273517</v>
      </c>
      <c r="F118" s="303"/>
      <c r="G118" s="302">
        <v>6.7961762200994674E-2</v>
      </c>
      <c r="H118" s="302">
        <v>1.6760773170345616E-3</v>
      </c>
      <c r="I118" s="302">
        <v>0</v>
      </c>
      <c r="J118" s="302">
        <f t="shared" si="59"/>
        <v>6.9637839518029238E-2</v>
      </c>
      <c r="K118" s="303"/>
      <c r="L118" s="302">
        <v>6.0438181735733051E-2</v>
      </c>
      <c r="M118" s="302">
        <v>1.6230640287827377E-3</v>
      </c>
      <c r="N118" s="302">
        <v>0</v>
      </c>
      <c r="O118" s="302">
        <f t="shared" si="58"/>
        <v>6.2061245764515792E-2</v>
      </c>
    </row>
    <row r="119" spans="1:15" s="236" customFormat="1" x14ac:dyDescent="0.2">
      <c r="A119" s="237" t="str">
        <f>name!E$12</f>
        <v>Elementary occupations</v>
      </c>
      <c r="B119" s="302">
        <v>2.9533668872488202E-2</v>
      </c>
      <c r="C119" s="302">
        <v>5.8202901826008872E-3</v>
      </c>
      <c r="D119" s="302">
        <v>1.0751970536886032E-2</v>
      </c>
      <c r="E119" s="302">
        <f t="shared" si="56"/>
        <v>4.6105929591975126E-2</v>
      </c>
      <c r="F119" s="303"/>
      <c r="G119" s="302">
        <v>2.2626729941282352E-2</v>
      </c>
      <c r="H119" s="302">
        <v>2.1596341120433096E-3</v>
      </c>
      <c r="I119" s="302">
        <v>0</v>
      </c>
      <c r="J119" s="302">
        <f t="shared" si="59"/>
        <v>2.4786364053325662E-2</v>
      </c>
      <c r="K119" s="303"/>
      <c r="L119" s="302">
        <v>1.9451488838634595E-2</v>
      </c>
      <c r="M119" s="302">
        <v>1.880362055949028E-3</v>
      </c>
      <c r="N119" s="302">
        <v>0</v>
      </c>
      <c r="O119" s="302">
        <f t="shared" si="58"/>
        <v>2.1331850894583622E-2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1.590804784929295</v>
      </c>
      <c r="C121" s="311">
        <f t="shared" ref="C121:E121" si="60">SUM(C111:C119)</f>
        <v>0.21369271231281972</v>
      </c>
      <c r="D121" s="311">
        <f t="shared" si="60"/>
        <v>0.18350250275788652</v>
      </c>
      <c r="E121" s="311">
        <f t="shared" si="60"/>
        <v>1.9880000000000013</v>
      </c>
      <c r="F121" s="311"/>
      <c r="G121" s="311">
        <f t="shared" ref="G121:J121" si="61">SUM(G111:G119)</f>
        <v>1.4581806107224105</v>
      </c>
      <c r="H121" s="311">
        <f t="shared" si="61"/>
        <v>0.11081938927758722</v>
      </c>
      <c r="I121" s="311">
        <f t="shared" si="61"/>
        <v>0</v>
      </c>
      <c r="J121" s="311">
        <f t="shared" si="61"/>
        <v>1.5689999999999977</v>
      </c>
      <c r="K121" s="311"/>
      <c r="L121" s="311">
        <f t="shared" ref="L121:O121" si="62">SUM(L111:L119)</f>
        <v>1.4053096196298758</v>
      </c>
      <c r="M121" s="311">
        <f t="shared" si="62"/>
        <v>0.10869038037012467</v>
      </c>
      <c r="N121" s="311">
        <f t="shared" si="62"/>
        <v>0</v>
      </c>
      <c r="O121" s="311">
        <f t="shared" si="62"/>
        <v>1.5140000000000007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0.16384758027374283</v>
      </c>
      <c r="C128" s="302">
        <v>1.8175868529720581E-2</v>
      </c>
      <c r="D128" s="302">
        <v>3.5751244668044559E-2</v>
      </c>
      <c r="E128" s="302">
        <f>SUM(B128:D128)</f>
        <v>0.21777469347150796</v>
      </c>
      <c r="F128" s="303"/>
      <c r="G128" s="302">
        <v>0.13136579827162018</v>
      </c>
      <c r="H128" s="302">
        <v>2.4297120299570055E-2</v>
      </c>
      <c r="I128" s="302">
        <v>1.4395247339963172E-2</v>
      </c>
      <c r="J128" s="302">
        <f>SUM(G128:I128)</f>
        <v>0.17005816591115341</v>
      </c>
      <c r="K128" s="303"/>
      <c r="L128" s="302">
        <v>0.13198103367735251</v>
      </c>
      <c r="M128" s="302">
        <v>2.5449719622363424E-2</v>
      </c>
      <c r="N128" s="302">
        <v>1.473968996238143E-2</v>
      </c>
      <c r="O128" s="302">
        <f>SUM(L128:N128)</f>
        <v>0.17217044326209735</v>
      </c>
    </row>
    <row r="129" spans="1:15" s="236" customFormat="1" x14ac:dyDescent="0.2">
      <c r="A129" s="237" t="str">
        <f>name!E$5</f>
        <v>Professional occupations</v>
      </c>
      <c r="B129" s="302">
        <v>0.16875190380120711</v>
      </c>
      <c r="C129" s="302">
        <v>3.152047273606131E-2</v>
      </c>
      <c r="D129" s="302">
        <v>1.731915132475205E-2</v>
      </c>
      <c r="E129" s="302">
        <f t="shared" ref="E129:E136" si="63">SUM(B129:D129)</f>
        <v>0.21759152786202046</v>
      </c>
      <c r="F129" s="303"/>
      <c r="G129" s="302">
        <v>0.16260437678158463</v>
      </c>
      <c r="H129" s="302">
        <v>3.4751950326106167E-2</v>
      </c>
      <c r="I129" s="302">
        <v>7.6981920512894306E-3</v>
      </c>
      <c r="J129" s="302">
        <f t="shared" ref="J129:J131" si="64">SUM(G129:I129)</f>
        <v>0.20505451915898024</v>
      </c>
      <c r="K129" s="303"/>
      <c r="L129" s="302">
        <v>0.22405264518389836</v>
      </c>
      <c r="M129" s="302">
        <v>2.9752127058146029E-2</v>
      </c>
      <c r="N129" s="302">
        <v>8.2652472012236852E-3</v>
      </c>
      <c r="O129" s="302">
        <f t="shared" ref="O129:O136" si="65">SUM(L129:N129)</f>
        <v>0.26207001944326808</v>
      </c>
    </row>
    <row r="130" spans="1:15" s="236" customFormat="1" x14ac:dyDescent="0.2">
      <c r="A130" s="237" t="str">
        <f>name!E$6</f>
        <v>Associate professional occupations</v>
      </c>
      <c r="B130" s="302">
        <v>0.16201637483048409</v>
      </c>
      <c r="C130" s="302">
        <v>4.5053527309526525E-2</v>
      </c>
      <c r="D130" s="302">
        <v>1.5172482978762261E-2</v>
      </c>
      <c r="E130" s="302">
        <f t="shared" si="63"/>
        <v>0.22224238511877287</v>
      </c>
      <c r="F130" s="303"/>
      <c r="G130" s="302">
        <v>0.14122193286544624</v>
      </c>
      <c r="H130" s="302">
        <v>2.7920169451000287E-2</v>
      </c>
      <c r="I130" s="302">
        <v>3.0244737528947641E-3</v>
      </c>
      <c r="J130" s="302">
        <f t="shared" si="64"/>
        <v>0.1721665760693413</v>
      </c>
      <c r="K130" s="303"/>
      <c r="L130" s="302">
        <v>0.16379545377885893</v>
      </c>
      <c r="M130" s="302">
        <v>2.199145924708196E-2</v>
      </c>
      <c r="N130" s="302">
        <v>3.6205107380748664E-3</v>
      </c>
      <c r="O130" s="302">
        <f t="shared" si="65"/>
        <v>0.18940742376401576</v>
      </c>
    </row>
    <row r="131" spans="1:15" s="236" customFormat="1" x14ac:dyDescent="0.2">
      <c r="A131" s="237" t="str">
        <f>name!E$7</f>
        <v>Administrative and secretarial occupations</v>
      </c>
      <c r="B131" s="302">
        <v>0.10214970550618535</v>
      </c>
      <c r="C131" s="302">
        <v>6.9433652088278799E-2</v>
      </c>
      <c r="D131" s="302">
        <v>5.3089576852364513E-3</v>
      </c>
      <c r="E131" s="302">
        <f t="shared" si="63"/>
        <v>0.17689231527970059</v>
      </c>
      <c r="F131" s="303"/>
      <c r="G131" s="302">
        <v>7.6288054377207482E-2</v>
      </c>
      <c r="H131" s="302">
        <v>6.4609133208609656E-2</v>
      </c>
      <c r="I131" s="302">
        <v>1.0423534657745808E-3</v>
      </c>
      <c r="J131" s="302">
        <f t="shared" si="64"/>
        <v>0.14193954105159173</v>
      </c>
      <c r="K131" s="303"/>
      <c r="L131" s="302">
        <v>8.7883876584985046E-2</v>
      </c>
      <c r="M131" s="302">
        <v>5.9483464250880053E-2</v>
      </c>
      <c r="N131" s="302">
        <v>1.7092233145167314E-3</v>
      </c>
      <c r="O131" s="302">
        <f t="shared" si="65"/>
        <v>0.14907656415038184</v>
      </c>
    </row>
    <row r="132" spans="1:15" s="236" customFormat="1" x14ac:dyDescent="0.2">
      <c r="A132" s="237" t="str">
        <f>name!E$8</f>
        <v>Skilled trades occupations</v>
      </c>
      <c r="B132" s="302">
        <v>0.1417047310974795</v>
      </c>
      <c r="C132" s="302">
        <v>2.0557357168726802E-2</v>
      </c>
      <c r="D132" s="302">
        <v>9.815801429616125E-2</v>
      </c>
      <c r="E132" s="302">
        <f t="shared" si="63"/>
        <v>0.26042010256236758</v>
      </c>
      <c r="F132" s="303"/>
      <c r="G132" s="302">
        <v>7.9586141734973984E-2</v>
      </c>
      <c r="H132" s="302">
        <v>3.1887764145746747E-2</v>
      </c>
      <c r="I132" s="302">
        <v>2.8911495572531455E-2</v>
      </c>
      <c r="J132" s="302">
        <f>SUM(G132:I132)</f>
        <v>0.14038540145325218</v>
      </c>
      <c r="K132" s="303"/>
      <c r="L132" s="302">
        <v>6.0899835944363434E-2</v>
      </c>
      <c r="M132" s="302">
        <v>4.0654411716253711E-2</v>
      </c>
      <c r="N132" s="302">
        <v>2.5347809633167438E-2</v>
      </c>
      <c r="O132" s="302">
        <f t="shared" si="65"/>
        <v>0.12690205729378459</v>
      </c>
    </row>
    <row r="133" spans="1:15" s="236" customFormat="1" x14ac:dyDescent="0.2">
      <c r="A133" s="237" t="str">
        <f>name!E$9</f>
        <v>Caring, leisure and other service occupations</v>
      </c>
      <c r="B133" s="302">
        <v>2.3507610084231873E-2</v>
      </c>
      <c r="C133" s="302">
        <v>1.0988846787531828E-2</v>
      </c>
      <c r="D133" s="302">
        <v>7.991863597497588E-3</v>
      </c>
      <c r="E133" s="302">
        <f t="shared" si="63"/>
        <v>4.2488320469261286E-2</v>
      </c>
      <c r="F133" s="303"/>
      <c r="G133" s="302">
        <v>1.6749642343856487E-2</v>
      </c>
      <c r="H133" s="302">
        <v>1.3019228258294099E-2</v>
      </c>
      <c r="I133" s="302">
        <v>8.8735562797955046E-4</v>
      </c>
      <c r="J133" s="302">
        <f t="shared" ref="J133:J136" si="66">SUM(G133:I133)</f>
        <v>3.0656226230130135E-2</v>
      </c>
      <c r="K133" s="303"/>
      <c r="L133" s="302">
        <v>2.0823194017937748E-2</v>
      </c>
      <c r="M133" s="302">
        <v>9.7103338374933436E-3</v>
      </c>
      <c r="N133" s="302">
        <v>1.0503903985685768E-3</v>
      </c>
      <c r="O133" s="302">
        <f t="shared" si="65"/>
        <v>3.1583918253999671E-2</v>
      </c>
    </row>
    <row r="134" spans="1:15" s="236" customFormat="1" x14ac:dyDescent="0.2">
      <c r="A134" s="237" t="str">
        <f>name!E$10</f>
        <v>Sales and customer service occupations</v>
      </c>
      <c r="B134" s="302">
        <v>4.4360123840215183E-2</v>
      </c>
      <c r="C134" s="302">
        <v>4.409450745708509E-2</v>
      </c>
      <c r="D134" s="302">
        <v>8.6512818144952597E-3</v>
      </c>
      <c r="E134" s="302">
        <f t="shared" si="63"/>
        <v>9.7105913111795533E-2</v>
      </c>
      <c r="F134" s="303"/>
      <c r="G134" s="302">
        <v>3.2972266182813868E-2</v>
      </c>
      <c r="H134" s="302">
        <v>3.1113252720087064E-2</v>
      </c>
      <c r="I134" s="302">
        <v>2.4572938439207897E-3</v>
      </c>
      <c r="J134" s="302">
        <f t="shared" si="66"/>
        <v>6.6542812746821722E-2</v>
      </c>
      <c r="K134" s="303"/>
      <c r="L134" s="302">
        <v>3.8348883201708484E-2</v>
      </c>
      <c r="M134" s="302">
        <v>2.8972446717029698E-2</v>
      </c>
      <c r="N134" s="302">
        <v>1.9793279834542554E-3</v>
      </c>
      <c r="O134" s="302">
        <f t="shared" si="65"/>
        <v>6.9300657902192433E-2</v>
      </c>
    </row>
    <row r="135" spans="1:15" s="236" customFormat="1" x14ac:dyDescent="0.2">
      <c r="A135" s="237" t="str">
        <f>name!E$11</f>
        <v>Process, plant and machine operatives</v>
      </c>
      <c r="B135" s="302">
        <v>0.51896343414808743</v>
      </c>
      <c r="C135" s="302">
        <v>3.2447480707315041E-2</v>
      </c>
      <c r="D135" s="302">
        <v>1.5935778340458139E-2</v>
      </c>
      <c r="E135" s="302">
        <f t="shared" si="63"/>
        <v>0.56734669319586062</v>
      </c>
      <c r="F135" s="303"/>
      <c r="G135" s="302">
        <v>0.28897290208435977</v>
      </c>
      <c r="H135" s="302">
        <v>4.7823660933624938E-2</v>
      </c>
      <c r="I135" s="302">
        <v>9.3658905664260276E-3</v>
      </c>
      <c r="J135" s="302">
        <f t="shared" si="66"/>
        <v>0.34616245358441072</v>
      </c>
      <c r="K135" s="303"/>
      <c r="L135" s="302">
        <v>0.28864653582240596</v>
      </c>
      <c r="M135" s="302">
        <v>6.0815085944708185E-2</v>
      </c>
      <c r="N135" s="302">
        <v>8.1776486906601654E-3</v>
      </c>
      <c r="O135" s="302">
        <f t="shared" si="65"/>
        <v>0.35763927045777433</v>
      </c>
    </row>
    <row r="136" spans="1:15" s="236" customFormat="1" x14ac:dyDescent="0.2">
      <c r="A136" s="237" t="str">
        <f>name!E$12</f>
        <v>Elementary occupations</v>
      </c>
      <c r="B136" s="302">
        <v>0.23613065121962057</v>
      </c>
      <c r="C136" s="302">
        <v>3.4033600510529928E-2</v>
      </c>
      <c r="D136" s="302">
        <v>2.0973797198560361E-2</v>
      </c>
      <c r="E136" s="302">
        <f t="shared" si="63"/>
        <v>0.29113804892871087</v>
      </c>
      <c r="F136" s="303"/>
      <c r="G136" s="302">
        <v>0.13919733969233458</v>
      </c>
      <c r="H136" s="302">
        <v>2.1130793615963057E-2</v>
      </c>
      <c r="I136" s="302">
        <v>8.7061704860212346E-3</v>
      </c>
      <c r="J136" s="302">
        <f t="shared" si="66"/>
        <v>0.16903430379431889</v>
      </c>
      <c r="K136" s="303"/>
      <c r="L136" s="302">
        <v>0.14755443818128314</v>
      </c>
      <c r="M136" s="302">
        <v>4.9545131158086918E-2</v>
      </c>
      <c r="N136" s="302">
        <v>8.7500761331186765E-3</v>
      </c>
      <c r="O136" s="302">
        <f t="shared" si="65"/>
        <v>0.20584964547248874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1.561432114801254</v>
      </c>
      <c r="C138" s="311">
        <f t="shared" ref="C138:E138" si="67">SUM(C128:C136)</f>
        <v>0.30630531329477595</v>
      </c>
      <c r="D138" s="311">
        <f t="shared" si="67"/>
        <v>0.22526257190396792</v>
      </c>
      <c r="E138" s="311">
        <f t="shared" si="67"/>
        <v>2.0929999999999978</v>
      </c>
      <c r="F138" s="311"/>
      <c r="G138" s="311">
        <f t="shared" ref="G138:J138" si="68">SUM(G128:G136)</f>
        <v>1.0689584543341972</v>
      </c>
      <c r="H138" s="311">
        <f t="shared" si="68"/>
        <v>0.29655307295900202</v>
      </c>
      <c r="I138" s="311">
        <f t="shared" si="68"/>
        <v>7.6488472706801008E-2</v>
      </c>
      <c r="J138" s="311">
        <f t="shared" si="68"/>
        <v>1.4420000000000002</v>
      </c>
      <c r="K138" s="311"/>
      <c r="L138" s="311">
        <f t="shared" ref="L138:O138" si="69">SUM(L128:L136)</f>
        <v>1.1639858963927936</v>
      </c>
      <c r="M138" s="311">
        <f t="shared" si="69"/>
        <v>0.32637417955204329</v>
      </c>
      <c r="N138" s="311">
        <f t="shared" si="69"/>
        <v>7.363992405516584E-2</v>
      </c>
      <c r="O138" s="311">
        <f t="shared" si="69"/>
        <v>1.5640000000000029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1.8922769583164116</v>
      </c>
      <c r="C145" s="302">
        <v>0.17373958847273635</v>
      </c>
      <c r="D145" s="302">
        <v>0.53332278883667961</v>
      </c>
      <c r="E145" s="302">
        <f>SUM(B145:D145)</f>
        <v>2.5993393356258276</v>
      </c>
      <c r="F145" s="303"/>
      <c r="G145" s="302">
        <v>2.7195811648867374</v>
      </c>
      <c r="H145" s="302">
        <v>0.39793094833991627</v>
      </c>
      <c r="I145" s="302">
        <v>0.93057192301323677</v>
      </c>
      <c r="J145" s="302">
        <f>SUM(G145:I145)</f>
        <v>4.0480840362398904</v>
      </c>
      <c r="K145" s="303"/>
      <c r="L145" s="302">
        <v>2.6501438943474951</v>
      </c>
      <c r="M145" s="302">
        <v>0.40651262037416497</v>
      </c>
      <c r="N145" s="302">
        <v>1.0007278052894857</v>
      </c>
      <c r="O145" s="302">
        <f>SUM(L145:N145)</f>
        <v>4.0573843200111455</v>
      </c>
    </row>
    <row r="146" spans="1:15" s="236" customFormat="1" x14ac:dyDescent="0.2">
      <c r="A146" s="237" t="str">
        <f>name!E$5</f>
        <v>Professional occupations</v>
      </c>
      <c r="B146" s="302">
        <v>1.964413062035701</v>
      </c>
      <c r="C146" s="302">
        <v>9.3657944405257404E-2</v>
      </c>
      <c r="D146" s="302">
        <v>0.26116266498202323</v>
      </c>
      <c r="E146" s="302">
        <f t="shared" ref="E146:E153" si="70">SUM(B146:D146)</f>
        <v>2.3192336714229818</v>
      </c>
      <c r="F146" s="303"/>
      <c r="G146" s="302">
        <v>3.1702927525967817</v>
      </c>
      <c r="H146" s="302">
        <v>0.20911005081723022</v>
      </c>
      <c r="I146" s="302">
        <v>0.35720039171085649</v>
      </c>
      <c r="J146" s="302">
        <f t="shared" ref="J146:J148" si="71">SUM(G146:I146)</f>
        <v>3.7366031951248684</v>
      </c>
      <c r="K146" s="303"/>
      <c r="L146" s="302">
        <v>4.2382842514509429</v>
      </c>
      <c r="M146" s="302">
        <v>0.23669107744097415</v>
      </c>
      <c r="N146" s="302">
        <v>0.28503723997228025</v>
      </c>
      <c r="O146" s="302">
        <f t="shared" ref="O146:O153" si="72">SUM(L146:N146)</f>
        <v>4.7600125688641972</v>
      </c>
    </row>
    <row r="147" spans="1:15" s="236" customFormat="1" x14ac:dyDescent="0.2">
      <c r="A147" s="237" t="str">
        <f>name!E$6</f>
        <v>Associate professional occupations</v>
      </c>
      <c r="B147" s="302">
        <v>1.4282386946587744</v>
      </c>
      <c r="C147" s="302">
        <v>0.14993927884212993</v>
      </c>
      <c r="D147" s="302">
        <v>0.11310178246167438</v>
      </c>
      <c r="E147" s="302">
        <f t="shared" si="70"/>
        <v>1.6912797559625787</v>
      </c>
      <c r="F147" s="303"/>
      <c r="G147" s="302">
        <v>2.1601535005051486</v>
      </c>
      <c r="H147" s="302">
        <v>0.27326866442861764</v>
      </c>
      <c r="I147" s="302">
        <v>0.15621745515053573</v>
      </c>
      <c r="J147" s="302">
        <f t="shared" si="71"/>
        <v>2.5896396200843022</v>
      </c>
      <c r="K147" s="303"/>
      <c r="L147" s="302">
        <v>2.3853744070323515</v>
      </c>
      <c r="M147" s="302">
        <v>0.24216237142988969</v>
      </c>
      <c r="N147" s="302">
        <v>0.17369239972947662</v>
      </c>
      <c r="O147" s="302">
        <f t="shared" si="72"/>
        <v>2.8012291781917176</v>
      </c>
    </row>
    <row r="148" spans="1:15" s="236" customFormat="1" x14ac:dyDescent="0.2">
      <c r="A148" s="237" t="str">
        <f>name!E$7</f>
        <v>Administrative and secretarial occupations</v>
      </c>
      <c r="B148" s="302">
        <v>1.370478547633158</v>
      </c>
      <c r="C148" s="302">
        <v>0.91452805518617475</v>
      </c>
      <c r="D148" s="302">
        <v>6.5852959993854973E-2</v>
      </c>
      <c r="E148" s="302">
        <f t="shared" si="70"/>
        <v>2.3508595628131879</v>
      </c>
      <c r="F148" s="303"/>
      <c r="G148" s="302">
        <v>1.7519040893814222</v>
      </c>
      <c r="H148" s="302">
        <v>1.0908922648772104</v>
      </c>
      <c r="I148" s="302">
        <v>0.16703680921568098</v>
      </c>
      <c r="J148" s="302">
        <f t="shared" si="71"/>
        <v>3.0098331634743136</v>
      </c>
      <c r="K148" s="303"/>
      <c r="L148" s="302">
        <v>1.7373231548413171</v>
      </c>
      <c r="M148" s="302">
        <v>1.0947335666445914</v>
      </c>
      <c r="N148" s="302">
        <v>0.11088041949459766</v>
      </c>
      <c r="O148" s="302">
        <f t="shared" si="72"/>
        <v>2.9429371409805061</v>
      </c>
    </row>
    <row r="149" spans="1:15" s="236" customFormat="1" x14ac:dyDescent="0.2">
      <c r="A149" s="237" t="str">
        <f>name!E$8</f>
        <v>Skilled trades occupations</v>
      </c>
      <c r="B149" s="302">
        <v>6.2563328038407384</v>
      </c>
      <c r="C149" s="302">
        <v>0.16901923894444712</v>
      </c>
      <c r="D149" s="302">
        <v>9.0565346851924957</v>
      </c>
      <c r="E149" s="302">
        <f t="shared" si="70"/>
        <v>15.481886727977681</v>
      </c>
      <c r="F149" s="303"/>
      <c r="G149" s="302">
        <v>6.1929144864606389</v>
      </c>
      <c r="H149" s="302">
        <v>0.29386708540340362</v>
      </c>
      <c r="I149" s="302">
        <v>7.6370971448813858</v>
      </c>
      <c r="J149" s="302">
        <f>SUM(G149:I149)</f>
        <v>14.123878716745429</v>
      </c>
      <c r="K149" s="303"/>
      <c r="L149" s="302">
        <v>4.4402290461823632</v>
      </c>
      <c r="M149" s="302">
        <v>0.4244272013558929</v>
      </c>
      <c r="N149" s="302">
        <v>7.5480145423803773</v>
      </c>
      <c r="O149" s="302">
        <f t="shared" si="72"/>
        <v>12.412670789918632</v>
      </c>
    </row>
    <row r="150" spans="1:15" s="236" customFormat="1" x14ac:dyDescent="0.2">
      <c r="A150" s="237" t="str">
        <f>name!E$9</f>
        <v>Caring, leisure and other service occupations</v>
      </c>
      <c r="B150" s="302">
        <v>5.4268126308855955E-2</v>
      </c>
      <c r="C150" s="302">
        <v>1.2549654479355778E-2</v>
      </c>
      <c r="D150" s="302">
        <v>3.8733110364731712E-3</v>
      </c>
      <c r="E150" s="302">
        <f t="shared" si="70"/>
        <v>7.0691091824684915E-2</v>
      </c>
      <c r="F150" s="303"/>
      <c r="G150" s="302">
        <v>7.2929204692576452E-2</v>
      </c>
      <c r="H150" s="302">
        <v>2.3360213277123478E-2</v>
      </c>
      <c r="I150" s="302">
        <v>9.4177007183136683E-3</v>
      </c>
      <c r="J150" s="302">
        <f t="shared" ref="J150:J153" si="73">SUM(G150:I150)</f>
        <v>0.10570711868801361</v>
      </c>
      <c r="K150" s="303"/>
      <c r="L150" s="302">
        <v>6.5043381613641635E-2</v>
      </c>
      <c r="M150" s="302">
        <v>1.8793980057058599E-2</v>
      </c>
      <c r="N150" s="302">
        <v>1.4181382587150114E-2</v>
      </c>
      <c r="O150" s="302">
        <f t="shared" si="72"/>
        <v>9.8018744257850343E-2</v>
      </c>
    </row>
    <row r="151" spans="1:15" s="236" customFormat="1" x14ac:dyDescent="0.2">
      <c r="A151" s="237" t="str">
        <f>name!E$10</f>
        <v>Sales and customer service occupations</v>
      </c>
      <c r="B151" s="302">
        <v>0.36527921019540521</v>
      </c>
      <c r="C151" s="302">
        <v>0.17058299525114223</v>
      </c>
      <c r="D151" s="302">
        <v>3.878796178338148E-2</v>
      </c>
      <c r="E151" s="302">
        <f t="shared" si="70"/>
        <v>0.5746501672299289</v>
      </c>
      <c r="F151" s="303"/>
      <c r="G151" s="302">
        <v>0.45283849945523263</v>
      </c>
      <c r="H151" s="302">
        <v>0.22079129834023722</v>
      </c>
      <c r="I151" s="302">
        <v>5.1956570386411327E-2</v>
      </c>
      <c r="J151" s="302">
        <f t="shared" si="73"/>
        <v>0.72558636818188116</v>
      </c>
      <c r="K151" s="303"/>
      <c r="L151" s="302">
        <v>0.49587609462556276</v>
      </c>
      <c r="M151" s="302">
        <v>0.2189781817838323</v>
      </c>
      <c r="N151" s="302">
        <v>5.7200944429797625E-2</v>
      </c>
      <c r="O151" s="302">
        <f t="shared" si="72"/>
        <v>0.77205522083919265</v>
      </c>
    </row>
    <row r="152" spans="1:15" s="236" customFormat="1" x14ac:dyDescent="0.2">
      <c r="A152" s="237" t="str">
        <f>name!E$11</f>
        <v>Process, plant and machine operatives</v>
      </c>
      <c r="B152" s="302">
        <v>1.911581823250488</v>
      </c>
      <c r="C152" s="302">
        <v>4.6981819054183811E-2</v>
      </c>
      <c r="D152" s="302">
        <v>0.60344631415366878</v>
      </c>
      <c r="E152" s="302">
        <f t="shared" si="70"/>
        <v>2.5620099564583407</v>
      </c>
      <c r="F152" s="303"/>
      <c r="G152" s="302">
        <v>1.9178800626704124</v>
      </c>
      <c r="H152" s="302">
        <v>0.12900541428654294</v>
      </c>
      <c r="I152" s="302">
        <v>0.70758206833533788</v>
      </c>
      <c r="J152" s="302">
        <f t="shared" si="73"/>
        <v>2.7544675452922931</v>
      </c>
      <c r="K152" s="303"/>
      <c r="L152" s="302">
        <v>1.6796005886224465</v>
      </c>
      <c r="M152" s="302">
        <v>0.11658161890799228</v>
      </c>
      <c r="N152" s="302">
        <v>1.0117346037335593</v>
      </c>
      <c r="O152" s="302">
        <f t="shared" si="72"/>
        <v>2.8079168112639978</v>
      </c>
    </row>
    <row r="153" spans="1:15" s="236" customFormat="1" x14ac:dyDescent="0.2">
      <c r="A153" s="237" t="str">
        <f>name!E$12</f>
        <v>Elementary occupations</v>
      </c>
      <c r="B153" s="302">
        <v>1.1845609475244834</v>
      </c>
      <c r="C153" s="302">
        <v>0.25812512735171955</v>
      </c>
      <c r="D153" s="302">
        <v>0.70136365580857507</v>
      </c>
      <c r="E153" s="302">
        <f t="shared" si="70"/>
        <v>2.1440497306847779</v>
      </c>
      <c r="F153" s="303"/>
      <c r="G153" s="302">
        <v>1.147531385561867</v>
      </c>
      <c r="H153" s="302">
        <v>0.37695292253385637</v>
      </c>
      <c r="I153" s="302">
        <v>0.71271592807323214</v>
      </c>
      <c r="J153" s="302">
        <f t="shared" si="73"/>
        <v>2.2372002361689556</v>
      </c>
      <c r="K153" s="303"/>
      <c r="L153" s="302">
        <v>1.3361851661769915</v>
      </c>
      <c r="M153" s="302">
        <v>0.41246271284620672</v>
      </c>
      <c r="N153" s="302">
        <v>0.96012734664954558</v>
      </c>
      <c r="O153" s="302">
        <f t="shared" si="72"/>
        <v>2.7087752256727438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16.427430173764016</v>
      </c>
      <c r="C155" s="311">
        <f t="shared" ref="C155:E155" si="74">SUM(C145:C153)</f>
        <v>1.9891237019871468</v>
      </c>
      <c r="D155" s="311">
        <f t="shared" si="74"/>
        <v>11.377446124248825</v>
      </c>
      <c r="E155" s="311">
        <f t="shared" si="74"/>
        <v>29.79399999999999</v>
      </c>
      <c r="F155" s="311"/>
      <c r="G155" s="311">
        <f t="shared" ref="G155:J155" si="75">SUM(G145:G153)</f>
        <v>19.586025146210819</v>
      </c>
      <c r="H155" s="311">
        <f t="shared" si="75"/>
        <v>3.015178862304138</v>
      </c>
      <c r="I155" s="311">
        <f t="shared" si="75"/>
        <v>10.729795991484991</v>
      </c>
      <c r="J155" s="311">
        <f t="shared" si="75"/>
        <v>33.330999999999946</v>
      </c>
      <c r="K155" s="311"/>
      <c r="L155" s="311">
        <f t="shared" ref="L155:O155" si="76">SUM(L145:L153)</f>
        <v>19.028059984893112</v>
      </c>
      <c r="M155" s="311">
        <f t="shared" si="76"/>
        <v>3.1713433308406032</v>
      </c>
      <c r="N155" s="311">
        <f t="shared" si="76"/>
        <v>11.161596684266271</v>
      </c>
      <c r="O155" s="311">
        <f t="shared" si="76"/>
        <v>33.360999999999983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5.7171637537805644</v>
      </c>
      <c r="C162" s="302">
        <v>0.40727248063163957</v>
      </c>
      <c r="D162" s="302">
        <v>2.4156459329678364</v>
      </c>
      <c r="E162" s="302">
        <f>SUM(B162:D162)</f>
        <v>8.5400821673800404</v>
      </c>
      <c r="F162" s="303"/>
      <c r="G162" s="302">
        <v>6.6777757686379644</v>
      </c>
      <c r="H162" s="302">
        <v>0.60278327029365775</v>
      </c>
      <c r="I162" s="302">
        <v>1.9476667211987815</v>
      </c>
      <c r="J162" s="302">
        <f>SUM(G162:I162)</f>
        <v>9.2282257601304032</v>
      </c>
      <c r="K162" s="303"/>
      <c r="L162" s="302">
        <v>6.8836787162458535</v>
      </c>
      <c r="M162" s="302">
        <v>0.60196909072659632</v>
      </c>
      <c r="N162" s="302">
        <v>2.1189593469788992</v>
      </c>
      <c r="O162" s="302">
        <f>SUM(L162:N162)</f>
        <v>9.6046071539513491</v>
      </c>
    </row>
    <row r="163" spans="1:15" s="236" customFormat="1" x14ac:dyDescent="0.2">
      <c r="A163" s="237" t="str">
        <f>name!E$5</f>
        <v>Professional occupations</v>
      </c>
      <c r="B163" s="302">
        <v>3.7448398489344226</v>
      </c>
      <c r="C163" s="302">
        <v>0.51667973916855858</v>
      </c>
      <c r="D163" s="302">
        <v>0.49055092811024226</v>
      </c>
      <c r="E163" s="302">
        <f t="shared" ref="E163:E170" si="77">SUM(B163:D163)</f>
        <v>4.7520705162132231</v>
      </c>
      <c r="F163" s="303"/>
      <c r="G163" s="302">
        <v>4.9094610159700904</v>
      </c>
      <c r="H163" s="302">
        <v>0.70119378450286651</v>
      </c>
      <c r="I163" s="302">
        <v>0.3939788522903227</v>
      </c>
      <c r="J163" s="302">
        <f t="shared" ref="J163:J165" si="78">SUM(G163:I163)</f>
        <v>6.0046336527632791</v>
      </c>
      <c r="K163" s="303"/>
      <c r="L163" s="302">
        <v>6.4125104817371987</v>
      </c>
      <c r="M163" s="302">
        <v>0.63448207489122566</v>
      </c>
      <c r="N163" s="302">
        <v>0.29758428546671895</v>
      </c>
      <c r="O163" s="302">
        <f t="shared" ref="O163:O170" si="79">SUM(L163:N163)</f>
        <v>7.3445768420951438</v>
      </c>
    </row>
    <row r="164" spans="1:15" s="236" customFormat="1" x14ac:dyDescent="0.2">
      <c r="A164" s="237" t="str">
        <f>name!E$6</f>
        <v>Associate professional occupations</v>
      </c>
      <c r="B164" s="302">
        <v>3.7500338007067113</v>
      </c>
      <c r="C164" s="302">
        <v>0.9209786051021106</v>
      </c>
      <c r="D164" s="302">
        <v>0.38890305173564316</v>
      </c>
      <c r="E164" s="302">
        <f t="shared" si="77"/>
        <v>5.0599154575444656</v>
      </c>
      <c r="F164" s="303"/>
      <c r="G164" s="302">
        <v>4.3401628604421916</v>
      </c>
      <c r="H164" s="302">
        <v>1.0203229487981937</v>
      </c>
      <c r="I164" s="302">
        <v>0.2549529773746409</v>
      </c>
      <c r="J164" s="302">
        <f t="shared" si="78"/>
        <v>5.6154387866150266</v>
      </c>
      <c r="K164" s="303"/>
      <c r="L164" s="302">
        <v>4.8521731940301631</v>
      </c>
      <c r="M164" s="302">
        <v>0.86352584491986883</v>
      </c>
      <c r="N164" s="302">
        <v>0.23603465894450518</v>
      </c>
      <c r="O164" s="302">
        <f t="shared" si="79"/>
        <v>5.9517336978945368</v>
      </c>
    </row>
    <row r="165" spans="1:15" s="236" customFormat="1" x14ac:dyDescent="0.2">
      <c r="A165" s="237" t="str">
        <f>name!E$7</f>
        <v>Administrative and secretarial occupations</v>
      </c>
      <c r="B165" s="302">
        <v>4.2308780876842667</v>
      </c>
      <c r="C165" s="302">
        <v>1.7498364758106739</v>
      </c>
      <c r="D165" s="302">
        <v>0.16670610683812223</v>
      </c>
      <c r="E165" s="302">
        <f t="shared" si="77"/>
        <v>6.1474206703330623</v>
      </c>
      <c r="F165" s="303"/>
      <c r="G165" s="302">
        <v>4.1571577885616664</v>
      </c>
      <c r="H165" s="302">
        <v>1.6020082382966072</v>
      </c>
      <c r="I165" s="302">
        <v>9.4553815462333379E-2</v>
      </c>
      <c r="J165" s="302">
        <f t="shared" si="78"/>
        <v>5.8537198423206069</v>
      </c>
      <c r="K165" s="303"/>
      <c r="L165" s="302">
        <v>5.1528479325490038</v>
      </c>
      <c r="M165" s="302">
        <v>1.4060762747809674</v>
      </c>
      <c r="N165" s="302">
        <v>8.935727829280829E-2</v>
      </c>
      <c r="O165" s="302">
        <f t="shared" si="79"/>
        <v>6.6482814856227792</v>
      </c>
    </row>
    <row r="166" spans="1:15" s="236" customFormat="1" x14ac:dyDescent="0.2">
      <c r="A166" s="237" t="str">
        <f>name!E$8</f>
        <v>Skilled trades occupations</v>
      </c>
      <c r="B166" s="302">
        <v>4.3577934459990493</v>
      </c>
      <c r="C166" s="302">
        <v>0.49719746856180247</v>
      </c>
      <c r="D166" s="302">
        <v>1.4458134345499152</v>
      </c>
      <c r="E166" s="302">
        <f t="shared" si="77"/>
        <v>6.3008043491107673</v>
      </c>
      <c r="F166" s="303"/>
      <c r="G166" s="302">
        <v>3.8080961812068819</v>
      </c>
      <c r="H166" s="302">
        <v>0.38081080619103358</v>
      </c>
      <c r="I166" s="302">
        <v>1.0956188634616435</v>
      </c>
      <c r="J166" s="302">
        <f>SUM(G166:I166)</f>
        <v>5.2845258508595592</v>
      </c>
      <c r="K166" s="303"/>
      <c r="L166" s="302">
        <v>3.6098078817677703</v>
      </c>
      <c r="M166" s="302">
        <v>0.38699147041031945</v>
      </c>
      <c r="N166" s="302">
        <v>1.3139600310765549</v>
      </c>
      <c r="O166" s="302">
        <f t="shared" si="79"/>
        <v>5.3107593832546449</v>
      </c>
    </row>
    <row r="167" spans="1:15" s="236" customFormat="1" x14ac:dyDescent="0.2">
      <c r="A167" s="237" t="str">
        <f>name!E$9</f>
        <v>Caring, leisure and other service occupations</v>
      </c>
      <c r="B167" s="302">
        <v>0.33715210185761363</v>
      </c>
      <c r="C167" s="302">
        <v>0.11627222452767196</v>
      </c>
      <c r="D167" s="302">
        <v>9.8318267518950397E-2</v>
      </c>
      <c r="E167" s="302">
        <f t="shared" si="77"/>
        <v>0.55174259390423597</v>
      </c>
      <c r="F167" s="303"/>
      <c r="G167" s="302">
        <v>0.29892893988188296</v>
      </c>
      <c r="H167" s="302">
        <v>0.10407210539682175</v>
      </c>
      <c r="I167" s="302">
        <v>6.8555163280628106E-2</v>
      </c>
      <c r="J167" s="302">
        <f t="shared" ref="J167:J170" si="80">SUM(G167:I167)</f>
        <v>0.47155620855933283</v>
      </c>
      <c r="K167" s="303"/>
      <c r="L167" s="302">
        <v>0.3735549035613468</v>
      </c>
      <c r="M167" s="302">
        <v>7.9259458056962093E-2</v>
      </c>
      <c r="N167" s="302">
        <v>0.12091651183440125</v>
      </c>
      <c r="O167" s="302">
        <f t="shared" si="79"/>
        <v>0.57373087345271012</v>
      </c>
    </row>
    <row r="168" spans="1:15" s="236" customFormat="1" x14ac:dyDescent="0.2">
      <c r="A168" s="237" t="str">
        <f>name!E$10</f>
        <v>Sales and customer service occupations</v>
      </c>
      <c r="B168" s="302">
        <v>6.9891773752912538</v>
      </c>
      <c r="C168" s="302">
        <v>15.20290068959363</v>
      </c>
      <c r="D168" s="302">
        <v>1.1080884604216219</v>
      </c>
      <c r="E168" s="302">
        <f t="shared" si="77"/>
        <v>23.300166525306505</v>
      </c>
      <c r="F168" s="303"/>
      <c r="G168" s="302">
        <v>6.2709399575775313</v>
      </c>
      <c r="H168" s="302">
        <v>14.818695394926166</v>
      </c>
      <c r="I168" s="302">
        <v>0.6266136971679831</v>
      </c>
      <c r="J168" s="302">
        <f t="shared" si="80"/>
        <v>21.716249049671681</v>
      </c>
      <c r="K168" s="303"/>
      <c r="L168" s="302">
        <v>5.2063728019259798</v>
      </c>
      <c r="M168" s="302">
        <v>13.175148555413115</v>
      </c>
      <c r="N168" s="302">
        <v>0.43275823691126586</v>
      </c>
      <c r="O168" s="302">
        <f t="shared" si="79"/>
        <v>18.814279594250362</v>
      </c>
    </row>
    <row r="169" spans="1:15" s="236" customFormat="1" x14ac:dyDescent="0.2">
      <c r="A169" s="237" t="str">
        <f>name!E$11</f>
        <v>Process, plant and machine operatives</v>
      </c>
      <c r="B169" s="302">
        <v>4.4084870171411259</v>
      </c>
      <c r="C169" s="302">
        <v>0.73370305770568767</v>
      </c>
      <c r="D169" s="302">
        <v>0.16129235588787078</v>
      </c>
      <c r="E169" s="302">
        <f t="shared" si="77"/>
        <v>5.3034824307346842</v>
      </c>
      <c r="F169" s="303"/>
      <c r="G169" s="302">
        <v>3.468559894129791</v>
      </c>
      <c r="H169" s="302">
        <v>0.7693466321136101</v>
      </c>
      <c r="I169" s="302">
        <v>0.13415394563561261</v>
      </c>
      <c r="J169" s="302">
        <f t="shared" si="80"/>
        <v>4.3720604718790144</v>
      </c>
      <c r="K169" s="303"/>
      <c r="L169" s="302">
        <v>3.2215803255473086</v>
      </c>
      <c r="M169" s="302">
        <v>1.0150743619176439</v>
      </c>
      <c r="N169" s="302">
        <v>0.18689789166993664</v>
      </c>
      <c r="O169" s="302">
        <f t="shared" si="79"/>
        <v>4.4235525791348884</v>
      </c>
    </row>
    <row r="170" spans="1:15" s="236" customFormat="1" x14ac:dyDescent="0.2">
      <c r="A170" s="237" t="str">
        <f>name!E$12</f>
        <v>Elementary occupations</v>
      </c>
      <c r="B170" s="302">
        <v>3.9677719253164359</v>
      </c>
      <c r="C170" s="302">
        <v>3.0299769291204783</v>
      </c>
      <c r="D170" s="302">
        <v>0.10456643503613648</v>
      </c>
      <c r="E170" s="302">
        <f t="shared" si="77"/>
        <v>7.1023152894730499</v>
      </c>
      <c r="F170" s="303"/>
      <c r="G170" s="302">
        <v>3.129677343823317</v>
      </c>
      <c r="H170" s="302">
        <v>2.466665346536308</v>
      </c>
      <c r="I170" s="302">
        <v>7.3247686841406742E-2</v>
      </c>
      <c r="J170" s="302">
        <f t="shared" si="80"/>
        <v>5.6695903772010325</v>
      </c>
      <c r="K170" s="303"/>
      <c r="L170" s="302">
        <v>3.102228569855277</v>
      </c>
      <c r="M170" s="302">
        <v>2.2134213033668146</v>
      </c>
      <c r="N170" s="302">
        <v>8.2828517121393747E-2</v>
      </c>
      <c r="O170" s="302">
        <f t="shared" si="79"/>
        <v>5.3984783903434854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37.503297356711442</v>
      </c>
      <c r="C172" s="311">
        <f t="shared" ref="C172:E172" si="81">SUM(C162:C170)</f>
        <v>23.174817670222257</v>
      </c>
      <c r="D172" s="311">
        <f t="shared" si="81"/>
        <v>6.3798849730663383</v>
      </c>
      <c r="E172" s="311">
        <f t="shared" si="81"/>
        <v>67.058000000000035</v>
      </c>
      <c r="F172" s="311"/>
      <c r="G172" s="311">
        <f t="shared" ref="G172:J172" si="82">SUM(G162:G170)</f>
        <v>37.06075975023132</v>
      </c>
      <c r="H172" s="311">
        <f t="shared" si="82"/>
        <v>22.465898527055266</v>
      </c>
      <c r="I172" s="311">
        <f t="shared" si="82"/>
        <v>4.6893417227133529</v>
      </c>
      <c r="J172" s="311">
        <f t="shared" si="82"/>
        <v>64.215999999999937</v>
      </c>
      <c r="K172" s="311"/>
      <c r="L172" s="311">
        <f t="shared" ref="L172:O172" si="83">SUM(L162:L170)</f>
        <v>38.814754807219906</v>
      </c>
      <c r="M172" s="311">
        <f t="shared" si="83"/>
        <v>20.375948434483515</v>
      </c>
      <c r="N172" s="311">
        <f t="shared" si="83"/>
        <v>4.8792967582964835</v>
      </c>
      <c r="O172" s="311">
        <f t="shared" si="83"/>
        <v>64.069999999999894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1.1847962524992848</v>
      </c>
      <c r="C179" s="302">
        <v>7.9820897424846382E-2</v>
      </c>
      <c r="D179" s="302">
        <v>0.32499981430387076</v>
      </c>
      <c r="E179" s="302">
        <f>SUM(B179:D179)</f>
        <v>1.589616964228002</v>
      </c>
      <c r="F179" s="303"/>
      <c r="G179" s="302">
        <v>1.3608566558195012</v>
      </c>
      <c r="H179" s="302">
        <v>0.16561952161693991</v>
      </c>
      <c r="I179" s="302">
        <v>0.2331543598757532</v>
      </c>
      <c r="J179" s="302">
        <f>SUM(G179:I179)</f>
        <v>1.7596305373121943</v>
      </c>
      <c r="K179" s="303"/>
      <c r="L179" s="302">
        <v>1.4987786835929318</v>
      </c>
      <c r="M179" s="302">
        <v>0.19903513711088625</v>
      </c>
      <c r="N179" s="302">
        <v>0.26845575000958377</v>
      </c>
      <c r="O179" s="302">
        <f>SUM(L179:N179)</f>
        <v>1.9662695707134019</v>
      </c>
    </row>
    <row r="180" spans="1:15" s="236" customFormat="1" x14ac:dyDescent="0.2">
      <c r="A180" s="237" t="str">
        <f>name!E$5</f>
        <v>Professional occupations</v>
      </c>
      <c r="B180" s="302">
        <v>0.98553019359470595</v>
      </c>
      <c r="C180" s="302">
        <v>6.2228102042644028E-2</v>
      </c>
      <c r="D180" s="302">
        <v>9.3917445345660586E-2</v>
      </c>
      <c r="E180" s="302">
        <f t="shared" ref="E180:E187" si="84">SUM(B180:D180)</f>
        <v>1.1416757409830105</v>
      </c>
      <c r="F180" s="303"/>
      <c r="G180" s="302">
        <v>1.3433488549276915</v>
      </c>
      <c r="H180" s="302">
        <v>0.1268373112399066</v>
      </c>
      <c r="I180" s="302">
        <v>6.4099398831085522E-2</v>
      </c>
      <c r="J180" s="302">
        <f t="shared" ref="J180:J182" si="85">SUM(G180:I180)</f>
        <v>1.5342855649986837</v>
      </c>
      <c r="K180" s="303"/>
      <c r="L180" s="302">
        <v>2.1368597545565375</v>
      </c>
      <c r="M180" s="302">
        <v>0.20558233516326227</v>
      </c>
      <c r="N180" s="302">
        <v>6.4528963929005104E-2</v>
      </c>
      <c r="O180" s="302">
        <f t="shared" ref="O180:O187" si="86">SUM(L180:N180)</f>
        <v>2.4069710536488049</v>
      </c>
    </row>
    <row r="181" spans="1:15" s="236" customFormat="1" x14ac:dyDescent="0.2">
      <c r="A181" s="237" t="str">
        <f>name!E$6</f>
        <v>Associate professional occupations</v>
      </c>
      <c r="B181" s="302">
        <v>1.1613726644040656</v>
      </c>
      <c r="C181" s="302">
        <v>9.2376426901047873E-2</v>
      </c>
      <c r="D181" s="302">
        <v>6.2372860215510417E-2</v>
      </c>
      <c r="E181" s="302">
        <f t="shared" si="84"/>
        <v>1.3161219515206239</v>
      </c>
      <c r="F181" s="303"/>
      <c r="G181" s="302">
        <v>1.4303489636577338</v>
      </c>
      <c r="H181" s="302">
        <v>0.15798062056124543</v>
      </c>
      <c r="I181" s="302">
        <v>4.3410258153817334E-2</v>
      </c>
      <c r="J181" s="302">
        <f t="shared" si="85"/>
        <v>1.6317398423727967</v>
      </c>
      <c r="K181" s="303"/>
      <c r="L181" s="302">
        <v>1.9144531680040417</v>
      </c>
      <c r="M181" s="302">
        <v>0.20430323982900303</v>
      </c>
      <c r="N181" s="302">
        <v>5.1737940704271589E-2</v>
      </c>
      <c r="O181" s="302">
        <f t="shared" si="86"/>
        <v>2.1704943485373165</v>
      </c>
    </row>
    <row r="182" spans="1:15" s="236" customFormat="1" x14ac:dyDescent="0.2">
      <c r="A182" s="237" t="str">
        <f>name!E$7</f>
        <v>Administrative and secretarial occupations</v>
      </c>
      <c r="B182" s="302">
        <v>1.6503294778086308</v>
      </c>
      <c r="C182" s="302">
        <v>0.54827388905463448</v>
      </c>
      <c r="D182" s="302">
        <v>6.9623653111145142E-2</v>
      </c>
      <c r="E182" s="302">
        <f t="shared" si="84"/>
        <v>2.2682270199744106</v>
      </c>
      <c r="F182" s="303"/>
      <c r="G182" s="302">
        <v>1.7020535023838765</v>
      </c>
      <c r="H182" s="302">
        <v>0.78789687089451332</v>
      </c>
      <c r="I182" s="302">
        <v>4.3984421880374103E-2</v>
      </c>
      <c r="J182" s="302">
        <f t="shared" si="85"/>
        <v>2.5339347951587641</v>
      </c>
      <c r="K182" s="303"/>
      <c r="L182" s="302">
        <v>2.2150905209458833</v>
      </c>
      <c r="M182" s="302">
        <v>0.8515074803040632</v>
      </c>
      <c r="N182" s="302">
        <v>3.9987912559029636E-2</v>
      </c>
      <c r="O182" s="302">
        <f t="shared" si="86"/>
        <v>3.1065859138089764</v>
      </c>
    </row>
    <row r="183" spans="1:15" s="236" customFormat="1" x14ac:dyDescent="0.2">
      <c r="A183" s="237" t="str">
        <f>name!E$8</f>
        <v>Skilled trades occupations</v>
      </c>
      <c r="B183" s="302">
        <v>0.74465226825694653</v>
      </c>
      <c r="C183" s="302">
        <v>0.1259481899140405</v>
      </c>
      <c r="D183" s="302">
        <v>0.29865666725094625</v>
      </c>
      <c r="E183" s="302">
        <f t="shared" si="84"/>
        <v>1.1692571254219333</v>
      </c>
      <c r="F183" s="303"/>
      <c r="G183" s="302">
        <v>0.58856430409167493</v>
      </c>
      <c r="H183" s="302">
        <v>0.12915723237336599</v>
      </c>
      <c r="I183" s="302">
        <v>0.12171727510271485</v>
      </c>
      <c r="J183" s="302">
        <f>SUM(G183:I183)</f>
        <v>0.83943881156775579</v>
      </c>
      <c r="K183" s="303"/>
      <c r="L183" s="302">
        <v>0.58596926702001684</v>
      </c>
      <c r="M183" s="302">
        <v>0.18774862965249794</v>
      </c>
      <c r="N183" s="302">
        <v>0.14048081438239166</v>
      </c>
      <c r="O183" s="302">
        <f t="shared" si="86"/>
        <v>0.91419871105490647</v>
      </c>
    </row>
    <row r="184" spans="1:15" s="236" customFormat="1" x14ac:dyDescent="0.2">
      <c r="A184" s="237" t="str">
        <f>name!E$9</f>
        <v>Caring, leisure and other service occupations</v>
      </c>
      <c r="B184" s="302">
        <v>0.652122394545253</v>
      </c>
      <c r="C184" s="302">
        <v>0.40982450691196415</v>
      </c>
      <c r="D184" s="302">
        <v>0.11944568581836722</v>
      </c>
      <c r="E184" s="302">
        <f t="shared" si="84"/>
        <v>1.1813925872755844</v>
      </c>
      <c r="F184" s="303"/>
      <c r="G184" s="302">
        <v>0.71740158890417249</v>
      </c>
      <c r="H184" s="302">
        <v>0.48340056866373343</v>
      </c>
      <c r="I184" s="302">
        <v>6.2868428730949083E-2</v>
      </c>
      <c r="J184" s="302">
        <f t="shared" ref="J184:J187" si="87">SUM(G184:I184)</f>
        <v>1.2636705862988551</v>
      </c>
      <c r="K184" s="303"/>
      <c r="L184" s="302">
        <v>0.70513657179856548</v>
      </c>
      <c r="M184" s="302">
        <v>0.5085853925658913</v>
      </c>
      <c r="N184" s="302">
        <v>7.7211173993960061E-2</v>
      </c>
      <c r="O184" s="302">
        <f t="shared" si="86"/>
        <v>1.2909331383584168</v>
      </c>
    </row>
    <row r="185" spans="1:15" s="236" customFormat="1" x14ac:dyDescent="0.2">
      <c r="A185" s="237" t="str">
        <f>name!E$10</f>
        <v>Sales and customer service occupations</v>
      </c>
      <c r="B185" s="302">
        <v>0.60475531335703792</v>
      </c>
      <c r="C185" s="302">
        <v>0.16838784939900386</v>
      </c>
      <c r="D185" s="302">
        <v>6.1470698098922173E-2</v>
      </c>
      <c r="E185" s="302">
        <f t="shared" si="84"/>
        <v>0.83461386085496392</v>
      </c>
      <c r="F185" s="303"/>
      <c r="G185" s="302">
        <v>0.63482037898021693</v>
      </c>
      <c r="H185" s="302">
        <v>0.22325263151798136</v>
      </c>
      <c r="I185" s="302">
        <v>3.033560568165573E-2</v>
      </c>
      <c r="J185" s="302">
        <f t="shared" si="87"/>
        <v>0.888408616179854</v>
      </c>
      <c r="K185" s="303"/>
      <c r="L185" s="302">
        <v>0.81259807119409244</v>
      </c>
      <c r="M185" s="302">
        <v>0.33944947662828884</v>
      </c>
      <c r="N185" s="302">
        <v>3.0084393496649871E-2</v>
      </c>
      <c r="O185" s="302">
        <f t="shared" si="86"/>
        <v>1.1821319413190312</v>
      </c>
    </row>
    <row r="186" spans="1:15" s="236" customFormat="1" x14ac:dyDescent="0.2">
      <c r="A186" s="237" t="str">
        <f>name!E$11</f>
        <v>Process, plant and machine operatives</v>
      </c>
      <c r="B186" s="302">
        <v>4.6242445791151736</v>
      </c>
      <c r="C186" s="302">
        <v>0.54576699459072875</v>
      </c>
      <c r="D186" s="302">
        <v>2.6672662931497246</v>
      </c>
      <c r="E186" s="302">
        <f t="shared" si="84"/>
        <v>7.8372778668556267</v>
      </c>
      <c r="F186" s="303"/>
      <c r="G186" s="302">
        <v>3.4778658783444043</v>
      </c>
      <c r="H186" s="302">
        <v>0.80054073172593798</v>
      </c>
      <c r="I186" s="302">
        <v>1.5891165581792335</v>
      </c>
      <c r="J186" s="302">
        <f t="shared" si="87"/>
        <v>5.8675231682495754</v>
      </c>
      <c r="K186" s="303"/>
      <c r="L186" s="302">
        <v>2.9347037495961827</v>
      </c>
      <c r="M186" s="302">
        <v>0.97493547173577344</v>
      </c>
      <c r="N186" s="302">
        <v>1.9334180334520823</v>
      </c>
      <c r="O186" s="302">
        <f t="shared" si="86"/>
        <v>5.8430572547840383</v>
      </c>
    </row>
    <row r="187" spans="1:15" s="236" customFormat="1" x14ac:dyDescent="0.2">
      <c r="A187" s="237" t="str">
        <f>name!E$12</f>
        <v>Elementary occupations</v>
      </c>
      <c r="B187" s="302">
        <v>2.4719203590101917</v>
      </c>
      <c r="C187" s="302">
        <v>0.68946308043509552</v>
      </c>
      <c r="D187" s="302">
        <v>0.12343344344053742</v>
      </c>
      <c r="E187" s="302">
        <f t="shared" si="84"/>
        <v>3.2848168828858246</v>
      </c>
      <c r="F187" s="303"/>
      <c r="G187" s="302">
        <v>1.9856634118176661</v>
      </c>
      <c r="H187" s="302">
        <v>0.74338994516006929</v>
      </c>
      <c r="I187" s="302">
        <v>6.3314720883779874E-2</v>
      </c>
      <c r="J187" s="302">
        <f t="shared" si="87"/>
        <v>2.7923680778615152</v>
      </c>
      <c r="K187" s="303"/>
      <c r="L187" s="302">
        <v>2.0908740899135938</v>
      </c>
      <c r="M187" s="302">
        <v>0.95861884909140027</v>
      </c>
      <c r="N187" s="302">
        <v>7.2865128770085844E-2</v>
      </c>
      <c r="O187" s="302">
        <f t="shared" si="86"/>
        <v>3.12235806777508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14.079723502591289</v>
      </c>
      <c r="C189" s="311">
        <f t="shared" ref="C189:E189" si="88">SUM(C179:C187)</f>
        <v>2.7220899366740055</v>
      </c>
      <c r="D189" s="311">
        <f t="shared" si="88"/>
        <v>3.8211865607346849</v>
      </c>
      <c r="E189" s="311">
        <f t="shared" si="88"/>
        <v>20.62299999999998</v>
      </c>
      <c r="F189" s="311"/>
      <c r="G189" s="311">
        <f t="shared" ref="G189:J189" si="89">SUM(G179:G187)</f>
        <v>13.240923538926939</v>
      </c>
      <c r="H189" s="311">
        <f t="shared" si="89"/>
        <v>3.6180754337536936</v>
      </c>
      <c r="I189" s="311">
        <f t="shared" si="89"/>
        <v>2.2520010273193631</v>
      </c>
      <c r="J189" s="311">
        <f t="shared" si="89"/>
        <v>19.110999999999994</v>
      </c>
      <c r="K189" s="311"/>
      <c r="L189" s="311">
        <f t="shared" ref="L189:O189" si="90">SUM(L179:L187)</f>
        <v>14.894463876621847</v>
      </c>
      <c r="M189" s="311">
        <f t="shared" si="90"/>
        <v>4.4297660120810667</v>
      </c>
      <c r="N189" s="311">
        <f t="shared" si="90"/>
        <v>2.6787701112970597</v>
      </c>
      <c r="O189" s="311">
        <f t="shared" si="90"/>
        <v>22.002999999999972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3.440697534963697</v>
      </c>
      <c r="C196" s="302">
        <v>0.6933742901274802</v>
      </c>
      <c r="D196" s="302">
        <v>2.0366847797067704</v>
      </c>
      <c r="E196" s="302">
        <f>SUM(B196:D196)</f>
        <v>6.1707566047979476</v>
      </c>
      <c r="F196" s="303"/>
      <c r="G196" s="302">
        <v>3.8917970300544642</v>
      </c>
      <c r="H196" s="302">
        <v>1.0364873413115687</v>
      </c>
      <c r="I196" s="302">
        <v>1.43469271929396</v>
      </c>
      <c r="J196" s="302">
        <f>SUM(G196:I196)</f>
        <v>6.3629770906599923</v>
      </c>
      <c r="K196" s="303"/>
      <c r="L196" s="302">
        <v>4.2374111895040603</v>
      </c>
      <c r="M196" s="302">
        <v>1.4630588299914962</v>
      </c>
      <c r="N196" s="302">
        <v>1.6569695186999751</v>
      </c>
      <c r="O196" s="302">
        <f>SUM(L196:N196)</f>
        <v>7.357439538195532</v>
      </c>
    </row>
    <row r="197" spans="1:15" s="236" customFormat="1" x14ac:dyDescent="0.2">
      <c r="A197" s="237" t="str">
        <f>name!E$5</f>
        <v>Professional occupations</v>
      </c>
      <c r="B197" s="302">
        <v>0.99418389772476168</v>
      </c>
      <c r="C197" s="302">
        <v>0.20539246700293989</v>
      </c>
      <c r="D197" s="302">
        <v>0.1430787599925768</v>
      </c>
      <c r="E197" s="302">
        <f t="shared" ref="E197:E204" si="91">SUM(B197:D197)</f>
        <v>1.3426551247202783</v>
      </c>
      <c r="F197" s="303"/>
      <c r="G197" s="302">
        <v>1.3510280823587746</v>
      </c>
      <c r="H197" s="302">
        <v>0.32994248130865433</v>
      </c>
      <c r="I197" s="302">
        <v>9.8994279924287984E-2</v>
      </c>
      <c r="J197" s="302">
        <f t="shared" ref="J197:J199" si="92">SUM(G197:I197)</f>
        <v>1.779964843591717</v>
      </c>
      <c r="K197" s="303"/>
      <c r="L197" s="302">
        <v>1.6667543996530017</v>
      </c>
      <c r="M197" s="302">
        <v>0.53885646881206362</v>
      </c>
      <c r="N197" s="302">
        <v>7.0405072258480514E-2</v>
      </c>
      <c r="O197" s="302">
        <f t="shared" ref="O197:O204" si="93">SUM(L197:N197)</f>
        <v>2.2760159407235458</v>
      </c>
    </row>
    <row r="198" spans="1:15" s="236" customFormat="1" x14ac:dyDescent="0.2">
      <c r="A198" s="237" t="str">
        <f>name!E$6</f>
        <v>Associate professional occupations</v>
      </c>
      <c r="B198" s="302">
        <v>0.72505960321046803</v>
      </c>
      <c r="C198" s="302">
        <v>0.64357387353429474</v>
      </c>
      <c r="D198" s="302">
        <v>9.0844203033022722E-2</v>
      </c>
      <c r="E198" s="302">
        <f t="shared" si="91"/>
        <v>1.4594776797777855</v>
      </c>
      <c r="F198" s="303"/>
      <c r="G198" s="302">
        <v>0.89666370304657295</v>
      </c>
      <c r="H198" s="302">
        <v>0.70610422269127704</v>
      </c>
      <c r="I198" s="302">
        <v>5.447661514261623E-2</v>
      </c>
      <c r="J198" s="302">
        <f t="shared" si="92"/>
        <v>1.6572445408804661</v>
      </c>
      <c r="K198" s="303"/>
      <c r="L198" s="302">
        <v>1.1238243448385756</v>
      </c>
      <c r="M198" s="302">
        <v>1.3092747824872581</v>
      </c>
      <c r="N198" s="302">
        <v>6.084481919612144E-2</v>
      </c>
      <c r="O198" s="302">
        <f t="shared" si="93"/>
        <v>2.4939439465219553</v>
      </c>
    </row>
    <row r="199" spans="1:15" s="236" customFormat="1" x14ac:dyDescent="0.2">
      <c r="A199" s="237" t="str">
        <f>name!E$7</f>
        <v>Administrative and secretarial occupations</v>
      </c>
      <c r="B199" s="302">
        <v>1.0292279329765193</v>
      </c>
      <c r="C199" s="302">
        <v>0.96587834768270642</v>
      </c>
      <c r="D199" s="302">
        <v>3.0140229716380629E-2</v>
      </c>
      <c r="E199" s="302">
        <f t="shared" si="91"/>
        <v>2.0252465103756063</v>
      </c>
      <c r="F199" s="303"/>
      <c r="G199" s="302">
        <v>1.0476062084620537</v>
      </c>
      <c r="H199" s="302">
        <v>1.0523423998813548</v>
      </c>
      <c r="I199" s="302">
        <v>2.152858149435868E-2</v>
      </c>
      <c r="J199" s="302">
        <f t="shared" si="92"/>
        <v>2.1214771898377673</v>
      </c>
      <c r="K199" s="303"/>
      <c r="L199" s="302">
        <v>1.4057998055251975</v>
      </c>
      <c r="M199" s="302">
        <v>1.7166880077893951</v>
      </c>
      <c r="N199" s="302">
        <v>1.930962373409387E-2</v>
      </c>
      <c r="O199" s="302">
        <f t="shared" si="93"/>
        <v>3.1417974370486865</v>
      </c>
    </row>
    <row r="200" spans="1:15" s="236" customFormat="1" x14ac:dyDescent="0.2">
      <c r="A200" s="237" t="str">
        <f>name!E$8</f>
        <v>Skilled trades occupations</v>
      </c>
      <c r="B200" s="302">
        <v>1.749421710083209</v>
      </c>
      <c r="C200" s="302">
        <v>2.5892535974289723</v>
      </c>
      <c r="D200" s="302">
        <v>0.61556339646893543</v>
      </c>
      <c r="E200" s="302">
        <f t="shared" si="91"/>
        <v>4.9542387039811171</v>
      </c>
      <c r="F200" s="303"/>
      <c r="G200" s="302">
        <v>1.4608464469963656</v>
      </c>
      <c r="H200" s="302">
        <v>2.0064720933753488</v>
      </c>
      <c r="I200" s="302">
        <v>0.439588730041515</v>
      </c>
      <c r="J200" s="302">
        <f>SUM(G200:I200)</f>
        <v>3.906907270413229</v>
      </c>
      <c r="K200" s="303"/>
      <c r="L200" s="302">
        <v>1.093535706513981</v>
      </c>
      <c r="M200" s="302">
        <v>2.405246709647844</v>
      </c>
      <c r="N200" s="302">
        <v>0.58817326160906125</v>
      </c>
      <c r="O200" s="302">
        <f t="shared" si="93"/>
        <v>4.0869556777708862</v>
      </c>
    </row>
    <row r="201" spans="1:15" s="236" customFormat="1" x14ac:dyDescent="0.2">
      <c r="A201" s="237" t="str">
        <f>name!E$9</f>
        <v>Caring, leisure and other service occupations</v>
      </c>
      <c r="B201" s="302">
        <v>0.9527024001115425</v>
      </c>
      <c r="C201" s="302">
        <v>0.99103537663751995</v>
      </c>
      <c r="D201" s="302">
        <v>0.13628279313970454</v>
      </c>
      <c r="E201" s="302">
        <f t="shared" si="91"/>
        <v>2.080020569888767</v>
      </c>
      <c r="F201" s="303"/>
      <c r="G201" s="302">
        <v>0.89586977802112422</v>
      </c>
      <c r="H201" s="302">
        <v>0.87432587910987514</v>
      </c>
      <c r="I201" s="302">
        <v>0.13012805559819807</v>
      </c>
      <c r="J201" s="302">
        <f t="shared" ref="J201:J204" si="94">SUM(G201:I201)</f>
        <v>1.9003237127291974</v>
      </c>
      <c r="K201" s="303"/>
      <c r="L201" s="302">
        <v>0.90232711216587036</v>
      </c>
      <c r="M201" s="302">
        <v>0.94987983933331099</v>
      </c>
      <c r="N201" s="302">
        <v>0.2405367356529117</v>
      </c>
      <c r="O201" s="302">
        <f t="shared" si="93"/>
        <v>2.092743687152093</v>
      </c>
    </row>
    <row r="202" spans="1:15" s="236" customFormat="1" x14ac:dyDescent="0.2">
      <c r="A202" s="237" t="str">
        <f>name!E$10</f>
        <v>Sales and customer service occupations</v>
      </c>
      <c r="B202" s="302">
        <v>0.90307997086558101</v>
      </c>
      <c r="C202" s="302">
        <v>2.5334516307555321</v>
      </c>
      <c r="D202" s="302">
        <v>0.75697674898666145</v>
      </c>
      <c r="E202" s="302">
        <f t="shared" si="91"/>
        <v>4.1935083506077753</v>
      </c>
      <c r="F202" s="303"/>
      <c r="G202" s="302">
        <v>0.88602278537644363</v>
      </c>
      <c r="H202" s="302">
        <v>2.508775608327007</v>
      </c>
      <c r="I202" s="302">
        <v>0.37593982195913939</v>
      </c>
      <c r="J202" s="302">
        <f t="shared" si="94"/>
        <v>3.7707382156625897</v>
      </c>
      <c r="K202" s="303"/>
      <c r="L202" s="302">
        <v>1.1505170920651866</v>
      </c>
      <c r="M202" s="302">
        <v>4.3506450415885061</v>
      </c>
      <c r="N202" s="302">
        <v>0.29119852908709781</v>
      </c>
      <c r="O202" s="302">
        <f t="shared" si="93"/>
        <v>5.7923606627407906</v>
      </c>
    </row>
    <row r="203" spans="1:15" s="236" customFormat="1" x14ac:dyDescent="0.2">
      <c r="A203" s="237" t="str">
        <f>name!E$11</f>
        <v>Process, plant and machine operatives</v>
      </c>
      <c r="B203" s="302">
        <v>0.46066295621725201</v>
      </c>
      <c r="C203" s="302">
        <v>1.1363280565949545</v>
      </c>
      <c r="D203" s="302">
        <v>7.158694955958593E-2</v>
      </c>
      <c r="E203" s="302">
        <f t="shared" si="91"/>
        <v>1.6685779623717925</v>
      </c>
      <c r="F203" s="303"/>
      <c r="G203" s="302">
        <v>0.3571779695392836</v>
      </c>
      <c r="H203" s="302">
        <v>1.1806805792339699</v>
      </c>
      <c r="I203" s="302">
        <v>3.9860709369498974E-2</v>
      </c>
      <c r="J203" s="302">
        <f t="shared" si="94"/>
        <v>1.5777192581427524</v>
      </c>
      <c r="K203" s="303"/>
      <c r="L203" s="302">
        <v>0.41647663202906571</v>
      </c>
      <c r="M203" s="302">
        <v>1.8118615084911578</v>
      </c>
      <c r="N203" s="302">
        <v>7.1657694066325481E-2</v>
      </c>
      <c r="O203" s="302">
        <f t="shared" si="93"/>
        <v>2.2999958345865488</v>
      </c>
    </row>
    <row r="204" spans="1:15" s="236" customFormat="1" x14ac:dyDescent="0.2">
      <c r="A204" s="237" t="str">
        <f>name!E$12</f>
        <v>Elementary occupations</v>
      </c>
      <c r="B204" s="302">
        <v>5.642641682015312</v>
      </c>
      <c r="C204" s="302">
        <v>14.616694364694734</v>
      </c>
      <c r="D204" s="302">
        <v>0.39418244676885916</v>
      </c>
      <c r="E204" s="302">
        <f t="shared" si="91"/>
        <v>20.653518493478906</v>
      </c>
      <c r="F204" s="303"/>
      <c r="G204" s="302">
        <v>4.9164709831144906</v>
      </c>
      <c r="H204" s="302">
        <v>12.090906624358562</v>
      </c>
      <c r="I204" s="302">
        <v>0.18127027060928122</v>
      </c>
      <c r="J204" s="302">
        <f t="shared" si="94"/>
        <v>17.188647878082335</v>
      </c>
      <c r="K204" s="303"/>
      <c r="L204" s="302">
        <v>6.2264190776572139</v>
      </c>
      <c r="M204" s="302">
        <v>9.9962675641301413</v>
      </c>
      <c r="N204" s="302">
        <v>0.35306063347261246</v>
      </c>
      <c r="O204" s="302">
        <f t="shared" si="93"/>
        <v>16.575747275259967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15.897677688168343</v>
      </c>
      <c r="C206" s="311">
        <f t="shared" ref="C206:E206" si="95">SUM(C196:C204)</f>
        <v>24.374982004459135</v>
      </c>
      <c r="D206" s="311">
        <f t="shared" si="95"/>
        <v>4.2753403073724972</v>
      </c>
      <c r="E206" s="311">
        <f t="shared" si="95"/>
        <v>44.547999999999973</v>
      </c>
      <c r="F206" s="311"/>
      <c r="G206" s="311">
        <f t="shared" ref="G206:J206" si="96">SUM(G196:G204)</f>
        <v>15.703482986969572</v>
      </c>
      <c r="H206" s="311">
        <f t="shared" si="96"/>
        <v>21.786037229597618</v>
      </c>
      <c r="I206" s="311">
        <f t="shared" si="96"/>
        <v>2.7764797834328556</v>
      </c>
      <c r="J206" s="311">
        <f t="shared" si="96"/>
        <v>40.266000000000048</v>
      </c>
      <c r="K206" s="311"/>
      <c r="L206" s="311">
        <f t="shared" ref="L206:O206" si="97">SUM(L196:L204)</f>
        <v>18.223065359952152</v>
      </c>
      <c r="M206" s="311">
        <f t="shared" si="97"/>
        <v>24.541778752271174</v>
      </c>
      <c r="N206" s="311">
        <f t="shared" si="97"/>
        <v>3.3521558877766795</v>
      </c>
      <c r="O206" s="311">
        <f t="shared" si="97"/>
        <v>46.117000000000012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8.3187221100127398E-2</v>
      </c>
      <c r="C213" s="302">
        <v>1.7292020110932598E-2</v>
      </c>
      <c r="D213" s="302">
        <v>4.7315358594861703E-2</v>
      </c>
      <c r="E213" s="302">
        <f>SUM(B213:D213)</f>
        <v>0.14779459980592169</v>
      </c>
      <c r="F213" s="303"/>
      <c r="G213" s="302">
        <v>0.17603102753029423</v>
      </c>
      <c r="H213" s="302">
        <v>1.3661726755473499E-2</v>
      </c>
      <c r="I213" s="302">
        <v>6.7480394466516963E-2</v>
      </c>
      <c r="J213" s="302">
        <f>SUM(G213:I213)</f>
        <v>0.2571731487522847</v>
      </c>
      <c r="K213" s="303"/>
      <c r="L213" s="302">
        <v>0.16195395383755709</v>
      </c>
      <c r="M213" s="302">
        <v>1.6053626981115392E-2</v>
      </c>
      <c r="N213" s="302">
        <v>7.0171109066091308E-2</v>
      </c>
      <c r="O213" s="302">
        <f>SUM(L213:N213)</f>
        <v>0.2481786898847638</v>
      </c>
    </row>
    <row r="214" spans="1:15" s="236" customFormat="1" x14ac:dyDescent="0.2">
      <c r="A214" s="237" t="str">
        <f>name!E$5</f>
        <v>Professional occupations</v>
      </c>
      <c r="B214" s="302">
        <v>9.31242302864069E-2</v>
      </c>
      <c r="C214" s="302">
        <v>2.185427343425372E-2</v>
      </c>
      <c r="D214" s="302">
        <v>0.13742766018061575</v>
      </c>
      <c r="E214" s="302">
        <f t="shared" ref="E214:E221" si="98">SUM(B214:D214)</f>
        <v>0.25240616390127635</v>
      </c>
      <c r="F214" s="303"/>
      <c r="G214" s="302">
        <v>0.23862545998983647</v>
      </c>
      <c r="H214" s="302">
        <v>2.5001351823303659E-2</v>
      </c>
      <c r="I214" s="302">
        <v>0.13807463270638967</v>
      </c>
      <c r="J214" s="302">
        <f t="shared" ref="J214:J216" si="99">SUM(G214:I214)</f>
        <v>0.40170144451952983</v>
      </c>
      <c r="K214" s="303"/>
      <c r="L214" s="302">
        <v>0.28818922079381831</v>
      </c>
      <c r="M214" s="302">
        <v>3.4154010452445357E-2</v>
      </c>
      <c r="N214" s="302">
        <v>0.12585500731834209</v>
      </c>
      <c r="O214" s="302">
        <f t="shared" ref="O214:O221" si="100">SUM(L214:N214)</f>
        <v>0.44819823856460578</v>
      </c>
    </row>
    <row r="215" spans="1:15" s="236" customFormat="1" x14ac:dyDescent="0.2">
      <c r="A215" s="237" t="str">
        <f>name!E$6</f>
        <v>Associate professional occupations</v>
      </c>
      <c r="B215" s="302">
        <v>9.3376862637611122E-2</v>
      </c>
      <c r="C215" s="302">
        <v>4.3110624314109953E-2</v>
      </c>
      <c r="D215" s="302">
        <v>0.12364088665215814</v>
      </c>
      <c r="E215" s="302">
        <f t="shared" si="98"/>
        <v>0.26012837360387919</v>
      </c>
      <c r="F215" s="303"/>
      <c r="G215" s="302">
        <v>0.2388922160646193</v>
      </c>
      <c r="H215" s="302">
        <v>3.5571698108683929E-2</v>
      </c>
      <c r="I215" s="302">
        <v>0.27698310152410621</v>
      </c>
      <c r="J215" s="302">
        <f t="shared" si="99"/>
        <v>0.55144701569740939</v>
      </c>
      <c r="K215" s="303"/>
      <c r="L215" s="302">
        <v>0.23088752271107454</v>
      </c>
      <c r="M215" s="302">
        <v>3.4709790544842488E-2</v>
      </c>
      <c r="N215" s="302">
        <v>0.26431584956872778</v>
      </c>
      <c r="O215" s="302">
        <f t="shared" si="100"/>
        <v>0.52991316282464473</v>
      </c>
    </row>
    <row r="216" spans="1:15" s="236" customFormat="1" x14ac:dyDescent="0.2">
      <c r="A216" s="237" t="str">
        <f>name!E$7</f>
        <v>Administrative and secretarial occupations</v>
      </c>
      <c r="B216" s="302">
        <v>6.8197029351626651E-2</v>
      </c>
      <c r="C216" s="302">
        <v>8.3452812968351109E-2</v>
      </c>
      <c r="D216" s="302">
        <v>7.4996969695315177E-3</v>
      </c>
      <c r="E216" s="302">
        <f t="shared" si="98"/>
        <v>0.15914953928950926</v>
      </c>
      <c r="F216" s="303"/>
      <c r="G216" s="302">
        <v>0.17730750814444035</v>
      </c>
      <c r="H216" s="302">
        <v>7.44483857774835E-2</v>
      </c>
      <c r="I216" s="302">
        <v>1.311737719421583E-2</v>
      </c>
      <c r="J216" s="302">
        <f t="shared" si="99"/>
        <v>0.26487327111613973</v>
      </c>
      <c r="K216" s="303"/>
      <c r="L216" s="302">
        <v>0.17595074453945628</v>
      </c>
      <c r="M216" s="302">
        <v>7.4711158859976673E-2</v>
      </c>
      <c r="N216" s="302">
        <v>1.006386451841867E-2</v>
      </c>
      <c r="O216" s="302">
        <f t="shared" si="100"/>
        <v>0.26072576791785163</v>
      </c>
    </row>
    <row r="217" spans="1:15" s="236" customFormat="1" x14ac:dyDescent="0.2">
      <c r="A217" s="237" t="str">
        <f>name!E$8</f>
        <v>Skilled trades occupations</v>
      </c>
      <c r="B217" s="302">
        <v>8.9964449364552557E-2</v>
      </c>
      <c r="C217" s="302">
        <v>2.2862300498549377E-2</v>
      </c>
      <c r="D217" s="302">
        <v>7.2402843995300392E-2</v>
      </c>
      <c r="E217" s="302">
        <f t="shared" si="98"/>
        <v>0.18522959385840232</v>
      </c>
      <c r="F217" s="303"/>
      <c r="G217" s="302">
        <v>0.12452150545314664</v>
      </c>
      <c r="H217" s="302">
        <v>9.5618366495494357E-3</v>
      </c>
      <c r="I217" s="302">
        <v>8.2268024253995306E-2</v>
      </c>
      <c r="J217" s="302">
        <f>SUM(G217:I217)</f>
        <v>0.21635136635669139</v>
      </c>
      <c r="K217" s="303"/>
      <c r="L217" s="302">
        <v>9.9458752954415877E-2</v>
      </c>
      <c r="M217" s="302">
        <v>1.2395888194559586E-2</v>
      </c>
      <c r="N217" s="302">
        <v>9.2429919266660526E-2</v>
      </c>
      <c r="O217" s="302">
        <f t="shared" si="100"/>
        <v>0.20428456041563597</v>
      </c>
    </row>
    <row r="218" spans="1:15" s="236" customFormat="1" x14ac:dyDescent="0.2">
      <c r="A218" s="237" t="str">
        <f>name!E$9</f>
        <v>Caring, leisure and other service occupations</v>
      </c>
      <c r="B218" s="302">
        <v>2.3573210251437195E-2</v>
      </c>
      <c r="C218" s="302">
        <v>2.2285053286912541E-2</v>
      </c>
      <c r="D218" s="302">
        <v>8.0883077280131561E-3</v>
      </c>
      <c r="E218" s="302">
        <f t="shared" si="98"/>
        <v>5.3946571266362889E-2</v>
      </c>
      <c r="F218" s="303"/>
      <c r="G218" s="302">
        <v>7.8425279812518137E-2</v>
      </c>
      <c r="H218" s="302">
        <v>3.2346514790992029E-2</v>
      </c>
      <c r="I218" s="302">
        <v>2.129855814623223E-2</v>
      </c>
      <c r="J218" s="302">
        <f t="shared" ref="J218:J221" si="101">SUM(G218:I218)</f>
        <v>0.13207035274974238</v>
      </c>
      <c r="K218" s="303"/>
      <c r="L218" s="302">
        <v>7.1852853059018007E-2</v>
      </c>
      <c r="M218" s="302">
        <v>2.7622171448203062E-2</v>
      </c>
      <c r="N218" s="302">
        <v>2.169456564057656E-2</v>
      </c>
      <c r="O218" s="302">
        <f t="shared" si="100"/>
        <v>0.12116959014779763</v>
      </c>
    </row>
    <row r="219" spans="1:15" s="236" customFormat="1" x14ac:dyDescent="0.2">
      <c r="A219" s="237" t="str">
        <f>name!E$10</f>
        <v>Sales and customer service occupations</v>
      </c>
      <c r="B219" s="302">
        <v>4.2240243633424553E-2</v>
      </c>
      <c r="C219" s="302">
        <v>3.5047904370294015E-2</v>
      </c>
      <c r="D219" s="302">
        <v>8.1596382572768616E-3</v>
      </c>
      <c r="E219" s="302">
        <f t="shared" si="98"/>
        <v>8.5447786260995431E-2</v>
      </c>
      <c r="F219" s="303"/>
      <c r="G219" s="302">
        <v>8.9571193432749732E-2</v>
      </c>
      <c r="H219" s="302">
        <v>2.6968796914807847E-2</v>
      </c>
      <c r="I219" s="302">
        <v>1.142386807902069E-2</v>
      </c>
      <c r="J219" s="302">
        <f t="shared" si="101"/>
        <v>0.12796385842657826</v>
      </c>
      <c r="K219" s="303"/>
      <c r="L219" s="302">
        <v>9.7383530912261929E-2</v>
      </c>
      <c r="M219" s="302">
        <v>2.7678203966599823E-2</v>
      </c>
      <c r="N219" s="302">
        <v>9.154534811540738E-3</v>
      </c>
      <c r="O219" s="302">
        <f t="shared" si="100"/>
        <v>0.13421626969040248</v>
      </c>
    </row>
    <row r="220" spans="1:15" s="236" customFormat="1" x14ac:dyDescent="0.2">
      <c r="A220" s="237" t="str">
        <f>name!E$11</f>
        <v>Process, plant and machine operatives</v>
      </c>
      <c r="B220" s="302">
        <v>2.5509872455846818E-2</v>
      </c>
      <c r="C220" s="302">
        <v>1.9631747803294956E-2</v>
      </c>
      <c r="D220" s="302">
        <v>2.6752884234662818E-2</v>
      </c>
      <c r="E220" s="302">
        <f t="shared" si="98"/>
        <v>7.1894504493804592E-2</v>
      </c>
      <c r="F220" s="303"/>
      <c r="G220" s="302">
        <v>4.7120426551177944E-2</v>
      </c>
      <c r="H220" s="302">
        <v>7.3640786836476771E-3</v>
      </c>
      <c r="I220" s="302">
        <v>2.9967047077385872E-2</v>
      </c>
      <c r="J220" s="302">
        <f t="shared" si="101"/>
        <v>8.4451552312211492E-2</v>
      </c>
      <c r="K220" s="303"/>
      <c r="L220" s="302">
        <v>4.0136162400529973E-2</v>
      </c>
      <c r="M220" s="302">
        <v>9.2530362076677728E-3</v>
      </c>
      <c r="N220" s="302">
        <v>3.8287459789502196E-2</v>
      </c>
      <c r="O220" s="302">
        <f t="shared" si="100"/>
        <v>8.7676658397699947E-2</v>
      </c>
    </row>
    <row r="221" spans="1:15" s="236" customFormat="1" x14ac:dyDescent="0.2">
      <c r="A221" s="237" t="str">
        <f>name!E$12</f>
        <v>Elementary occupations</v>
      </c>
      <c r="B221" s="302">
        <v>5.8760412657577483E-2</v>
      </c>
      <c r="C221" s="302">
        <v>0.10952873940559647</v>
      </c>
      <c r="D221" s="302">
        <v>5.671371545667335E-2</v>
      </c>
      <c r="E221" s="302">
        <f t="shared" si="98"/>
        <v>0.22500286751984733</v>
      </c>
      <c r="F221" s="303"/>
      <c r="G221" s="302">
        <v>0.15145242735137643</v>
      </c>
      <c r="H221" s="302">
        <v>7.6819452866479995E-2</v>
      </c>
      <c r="I221" s="302">
        <v>7.2696109851555918E-2</v>
      </c>
      <c r="J221" s="302">
        <f t="shared" si="101"/>
        <v>0.30096799006941233</v>
      </c>
      <c r="K221" s="303"/>
      <c r="L221" s="302">
        <v>0.14892345191315184</v>
      </c>
      <c r="M221" s="302">
        <v>7.8109114443081204E-2</v>
      </c>
      <c r="N221" s="302">
        <v>7.6604495800367225E-2</v>
      </c>
      <c r="O221" s="302">
        <f t="shared" si="100"/>
        <v>0.30363706215660025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0.57793353173861073</v>
      </c>
      <c r="C223" s="311">
        <f t="shared" ref="C223:E223" si="102">SUM(C213:C221)</f>
        <v>0.37506547619229474</v>
      </c>
      <c r="D223" s="311">
        <f t="shared" si="102"/>
        <v>0.4880009920690937</v>
      </c>
      <c r="E223" s="311">
        <f t="shared" si="102"/>
        <v>1.4409999999999994</v>
      </c>
      <c r="F223" s="311"/>
      <c r="G223" s="311">
        <f t="shared" ref="G223:J223" si="103">SUM(G213:G221)</f>
        <v>1.3219470443301593</v>
      </c>
      <c r="H223" s="311">
        <f t="shared" si="103"/>
        <v>0.30174384237042162</v>
      </c>
      <c r="I223" s="311">
        <f t="shared" si="103"/>
        <v>0.71330911329941882</v>
      </c>
      <c r="J223" s="311">
        <f t="shared" si="103"/>
        <v>2.3369999999999993</v>
      </c>
      <c r="K223" s="311"/>
      <c r="L223" s="311">
        <f t="shared" ref="L223:O223" si="104">SUM(L213:L221)</f>
        <v>1.314736193121284</v>
      </c>
      <c r="M223" s="311">
        <f t="shared" si="104"/>
        <v>0.31468700109849135</v>
      </c>
      <c r="N223" s="311">
        <f t="shared" si="104"/>
        <v>0.70857680578022708</v>
      </c>
      <c r="O223" s="311">
        <f t="shared" si="104"/>
        <v>2.3380000000000019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0.81236226905058539</v>
      </c>
      <c r="C230" s="302">
        <v>0.14760114286236994</v>
      </c>
      <c r="D230" s="302">
        <v>7.7908084798616981E-2</v>
      </c>
      <c r="E230" s="302">
        <f>SUM(B230:D230)</f>
        <v>1.0378714967115723</v>
      </c>
      <c r="F230" s="303"/>
      <c r="G230" s="302">
        <v>0.95446414866874829</v>
      </c>
      <c r="H230" s="302">
        <v>0.14756261094686429</v>
      </c>
      <c r="I230" s="302">
        <v>7.6708360086792896E-2</v>
      </c>
      <c r="J230" s="302">
        <f>SUM(G230:I230)</f>
        <v>1.1787351197024054</v>
      </c>
      <c r="K230" s="303"/>
      <c r="L230" s="302">
        <v>0.90107389625693923</v>
      </c>
      <c r="M230" s="302">
        <v>0.18705094912357867</v>
      </c>
      <c r="N230" s="302">
        <v>8.689071831353129E-2</v>
      </c>
      <c r="O230" s="302">
        <f>SUM(L230:N230)</f>
        <v>1.1750155636940491</v>
      </c>
    </row>
    <row r="231" spans="1:15" s="236" customFormat="1" x14ac:dyDescent="0.2">
      <c r="A231" s="237" t="str">
        <f>name!E$5</f>
        <v>Professional occupations</v>
      </c>
      <c r="B231" s="302">
        <v>2.3230298997349301</v>
      </c>
      <c r="C231" s="302">
        <v>0.13604171444484339</v>
      </c>
      <c r="D231" s="302">
        <v>0.29064895297911264</v>
      </c>
      <c r="E231" s="302">
        <f t="shared" ref="E231:E238" si="105">SUM(B231:D231)</f>
        <v>2.749720567158886</v>
      </c>
      <c r="F231" s="303"/>
      <c r="G231" s="302">
        <v>3.0317565080384914</v>
      </c>
      <c r="H231" s="302">
        <v>0.12161532691115831</v>
      </c>
      <c r="I231" s="302">
        <v>0.24932059900298068</v>
      </c>
      <c r="J231" s="302">
        <f t="shared" ref="J231:J233" si="106">SUM(G231:I231)</f>
        <v>3.4026924339526303</v>
      </c>
      <c r="K231" s="303"/>
      <c r="L231" s="302">
        <v>3.9396456813472902</v>
      </c>
      <c r="M231" s="302">
        <v>0.16751943278312689</v>
      </c>
      <c r="N231" s="302">
        <v>0.25108912417846535</v>
      </c>
      <c r="O231" s="302">
        <f t="shared" ref="O231:O238" si="107">SUM(L231:N231)</f>
        <v>4.3582542383088825</v>
      </c>
    </row>
    <row r="232" spans="1:15" s="236" customFormat="1" x14ac:dyDescent="0.2">
      <c r="A232" s="237" t="str">
        <f>name!E$6</f>
        <v>Associate professional occupations</v>
      </c>
      <c r="B232" s="302">
        <v>0.94066381689194556</v>
      </c>
      <c r="C232" s="302">
        <v>0.12011309499150846</v>
      </c>
      <c r="D232" s="302">
        <v>9.4437329676440265E-2</v>
      </c>
      <c r="E232" s="302">
        <f t="shared" si="105"/>
        <v>1.1552142415598943</v>
      </c>
      <c r="F232" s="303"/>
      <c r="G232" s="302">
        <v>1.1352488549479738</v>
      </c>
      <c r="H232" s="302">
        <v>9.9684024764144855E-2</v>
      </c>
      <c r="I232" s="302">
        <v>8.6946179178975458E-2</v>
      </c>
      <c r="J232" s="302">
        <f t="shared" si="106"/>
        <v>1.321879058891094</v>
      </c>
      <c r="K232" s="303"/>
      <c r="L232" s="302">
        <v>1.1674272451765222</v>
      </c>
      <c r="M232" s="302">
        <v>9.6591227838350682E-2</v>
      </c>
      <c r="N232" s="302">
        <v>9.2908021949485955E-2</v>
      </c>
      <c r="O232" s="302">
        <f t="shared" si="107"/>
        <v>1.3569264949643589</v>
      </c>
    </row>
    <row r="233" spans="1:15" s="236" customFormat="1" x14ac:dyDescent="0.2">
      <c r="A233" s="237" t="str">
        <f>name!E$7</f>
        <v>Administrative and secretarial occupations</v>
      </c>
      <c r="B233" s="302">
        <v>0.42291757842048366</v>
      </c>
      <c r="C233" s="302">
        <v>0.2516390900137665</v>
      </c>
      <c r="D233" s="302">
        <v>1.5746215186724245E-2</v>
      </c>
      <c r="E233" s="302">
        <f t="shared" si="105"/>
        <v>0.69030288362097436</v>
      </c>
      <c r="F233" s="303"/>
      <c r="G233" s="302">
        <v>0.42683987787619809</v>
      </c>
      <c r="H233" s="302">
        <v>0.16435790024556771</v>
      </c>
      <c r="I233" s="302">
        <v>1.0837814348854689E-2</v>
      </c>
      <c r="J233" s="302">
        <f t="shared" si="106"/>
        <v>0.60203559247062044</v>
      </c>
      <c r="K233" s="303"/>
      <c r="L233" s="302">
        <v>0.45578523634166879</v>
      </c>
      <c r="M233" s="302">
        <v>0.15059017331205751</v>
      </c>
      <c r="N233" s="302">
        <v>8.6772724343731171E-3</v>
      </c>
      <c r="O233" s="302">
        <f t="shared" si="107"/>
        <v>0.61505268208809938</v>
      </c>
    </row>
    <row r="234" spans="1:15" s="236" customFormat="1" x14ac:dyDescent="0.2">
      <c r="A234" s="237" t="str">
        <f>name!E$8</f>
        <v>Skilled trades occupations</v>
      </c>
      <c r="B234" s="302">
        <v>0.34853990313033356</v>
      </c>
      <c r="C234" s="302">
        <v>3.7380718707373022E-2</v>
      </c>
      <c r="D234" s="302">
        <v>0.12372889496853642</v>
      </c>
      <c r="E234" s="302">
        <f t="shared" si="105"/>
        <v>0.50964951680624304</v>
      </c>
      <c r="F234" s="303"/>
      <c r="G234" s="302">
        <v>0.31408329652741146</v>
      </c>
      <c r="H234" s="302">
        <v>1.7606555984250559E-2</v>
      </c>
      <c r="I234" s="302">
        <v>8.6758224600244752E-2</v>
      </c>
      <c r="J234" s="302">
        <f>SUM(G234:I234)</f>
        <v>0.41844807711190674</v>
      </c>
      <c r="K234" s="303"/>
      <c r="L234" s="302">
        <v>0.19464140676406225</v>
      </c>
      <c r="M234" s="302">
        <v>2.1862210150075525E-2</v>
      </c>
      <c r="N234" s="302">
        <v>0.15131819102978036</v>
      </c>
      <c r="O234" s="302">
        <f t="shared" si="107"/>
        <v>0.36782180794391817</v>
      </c>
    </row>
    <row r="235" spans="1:15" s="236" customFormat="1" x14ac:dyDescent="0.2">
      <c r="A235" s="237" t="str">
        <f>name!E$9</f>
        <v>Caring, leisure and other service occupations</v>
      </c>
      <c r="B235" s="302">
        <v>0.11436123063676715</v>
      </c>
      <c r="C235" s="302">
        <v>3.0956256713440152E-2</v>
      </c>
      <c r="D235" s="302">
        <v>1.0642257104487679E-2</v>
      </c>
      <c r="E235" s="302">
        <f t="shared" si="105"/>
        <v>0.15595974445469499</v>
      </c>
      <c r="F235" s="303"/>
      <c r="G235" s="302">
        <v>0.11166170699771166</v>
      </c>
      <c r="H235" s="302">
        <v>2.1518707432111508E-2</v>
      </c>
      <c r="I235" s="302">
        <v>1.0475093840477626E-2</v>
      </c>
      <c r="J235" s="302">
        <f t="shared" ref="J235:J238" si="108">SUM(G235:I235)</f>
        <v>0.1436555082703008</v>
      </c>
      <c r="K235" s="303"/>
      <c r="L235" s="302">
        <v>0.13487544020670922</v>
      </c>
      <c r="M235" s="302">
        <v>2.0443468519779892E-2</v>
      </c>
      <c r="N235" s="302">
        <v>1.6735806882210089E-2</v>
      </c>
      <c r="O235" s="302">
        <f t="shared" si="107"/>
        <v>0.17205471560869923</v>
      </c>
    </row>
    <row r="236" spans="1:15" s="236" customFormat="1" x14ac:dyDescent="0.2">
      <c r="A236" s="237" t="str">
        <f>name!E$10</f>
        <v>Sales and customer service occupations</v>
      </c>
      <c r="B236" s="302">
        <v>0.28964857814968042</v>
      </c>
      <c r="C236" s="302">
        <v>0.17560868224665188</v>
      </c>
      <c r="D236" s="302">
        <v>1.3024478831765593E-2</v>
      </c>
      <c r="E236" s="302">
        <f t="shared" si="105"/>
        <v>0.47828173922809791</v>
      </c>
      <c r="F236" s="303"/>
      <c r="G236" s="302">
        <v>0.27503510630888695</v>
      </c>
      <c r="H236" s="302">
        <v>0.10207955737505008</v>
      </c>
      <c r="I236" s="302">
        <v>7.7178189152036459E-3</v>
      </c>
      <c r="J236" s="302">
        <f t="shared" si="108"/>
        <v>0.38483248259914066</v>
      </c>
      <c r="K236" s="303"/>
      <c r="L236" s="302">
        <v>0.32586044991648849</v>
      </c>
      <c r="M236" s="302">
        <v>0.12920516960889822</v>
      </c>
      <c r="N236" s="302">
        <v>8.2533161735051826E-3</v>
      </c>
      <c r="O236" s="302">
        <f t="shared" si="107"/>
        <v>0.46331893569889188</v>
      </c>
    </row>
    <row r="237" spans="1:15" s="236" customFormat="1" x14ac:dyDescent="0.2">
      <c r="A237" s="237" t="str">
        <f>name!E$11</f>
        <v>Process, plant and machine operatives</v>
      </c>
      <c r="B237" s="302">
        <v>5.4646763405989049E-2</v>
      </c>
      <c r="C237" s="302">
        <v>3.4031113704019456E-2</v>
      </c>
      <c r="D237" s="302">
        <v>2.8550506226499059E-2</v>
      </c>
      <c r="E237" s="302">
        <f t="shared" si="105"/>
        <v>0.11722838333650756</v>
      </c>
      <c r="F237" s="303"/>
      <c r="G237" s="302">
        <v>3.9576258798834217E-2</v>
      </c>
      <c r="H237" s="302">
        <v>2.5920923579510827E-2</v>
      </c>
      <c r="I237" s="302">
        <v>2.5143336705645631E-2</v>
      </c>
      <c r="J237" s="302">
        <f t="shared" si="108"/>
        <v>9.0640519083990664E-2</v>
      </c>
      <c r="K237" s="303"/>
      <c r="L237" s="302">
        <v>3.380025526232984E-2</v>
      </c>
      <c r="M237" s="302">
        <v>2.5270983199142557E-2</v>
      </c>
      <c r="N237" s="302">
        <v>3.5945354081524349E-2</v>
      </c>
      <c r="O237" s="302">
        <f t="shared" si="107"/>
        <v>9.5016592542996742E-2</v>
      </c>
    </row>
    <row r="238" spans="1:15" s="236" customFormat="1" x14ac:dyDescent="0.2">
      <c r="A238" s="237" t="str">
        <f>name!E$12</f>
        <v>Elementary occupations</v>
      </c>
      <c r="B238" s="302">
        <v>0.10731149228969565</v>
      </c>
      <c r="C238" s="302">
        <v>6.5288234418457464E-2</v>
      </c>
      <c r="D238" s="302">
        <v>3.1171700414984117E-2</v>
      </c>
      <c r="E238" s="302">
        <f t="shared" si="105"/>
        <v>0.20377142712313723</v>
      </c>
      <c r="F238" s="303"/>
      <c r="G238" s="302">
        <v>7.491605142086713E-2</v>
      </c>
      <c r="H238" s="302">
        <v>5.5154203940545203E-2</v>
      </c>
      <c r="I238" s="302">
        <v>2.0010952556494238E-2</v>
      </c>
      <c r="J238" s="302">
        <f t="shared" si="108"/>
        <v>0.15008120791790658</v>
      </c>
      <c r="K238" s="303"/>
      <c r="L238" s="302">
        <v>8.1589523169352821E-2</v>
      </c>
      <c r="M238" s="302">
        <v>4.2887867025316259E-2</v>
      </c>
      <c r="N238" s="302">
        <v>2.8061578955424812E-2</v>
      </c>
      <c r="O238" s="302">
        <f t="shared" si="107"/>
        <v>0.15253896915009391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5.4134815317104117</v>
      </c>
      <c r="C240" s="311">
        <f t="shared" ref="C240:E240" si="109">SUM(C230:C238)</f>
        <v>0.99866004810243025</v>
      </c>
      <c r="D240" s="311">
        <f t="shared" si="109"/>
        <v>0.68585842018716692</v>
      </c>
      <c r="E240" s="311">
        <f t="shared" si="109"/>
        <v>7.0980000000000079</v>
      </c>
      <c r="F240" s="311"/>
      <c r="G240" s="311">
        <f t="shared" ref="G240:J240" si="110">SUM(G230:G238)</f>
        <v>6.3635818095851233</v>
      </c>
      <c r="H240" s="311">
        <f t="shared" si="110"/>
        <v>0.75549981117920317</v>
      </c>
      <c r="I240" s="311">
        <f t="shared" si="110"/>
        <v>0.57391837923566957</v>
      </c>
      <c r="J240" s="311">
        <f t="shared" si="110"/>
        <v>7.6929999999999961</v>
      </c>
      <c r="K240" s="311"/>
      <c r="L240" s="311">
        <f t="shared" ref="L240:O240" si="111">SUM(L230:L238)</f>
        <v>7.2346991344413629</v>
      </c>
      <c r="M240" s="311">
        <f t="shared" si="111"/>
        <v>0.84142148156032603</v>
      </c>
      <c r="N240" s="311">
        <f t="shared" si="111"/>
        <v>0.6798793839983005</v>
      </c>
      <c r="O240" s="311">
        <f t="shared" si="111"/>
        <v>8.7559999999999896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1.4500787347530468</v>
      </c>
      <c r="C247" s="302">
        <v>0.13443490389648685</v>
      </c>
      <c r="D247" s="302">
        <v>4.9215878233818101E-2</v>
      </c>
      <c r="E247" s="302">
        <f>SUM(B247:D247)</f>
        <v>1.6337295168833519</v>
      </c>
      <c r="F247" s="303"/>
      <c r="G247" s="302">
        <v>1.1770206897836288</v>
      </c>
      <c r="H247" s="302">
        <v>0.16546283336897144</v>
      </c>
      <c r="I247" s="302">
        <v>9.0582163145464856E-2</v>
      </c>
      <c r="J247" s="302">
        <f>SUM(G247:I247)</f>
        <v>1.4330656862980651</v>
      </c>
      <c r="K247" s="303"/>
      <c r="L247" s="302">
        <v>1.0135135924516752</v>
      </c>
      <c r="M247" s="302">
        <v>0.21709836126072402</v>
      </c>
      <c r="N247" s="302">
        <v>9.9359298214628522E-2</v>
      </c>
      <c r="O247" s="302">
        <f>SUM(L247:N247)</f>
        <v>1.3299712519270277</v>
      </c>
    </row>
    <row r="248" spans="1:15" s="236" customFormat="1" x14ac:dyDescent="0.2">
      <c r="A248" s="237" t="str">
        <f>name!E$5</f>
        <v>Professional occupations</v>
      </c>
      <c r="B248" s="302">
        <v>1.9749125731507051</v>
      </c>
      <c r="C248" s="302">
        <v>0.10348677842758439</v>
      </c>
      <c r="D248" s="302">
        <v>8.5951708133517601E-2</v>
      </c>
      <c r="E248" s="302">
        <f t="shared" ref="E248:E255" si="112">SUM(B248:D248)</f>
        <v>2.1643510597118074</v>
      </c>
      <c r="F248" s="303"/>
      <c r="G248" s="302">
        <v>1.9295529187698501</v>
      </c>
      <c r="H248" s="302">
        <v>0.12109588887573657</v>
      </c>
      <c r="I248" s="302">
        <v>0.12424328673896703</v>
      </c>
      <c r="J248" s="302">
        <f t="shared" ref="J248:J250" si="113">SUM(G248:I248)</f>
        <v>2.1748920943845538</v>
      </c>
      <c r="K248" s="303"/>
      <c r="L248" s="302">
        <v>2.348863705443724</v>
      </c>
      <c r="M248" s="302">
        <v>0.13535181454215708</v>
      </c>
      <c r="N248" s="302">
        <v>0.12415477691423442</v>
      </c>
      <c r="O248" s="302">
        <f t="shared" ref="O248:O255" si="114">SUM(L248:N248)</f>
        <v>2.6083702969001159</v>
      </c>
    </row>
    <row r="249" spans="1:15" s="236" customFormat="1" x14ac:dyDescent="0.2">
      <c r="A249" s="237" t="str">
        <f>name!E$6</f>
        <v>Associate professional occupations</v>
      </c>
      <c r="B249" s="302">
        <v>2.0676797207263982</v>
      </c>
      <c r="C249" s="302">
        <v>0.25083901160560973</v>
      </c>
      <c r="D249" s="302">
        <v>0.10659651622590104</v>
      </c>
      <c r="E249" s="302">
        <f t="shared" si="112"/>
        <v>2.4251152485579088</v>
      </c>
      <c r="F249" s="303"/>
      <c r="G249" s="302">
        <v>1.7192236802811085</v>
      </c>
      <c r="H249" s="302">
        <v>0.23194615071019764</v>
      </c>
      <c r="I249" s="302">
        <v>0.16655673652622091</v>
      </c>
      <c r="J249" s="302">
        <f t="shared" si="113"/>
        <v>2.117726567517527</v>
      </c>
      <c r="K249" s="303"/>
      <c r="L249" s="302">
        <v>1.570967913174472</v>
      </c>
      <c r="M249" s="302">
        <v>0.24075425684337348</v>
      </c>
      <c r="N249" s="302">
        <v>0.19671751248800634</v>
      </c>
      <c r="O249" s="302">
        <f t="shared" si="114"/>
        <v>2.0084396825058519</v>
      </c>
    </row>
    <row r="250" spans="1:15" s="236" customFormat="1" x14ac:dyDescent="0.2">
      <c r="A250" s="237" t="str">
        <f>name!E$7</f>
        <v>Administrative and secretarial occupations</v>
      </c>
      <c r="B250" s="302">
        <v>2.9671706418761392</v>
      </c>
      <c r="C250" s="302">
        <v>1.1631207549529163</v>
      </c>
      <c r="D250" s="302">
        <v>4.3274053870989808E-2</v>
      </c>
      <c r="E250" s="302">
        <f t="shared" si="112"/>
        <v>4.1735654507000453</v>
      </c>
      <c r="F250" s="303"/>
      <c r="G250" s="302">
        <v>2.1382819811850062</v>
      </c>
      <c r="H250" s="302">
        <v>0.90167456349075137</v>
      </c>
      <c r="I250" s="302">
        <v>5.7737481329651744E-2</v>
      </c>
      <c r="J250" s="302">
        <f t="shared" si="113"/>
        <v>3.0976940260054091</v>
      </c>
      <c r="K250" s="303"/>
      <c r="L250" s="302">
        <v>1.9500098614082686</v>
      </c>
      <c r="M250" s="302">
        <v>0.76750674447539646</v>
      </c>
      <c r="N250" s="302">
        <v>4.2420951543034144E-2</v>
      </c>
      <c r="O250" s="302">
        <f t="shared" si="114"/>
        <v>2.7599375574266989</v>
      </c>
    </row>
    <row r="251" spans="1:15" s="236" customFormat="1" x14ac:dyDescent="0.2">
      <c r="A251" s="237" t="str">
        <f>name!E$8</f>
        <v>Skilled trades occupations</v>
      </c>
      <c r="B251" s="302">
        <v>0.11597103676462381</v>
      </c>
      <c r="C251" s="302">
        <v>2.5700008438530274E-2</v>
      </c>
      <c r="D251" s="302">
        <v>1.9159279479300063E-2</v>
      </c>
      <c r="E251" s="302">
        <f t="shared" si="112"/>
        <v>0.16083032468245415</v>
      </c>
      <c r="F251" s="303"/>
      <c r="G251" s="302">
        <v>7.2649902795633409E-2</v>
      </c>
      <c r="H251" s="302">
        <v>1.686904198721801E-2</v>
      </c>
      <c r="I251" s="302">
        <v>2.9382449983067025E-2</v>
      </c>
      <c r="J251" s="302">
        <f>SUM(G251:I251)</f>
        <v>0.11890139476591843</v>
      </c>
      <c r="K251" s="303"/>
      <c r="L251" s="302">
        <v>5.9234445974407184E-2</v>
      </c>
      <c r="M251" s="302">
        <v>1.3575488877308924E-2</v>
      </c>
      <c r="N251" s="302">
        <v>3.0050819414867667E-2</v>
      </c>
      <c r="O251" s="302">
        <f t="shared" si="114"/>
        <v>0.10286075426658378</v>
      </c>
    </row>
    <row r="252" spans="1:15" s="236" customFormat="1" x14ac:dyDescent="0.2">
      <c r="A252" s="237" t="str">
        <f>name!E$9</f>
        <v>Caring, leisure and other service occupations</v>
      </c>
      <c r="B252" s="302">
        <v>4.9189317296889835E-2</v>
      </c>
      <c r="C252" s="302">
        <v>7.7716462356079603E-3</v>
      </c>
      <c r="D252" s="302">
        <v>1.5067000502691792E-2</v>
      </c>
      <c r="E252" s="302">
        <f t="shared" si="112"/>
        <v>7.2027964035189587E-2</v>
      </c>
      <c r="F252" s="303"/>
      <c r="G252" s="302">
        <v>5.8429542924209474E-2</v>
      </c>
      <c r="H252" s="302">
        <v>6.1318947750512937E-3</v>
      </c>
      <c r="I252" s="302">
        <v>2.3879017070937623E-2</v>
      </c>
      <c r="J252" s="302">
        <f t="shared" ref="J252:J255" si="115">SUM(G252:I252)</f>
        <v>8.8440454770198393E-2</v>
      </c>
      <c r="K252" s="303"/>
      <c r="L252" s="302">
        <v>6.1389547827401775E-2</v>
      </c>
      <c r="M252" s="302">
        <v>4.6418031386825436E-3</v>
      </c>
      <c r="N252" s="302">
        <v>3.2920993137213909E-2</v>
      </c>
      <c r="O252" s="302">
        <f t="shared" si="114"/>
        <v>9.8952344103298229E-2</v>
      </c>
    </row>
    <row r="253" spans="1:15" s="236" customFormat="1" x14ac:dyDescent="0.2">
      <c r="A253" s="237" t="str">
        <f>name!E$10</f>
        <v>Sales and customer service occupations</v>
      </c>
      <c r="B253" s="302">
        <v>0.65430779029390085</v>
      </c>
      <c r="C253" s="302">
        <v>0.30658503871228843</v>
      </c>
      <c r="D253" s="302">
        <v>5.0491560254421954E-2</v>
      </c>
      <c r="E253" s="302">
        <f t="shared" si="112"/>
        <v>1.0113843892606114</v>
      </c>
      <c r="F253" s="303"/>
      <c r="G253" s="302">
        <v>0.50518433885907299</v>
      </c>
      <c r="H253" s="302">
        <v>0.27581373787063362</v>
      </c>
      <c r="I253" s="302">
        <v>5.0336875923506066E-2</v>
      </c>
      <c r="J253" s="302">
        <f t="shared" si="115"/>
        <v>0.83133495265321278</v>
      </c>
      <c r="K253" s="303"/>
      <c r="L253" s="302">
        <v>0.49026098009012981</v>
      </c>
      <c r="M253" s="302">
        <v>0.29245849362058779</v>
      </c>
      <c r="N253" s="302">
        <v>3.7816185845218085E-2</v>
      </c>
      <c r="O253" s="302">
        <f t="shared" si="114"/>
        <v>0.82053565955593566</v>
      </c>
    </row>
    <row r="254" spans="1:15" s="236" customFormat="1" x14ac:dyDescent="0.2">
      <c r="A254" s="237" t="str">
        <f>name!E$11</f>
        <v>Process, plant and machine operatives</v>
      </c>
      <c r="B254" s="302">
        <v>6.3342418606646314E-2</v>
      </c>
      <c r="C254" s="302">
        <v>9.3283631623587628E-3</v>
      </c>
      <c r="D254" s="302">
        <v>1.1221055271206651E-2</v>
      </c>
      <c r="E254" s="302">
        <f t="shared" si="112"/>
        <v>8.389183704021172E-2</v>
      </c>
      <c r="F254" s="303"/>
      <c r="G254" s="302">
        <v>3.4152977896988894E-2</v>
      </c>
      <c r="H254" s="302">
        <v>7.2836639436415669E-3</v>
      </c>
      <c r="I254" s="302">
        <v>2.8042300576613544E-2</v>
      </c>
      <c r="J254" s="302">
        <f t="shared" si="115"/>
        <v>6.9478942417244005E-2</v>
      </c>
      <c r="K254" s="303"/>
      <c r="L254" s="302">
        <v>3.3603449798171314E-2</v>
      </c>
      <c r="M254" s="302">
        <v>1.152872552005811E-2</v>
      </c>
      <c r="N254" s="302">
        <v>3.8446393386849714E-2</v>
      </c>
      <c r="O254" s="302">
        <f t="shared" si="114"/>
        <v>8.357856870507914E-2</v>
      </c>
    </row>
    <row r="255" spans="1:15" s="236" customFormat="1" x14ac:dyDescent="0.2">
      <c r="A255" s="237" t="str">
        <f>name!E$12</f>
        <v>Elementary occupations</v>
      </c>
      <c r="B255" s="302">
        <v>0.17149450692662835</v>
      </c>
      <c r="C255" s="302">
        <v>3.7864718014560178E-2</v>
      </c>
      <c r="D255" s="302">
        <v>1.674498418723239E-2</v>
      </c>
      <c r="E255" s="302">
        <f t="shared" si="112"/>
        <v>0.22610420912842091</v>
      </c>
      <c r="F255" s="303"/>
      <c r="G255" s="302">
        <v>9.0603962094146867E-2</v>
      </c>
      <c r="H255" s="302">
        <v>2.7159758570834705E-2</v>
      </c>
      <c r="I255" s="302">
        <v>2.0702160522890325E-2</v>
      </c>
      <c r="J255" s="302">
        <f t="shared" si="115"/>
        <v>0.1384658811878719</v>
      </c>
      <c r="K255" s="303"/>
      <c r="L255" s="302">
        <v>9.0214892080397707E-2</v>
      </c>
      <c r="M255" s="302">
        <v>3.7456651829453659E-2</v>
      </c>
      <c r="N255" s="302">
        <v>2.7682340699554452E-2</v>
      </c>
      <c r="O255" s="302">
        <f t="shared" si="114"/>
        <v>0.1553538846094058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9.5141467403949775</v>
      </c>
      <c r="C257" s="311">
        <f t="shared" ref="C257:E257" si="116">SUM(C247:C255)</f>
        <v>2.0391312234459429</v>
      </c>
      <c r="D257" s="311">
        <f t="shared" si="116"/>
        <v>0.39772203615907942</v>
      </c>
      <c r="E257" s="311">
        <f t="shared" si="116"/>
        <v>11.950999999999999</v>
      </c>
      <c r="F257" s="311"/>
      <c r="G257" s="311">
        <f t="shared" ref="G257:J257" si="117">SUM(G247:G255)</f>
        <v>7.7250999945896455</v>
      </c>
      <c r="H257" s="311">
        <f t="shared" si="117"/>
        <v>1.7534375335930361</v>
      </c>
      <c r="I257" s="311">
        <f t="shared" si="117"/>
        <v>0.59146247181731915</v>
      </c>
      <c r="J257" s="311">
        <f t="shared" si="117"/>
        <v>10.07</v>
      </c>
      <c r="K257" s="311"/>
      <c r="L257" s="311">
        <f t="shared" ref="L257:O257" si="118">SUM(L247:L255)</f>
        <v>7.6180583882486479</v>
      </c>
      <c r="M257" s="311">
        <f t="shared" si="118"/>
        <v>1.720372340107742</v>
      </c>
      <c r="N257" s="311">
        <f t="shared" si="118"/>
        <v>0.62956927164360721</v>
      </c>
      <c r="O257" s="311">
        <f t="shared" si="118"/>
        <v>9.9679999999999946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0.62170467180844358</v>
      </c>
      <c r="C264" s="302">
        <v>0.11693838345922535</v>
      </c>
      <c r="D264" s="302">
        <v>0.43662098080587286</v>
      </c>
      <c r="E264" s="302">
        <f>SUM(B264:D264)</f>
        <v>1.1752640360735418</v>
      </c>
      <c r="F264" s="303"/>
      <c r="G264" s="302">
        <v>0.88627164582740059</v>
      </c>
      <c r="H264" s="302">
        <v>0.17821597187883054</v>
      </c>
      <c r="I264" s="302">
        <v>0.87617109390180758</v>
      </c>
      <c r="J264" s="302">
        <f>SUM(G264:I264)</f>
        <v>1.9406587116080387</v>
      </c>
      <c r="K264" s="303"/>
      <c r="L264" s="302">
        <v>0.80099947121241621</v>
      </c>
      <c r="M264" s="302">
        <v>0.14829946735592356</v>
      </c>
      <c r="N264" s="302">
        <v>0.80293236805005641</v>
      </c>
      <c r="O264" s="302">
        <f>SUM(L264:N264)</f>
        <v>1.7522313066183961</v>
      </c>
    </row>
    <row r="265" spans="1:15" s="236" customFormat="1" x14ac:dyDescent="0.2">
      <c r="A265" s="237" t="str">
        <f>name!E$5</f>
        <v>Professional occupations</v>
      </c>
      <c r="B265" s="302">
        <v>0.65325548038254033</v>
      </c>
      <c r="C265" s="302">
        <v>0.12343469208022638</v>
      </c>
      <c r="D265" s="302">
        <v>0.10188773943916099</v>
      </c>
      <c r="E265" s="302">
        <f t="shared" ref="E265:E272" si="119">SUM(B265:D265)</f>
        <v>0.87857791190192769</v>
      </c>
      <c r="F265" s="303"/>
      <c r="G265" s="302">
        <v>1.0796794004477797</v>
      </c>
      <c r="H265" s="302">
        <v>0.16643354408666011</v>
      </c>
      <c r="I265" s="302">
        <v>0.17408961195229261</v>
      </c>
      <c r="J265" s="302">
        <f t="shared" ref="J265:J267" si="120">SUM(G265:I265)</f>
        <v>1.4202025564867322</v>
      </c>
      <c r="K265" s="303"/>
      <c r="L265" s="302">
        <v>1.1376218212668863</v>
      </c>
      <c r="M265" s="302">
        <v>0.16988647391242506</v>
      </c>
      <c r="N265" s="302">
        <v>0.11867163532821809</v>
      </c>
      <c r="O265" s="302">
        <f t="shared" ref="O265:O272" si="121">SUM(L265:N265)</f>
        <v>1.4261799305075293</v>
      </c>
    </row>
    <row r="266" spans="1:15" s="236" customFormat="1" x14ac:dyDescent="0.2">
      <c r="A266" s="237" t="str">
        <f>name!E$6</f>
        <v>Associate professional occupations</v>
      </c>
      <c r="B266" s="302">
        <v>0.56223403285556039</v>
      </c>
      <c r="C266" s="302">
        <v>0.15799274518763695</v>
      </c>
      <c r="D266" s="302">
        <v>8.9778069525789275E-2</v>
      </c>
      <c r="E266" s="302">
        <f t="shared" si="119"/>
        <v>0.81000484756898661</v>
      </c>
      <c r="F266" s="303"/>
      <c r="G266" s="302">
        <v>0.8195179642088366</v>
      </c>
      <c r="H266" s="302">
        <v>0.19218806853855991</v>
      </c>
      <c r="I266" s="302">
        <v>0.15015973427162924</v>
      </c>
      <c r="J266" s="302">
        <f t="shared" si="120"/>
        <v>1.1618657670190258</v>
      </c>
      <c r="K266" s="303"/>
      <c r="L266" s="302">
        <v>0.85221589074573334</v>
      </c>
      <c r="M266" s="302">
        <v>0.18194954122399348</v>
      </c>
      <c r="N266" s="302">
        <v>0.14335137662559228</v>
      </c>
      <c r="O266" s="302">
        <f t="shared" si="121"/>
        <v>1.1775168085953192</v>
      </c>
    </row>
    <row r="267" spans="1:15" s="236" customFormat="1" x14ac:dyDescent="0.2">
      <c r="A267" s="237" t="str">
        <f>name!E$7</f>
        <v>Administrative and secretarial occupations</v>
      </c>
      <c r="B267" s="302">
        <v>0.71333632634724797</v>
      </c>
      <c r="C267" s="302">
        <v>0.58044604901622121</v>
      </c>
      <c r="D267" s="302">
        <v>4.8775206116271362E-2</v>
      </c>
      <c r="E267" s="302">
        <f t="shared" si="119"/>
        <v>1.3425575814797406</v>
      </c>
      <c r="F267" s="303"/>
      <c r="G267" s="302">
        <v>0.87903428402189188</v>
      </c>
      <c r="H267" s="302">
        <v>0.45265943923895841</v>
      </c>
      <c r="I267" s="302">
        <v>0.16304056492713503</v>
      </c>
      <c r="J267" s="302">
        <f t="shared" si="120"/>
        <v>1.4947342881879853</v>
      </c>
      <c r="K267" s="303"/>
      <c r="L267" s="302">
        <v>0.7717449472326473</v>
      </c>
      <c r="M267" s="302">
        <v>0.32341828560560765</v>
      </c>
      <c r="N267" s="302">
        <v>0.1354732810496786</v>
      </c>
      <c r="O267" s="302">
        <f t="shared" si="121"/>
        <v>1.2306365138879336</v>
      </c>
    </row>
    <row r="268" spans="1:15" s="236" customFormat="1" x14ac:dyDescent="0.2">
      <c r="A268" s="237" t="str">
        <f>name!E$8</f>
        <v>Skilled trades occupations</v>
      </c>
      <c r="B268" s="302">
        <v>0.23361614035141859</v>
      </c>
      <c r="C268" s="302">
        <v>4.4484515205575038E-2</v>
      </c>
      <c r="D268" s="302">
        <v>0.28977425257149603</v>
      </c>
      <c r="E268" s="302">
        <f t="shared" si="119"/>
        <v>0.56787490812848973</v>
      </c>
      <c r="F268" s="303"/>
      <c r="G268" s="302">
        <v>0.25500411955295349</v>
      </c>
      <c r="H268" s="302">
        <v>4.1769151573903651E-2</v>
      </c>
      <c r="I268" s="302">
        <v>0.34398435262194166</v>
      </c>
      <c r="J268" s="302">
        <f>SUM(G268:I268)</f>
        <v>0.64075762374879885</v>
      </c>
      <c r="K268" s="303"/>
      <c r="L268" s="302">
        <v>0.22411208808982419</v>
      </c>
      <c r="M268" s="302">
        <v>5.2045745949994032E-2</v>
      </c>
      <c r="N268" s="302">
        <v>0.42972450190595929</v>
      </c>
      <c r="O268" s="302">
        <f t="shared" si="121"/>
        <v>0.70588233594577754</v>
      </c>
    </row>
    <row r="269" spans="1:15" s="236" customFormat="1" x14ac:dyDescent="0.2">
      <c r="A269" s="237" t="str">
        <f>name!E$9</f>
        <v>Caring, leisure and other service occupations</v>
      </c>
      <c r="B269" s="302">
        <v>0.11555725772530094</v>
      </c>
      <c r="C269" s="302">
        <v>6.4902599706598188E-2</v>
      </c>
      <c r="D269" s="302">
        <v>4.0920243176902571E-2</v>
      </c>
      <c r="E269" s="302">
        <f t="shared" si="119"/>
        <v>0.2213801006088017</v>
      </c>
      <c r="F269" s="303"/>
      <c r="G269" s="302">
        <v>0.13865937800849445</v>
      </c>
      <c r="H269" s="302">
        <v>5.7095541703180749E-2</v>
      </c>
      <c r="I269" s="302">
        <v>6.9161653335320608E-2</v>
      </c>
      <c r="J269" s="302">
        <f t="shared" ref="J269:J272" si="122">SUM(G269:I269)</f>
        <v>0.26491657304699578</v>
      </c>
      <c r="K269" s="303"/>
      <c r="L269" s="302">
        <v>0.14402819747937998</v>
      </c>
      <c r="M269" s="302">
        <v>4.1646117121633602E-2</v>
      </c>
      <c r="N269" s="302">
        <v>0.10479251173418633</v>
      </c>
      <c r="O269" s="302">
        <f t="shared" si="121"/>
        <v>0.29046682633519993</v>
      </c>
    </row>
    <row r="270" spans="1:15" s="236" customFormat="1" x14ac:dyDescent="0.2">
      <c r="A270" s="237" t="str">
        <f>name!E$10</f>
        <v>Sales and customer service occupations</v>
      </c>
      <c r="B270" s="302">
        <v>0.47685310298397809</v>
      </c>
      <c r="C270" s="302">
        <v>0.25206115757176373</v>
      </c>
      <c r="D270" s="302">
        <v>0.11025198307539329</v>
      </c>
      <c r="E270" s="302">
        <f t="shared" si="119"/>
        <v>0.83916624363113512</v>
      </c>
      <c r="F270" s="303"/>
      <c r="G270" s="302">
        <v>0.52061822788350487</v>
      </c>
      <c r="H270" s="302">
        <v>0.21809519898834401</v>
      </c>
      <c r="I270" s="302">
        <v>0.16500128235299499</v>
      </c>
      <c r="J270" s="302">
        <f t="shared" si="122"/>
        <v>0.90371470922484387</v>
      </c>
      <c r="K270" s="303"/>
      <c r="L270" s="302">
        <v>0.50470192341310049</v>
      </c>
      <c r="M270" s="302">
        <v>0.19611670442724116</v>
      </c>
      <c r="N270" s="302">
        <v>0.1065507907167043</v>
      </c>
      <c r="O270" s="302">
        <f t="shared" si="121"/>
        <v>0.80736941855704591</v>
      </c>
    </row>
    <row r="271" spans="1:15" s="236" customFormat="1" x14ac:dyDescent="0.2">
      <c r="A271" s="237" t="str">
        <f>name!E$11</f>
        <v>Process, plant and machine operatives</v>
      </c>
      <c r="B271" s="302">
        <v>0.14199461112595321</v>
      </c>
      <c r="C271" s="302">
        <v>1.3987622843422295E-2</v>
      </c>
      <c r="D271" s="302">
        <v>9.8358439304102457E-3</v>
      </c>
      <c r="E271" s="302">
        <f t="shared" si="119"/>
        <v>0.16581807789978575</v>
      </c>
      <c r="F271" s="303"/>
      <c r="G271" s="302">
        <v>0.1484535464852916</v>
      </c>
      <c r="H271" s="302">
        <v>1.6489391992340542E-2</v>
      </c>
      <c r="I271" s="302">
        <v>1.5520778570501185E-2</v>
      </c>
      <c r="J271" s="302">
        <f t="shared" si="122"/>
        <v>0.18046371704813333</v>
      </c>
      <c r="K271" s="303"/>
      <c r="L271" s="302">
        <v>0.10716832045932478</v>
      </c>
      <c r="M271" s="302">
        <v>1.5550251756701607E-2</v>
      </c>
      <c r="N271" s="302">
        <v>1.9300765590179559E-2</v>
      </c>
      <c r="O271" s="302">
        <f t="shared" si="121"/>
        <v>0.14201933780620596</v>
      </c>
    </row>
    <row r="272" spans="1:15" s="236" customFormat="1" x14ac:dyDescent="0.2">
      <c r="A272" s="237" t="str">
        <f>name!E$12</f>
        <v>Elementary occupations</v>
      </c>
      <c r="B272" s="302">
        <v>0.16474214982844437</v>
      </c>
      <c r="C272" s="302">
        <v>0.17134474965077867</v>
      </c>
      <c r="D272" s="302">
        <v>2.5269393228371909E-2</v>
      </c>
      <c r="E272" s="302">
        <f t="shared" si="119"/>
        <v>0.36135629270759495</v>
      </c>
      <c r="F272" s="303"/>
      <c r="G272" s="302">
        <v>0.17111523160976752</v>
      </c>
      <c r="H272" s="302">
        <v>0.11874565641334432</v>
      </c>
      <c r="I272" s="302">
        <v>3.7825165606349374E-2</v>
      </c>
      <c r="J272" s="302">
        <f t="shared" si="122"/>
        <v>0.32768605362946118</v>
      </c>
      <c r="K272" s="303"/>
      <c r="L272" s="302">
        <v>0.15433994082743202</v>
      </c>
      <c r="M272" s="302">
        <v>8.3174750985750182E-2</v>
      </c>
      <c r="N272" s="302">
        <v>7.9182829933414065E-2</v>
      </c>
      <c r="O272" s="302">
        <f t="shared" si="121"/>
        <v>0.31669752174659627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3.6832937734088875</v>
      </c>
      <c r="C274" s="311">
        <f t="shared" ref="C274:E274" si="123">SUM(C264:C272)</f>
        <v>1.525592514721448</v>
      </c>
      <c r="D274" s="311">
        <f t="shared" si="123"/>
        <v>1.1531137118696684</v>
      </c>
      <c r="E274" s="311">
        <f t="shared" si="123"/>
        <v>6.3620000000000045</v>
      </c>
      <c r="F274" s="311"/>
      <c r="G274" s="311">
        <f t="shared" ref="G274:J274" si="124">SUM(G264:G272)</f>
        <v>4.8983537980459202</v>
      </c>
      <c r="H274" s="311">
        <f t="shared" si="124"/>
        <v>1.441691964414122</v>
      </c>
      <c r="I274" s="311">
        <f t="shared" si="124"/>
        <v>1.994954237539972</v>
      </c>
      <c r="J274" s="311">
        <f t="shared" si="124"/>
        <v>8.3350000000000168</v>
      </c>
      <c r="K274" s="311"/>
      <c r="L274" s="311">
        <f t="shared" ref="L274:O274" si="125">SUM(L264:L272)</f>
        <v>4.6969326007267451</v>
      </c>
      <c r="M274" s="311">
        <f t="shared" si="125"/>
        <v>1.2120873383392701</v>
      </c>
      <c r="N274" s="311">
        <f t="shared" si="125"/>
        <v>1.939980060933989</v>
      </c>
      <c r="O274" s="311">
        <f t="shared" si="125"/>
        <v>7.8490000000000046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2.3891709974302922</v>
      </c>
      <c r="C281" s="302">
        <v>0.39857104958129291</v>
      </c>
      <c r="D281" s="302">
        <v>0.52923426047420818</v>
      </c>
      <c r="E281" s="302">
        <f>SUM(B281:D281)</f>
        <v>3.3169763074857932</v>
      </c>
      <c r="F281" s="303"/>
      <c r="G281" s="302">
        <v>2.4678924956654056</v>
      </c>
      <c r="H281" s="302">
        <v>0.61391364149780625</v>
      </c>
      <c r="I281" s="302">
        <v>0.77133293873096942</v>
      </c>
      <c r="J281" s="302">
        <f>SUM(G281:I281)</f>
        <v>3.8531390758941813</v>
      </c>
      <c r="K281" s="303"/>
      <c r="L281" s="302">
        <v>2.3171539440831537</v>
      </c>
      <c r="M281" s="302">
        <v>0.81286825315299138</v>
      </c>
      <c r="N281" s="302">
        <v>1.0457012794352547</v>
      </c>
      <c r="O281" s="302">
        <f>SUM(L281:N281)</f>
        <v>4.1757234766713998</v>
      </c>
    </row>
    <row r="282" spans="1:15" s="236" customFormat="1" x14ac:dyDescent="0.2">
      <c r="A282" s="237" t="str">
        <f>name!E$5</f>
        <v>Professional occupations</v>
      </c>
      <c r="B282" s="302">
        <v>7.6769406967579759</v>
      </c>
      <c r="C282" s="302">
        <v>0.78661215968617892</v>
      </c>
      <c r="D282" s="302">
        <v>1.8398822910119912</v>
      </c>
      <c r="E282" s="302">
        <f t="shared" ref="E282:E289" si="126">SUM(B282:D282)</f>
        <v>10.303435147456145</v>
      </c>
      <c r="F282" s="303"/>
      <c r="G282" s="302">
        <v>9.1971078855364343</v>
      </c>
      <c r="H282" s="302">
        <v>1.1765588069690434</v>
      </c>
      <c r="I282" s="302">
        <v>2.3893156089803331</v>
      </c>
      <c r="J282" s="302">
        <f t="shared" ref="J282:J284" si="127">SUM(G282:I282)</f>
        <v>12.76298230148581</v>
      </c>
      <c r="K282" s="303"/>
      <c r="L282" s="302">
        <v>11.414206992950913</v>
      </c>
      <c r="M282" s="302">
        <v>1.4942905017663566</v>
      </c>
      <c r="N282" s="302">
        <v>2.5141471206566006</v>
      </c>
      <c r="O282" s="302">
        <f t="shared" ref="O282:O289" si="128">SUM(L282:N282)</f>
        <v>15.422644615373869</v>
      </c>
    </row>
    <row r="283" spans="1:15" s="236" customFormat="1" x14ac:dyDescent="0.2">
      <c r="A283" s="237" t="str">
        <f>name!E$6</f>
        <v>Associate professional occupations</v>
      </c>
      <c r="B283" s="302">
        <v>3.6982323019291745</v>
      </c>
      <c r="C283" s="302">
        <v>0.70521481361983862</v>
      </c>
      <c r="D283" s="302">
        <v>0.71575665294667157</v>
      </c>
      <c r="E283" s="302">
        <f t="shared" si="126"/>
        <v>5.1192037684956846</v>
      </c>
      <c r="F283" s="303"/>
      <c r="G283" s="302">
        <v>4.0556449045613867</v>
      </c>
      <c r="H283" s="302">
        <v>0.88895204657219817</v>
      </c>
      <c r="I283" s="302">
        <v>0.84125745782266292</v>
      </c>
      <c r="J283" s="302">
        <f t="shared" si="127"/>
        <v>5.785854408956248</v>
      </c>
      <c r="K283" s="303"/>
      <c r="L283" s="302">
        <v>4.6005725318698438</v>
      </c>
      <c r="M283" s="302">
        <v>1.062692944953147</v>
      </c>
      <c r="N283" s="302">
        <v>1.061180856806466</v>
      </c>
      <c r="O283" s="302">
        <f t="shared" si="128"/>
        <v>6.7244463336294569</v>
      </c>
    </row>
    <row r="284" spans="1:15" s="236" customFormat="1" x14ac:dyDescent="0.2">
      <c r="A284" s="237" t="str">
        <f>name!E$7</f>
        <v>Administrative and secretarial occupations</v>
      </c>
      <c r="B284" s="302">
        <v>4.3427325098899976</v>
      </c>
      <c r="C284" s="302">
        <v>2.8313232024091874</v>
      </c>
      <c r="D284" s="302">
        <v>0.44846463542901344</v>
      </c>
      <c r="E284" s="302">
        <f t="shared" si="126"/>
        <v>7.6225203477281989</v>
      </c>
      <c r="F284" s="303"/>
      <c r="G284" s="302">
        <v>4.104807235776307</v>
      </c>
      <c r="H284" s="302">
        <v>2.8694612926351328</v>
      </c>
      <c r="I284" s="302">
        <v>0.38926890149675003</v>
      </c>
      <c r="J284" s="302">
        <f t="shared" si="127"/>
        <v>7.363537429908189</v>
      </c>
      <c r="K284" s="303"/>
      <c r="L284" s="302">
        <v>3.6080221509682167</v>
      </c>
      <c r="M284" s="302">
        <v>2.974434054725938</v>
      </c>
      <c r="N284" s="302">
        <v>0.41265663817092779</v>
      </c>
      <c r="O284" s="302">
        <f t="shared" si="128"/>
        <v>6.9951128438650825</v>
      </c>
    </row>
    <row r="285" spans="1:15" s="236" customFormat="1" x14ac:dyDescent="0.2">
      <c r="A285" s="237" t="str">
        <f>name!E$8</f>
        <v>Skilled trades occupations</v>
      </c>
      <c r="B285" s="302">
        <v>0.65240601928915676</v>
      </c>
      <c r="C285" s="302">
        <v>0.1335721094833329</v>
      </c>
      <c r="D285" s="302">
        <v>0.1897796542537713</v>
      </c>
      <c r="E285" s="302">
        <f t="shared" si="126"/>
        <v>0.97575778302626093</v>
      </c>
      <c r="F285" s="303"/>
      <c r="G285" s="302">
        <v>0.46367908363343691</v>
      </c>
      <c r="H285" s="302">
        <v>8.3681017941401217E-2</v>
      </c>
      <c r="I285" s="302">
        <v>0.20027644628123251</v>
      </c>
      <c r="J285" s="302">
        <f>SUM(G285:I285)</f>
        <v>0.7476365478560707</v>
      </c>
      <c r="K285" s="303"/>
      <c r="L285" s="302">
        <v>0.40196854275090238</v>
      </c>
      <c r="M285" s="302">
        <v>0.10599896985790525</v>
      </c>
      <c r="N285" s="302">
        <v>0.28129460770348119</v>
      </c>
      <c r="O285" s="302">
        <f t="shared" si="128"/>
        <v>0.78926212031228893</v>
      </c>
    </row>
    <row r="286" spans="1:15" s="236" customFormat="1" x14ac:dyDescent="0.2">
      <c r="A286" s="237" t="str">
        <f>name!E$9</f>
        <v>Caring, leisure and other service occupations</v>
      </c>
      <c r="B286" s="302">
        <v>0.27283134284823041</v>
      </c>
      <c r="C286" s="302">
        <v>0.16826101748520214</v>
      </c>
      <c r="D286" s="302">
        <v>0.14749981815242053</v>
      </c>
      <c r="E286" s="302">
        <f t="shared" si="126"/>
        <v>0.5885921784858531</v>
      </c>
      <c r="F286" s="303"/>
      <c r="G286" s="302">
        <v>0.31582770558577256</v>
      </c>
      <c r="H286" s="302">
        <v>0.27218369754917554</v>
      </c>
      <c r="I286" s="302">
        <v>0.1936924805488468</v>
      </c>
      <c r="J286" s="302">
        <f t="shared" ref="J286:J289" si="129">SUM(G286:I286)</f>
        <v>0.78170388368379495</v>
      </c>
      <c r="K286" s="303"/>
      <c r="L286" s="302">
        <v>0.4046024722076087</v>
      </c>
      <c r="M286" s="302">
        <v>0.33507326296079343</v>
      </c>
      <c r="N286" s="302">
        <v>0.31119389633369338</v>
      </c>
      <c r="O286" s="302">
        <f t="shared" si="128"/>
        <v>1.0508696315020956</v>
      </c>
    </row>
    <row r="287" spans="1:15" s="236" customFormat="1" x14ac:dyDescent="0.2">
      <c r="A287" s="237" t="str">
        <f>name!E$10</f>
        <v>Sales and customer service occupations</v>
      </c>
      <c r="B287" s="302">
        <v>0.82008102537678529</v>
      </c>
      <c r="C287" s="302">
        <v>0.48688941543058128</v>
      </c>
      <c r="D287" s="302">
        <v>0.14458758427980381</v>
      </c>
      <c r="E287" s="302">
        <f t="shared" si="126"/>
        <v>1.4515580250871705</v>
      </c>
      <c r="F287" s="303"/>
      <c r="G287" s="302">
        <v>0.72518832533558453</v>
      </c>
      <c r="H287" s="302">
        <v>0.48015789046558083</v>
      </c>
      <c r="I287" s="302">
        <v>0.11297030359482783</v>
      </c>
      <c r="J287" s="302">
        <f t="shared" si="129"/>
        <v>1.3183165193959931</v>
      </c>
      <c r="K287" s="303"/>
      <c r="L287" s="302">
        <v>0.78665979521445317</v>
      </c>
      <c r="M287" s="302">
        <v>0.57110554450963058</v>
      </c>
      <c r="N287" s="302">
        <v>0.10402707833317433</v>
      </c>
      <c r="O287" s="302">
        <f t="shared" si="128"/>
        <v>1.4617924180572579</v>
      </c>
    </row>
    <row r="288" spans="1:15" s="236" customFormat="1" x14ac:dyDescent="0.2">
      <c r="A288" s="237" t="str">
        <f>name!E$11</f>
        <v>Process, plant and machine operatives</v>
      </c>
      <c r="B288" s="302">
        <v>0.46505178002050668</v>
      </c>
      <c r="C288" s="302">
        <v>0.14689071590718139</v>
      </c>
      <c r="D288" s="302">
        <v>5.1313850167441881E-2</v>
      </c>
      <c r="E288" s="302">
        <f t="shared" si="126"/>
        <v>0.66325634609512985</v>
      </c>
      <c r="F288" s="303"/>
      <c r="G288" s="302">
        <v>0.29587829307066987</v>
      </c>
      <c r="H288" s="302">
        <v>0.13494788612279784</v>
      </c>
      <c r="I288" s="302">
        <v>6.5954089780391967E-2</v>
      </c>
      <c r="J288" s="302">
        <f t="shared" si="129"/>
        <v>0.49678026897385968</v>
      </c>
      <c r="K288" s="303"/>
      <c r="L288" s="302">
        <v>0.24739639310138728</v>
      </c>
      <c r="M288" s="302">
        <v>0.17409137608895089</v>
      </c>
      <c r="N288" s="302">
        <v>9.3426164798720124E-2</v>
      </c>
      <c r="O288" s="302">
        <f t="shared" si="128"/>
        <v>0.51491393398905827</v>
      </c>
    </row>
    <row r="289" spans="1:15" s="236" customFormat="1" x14ac:dyDescent="0.2">
      <c r="A289" s="237" t="str">
        <f>name!E$12</f>
        <v>Elementary occupations</v>
      </c>
      <c r="B289" s="302">
        <v>0.63308468929891248</v>
      </c>
      <c r="C289" s="302">
        <v>0.37635781074531882</v>
      </c>
      <c r="D289" s="302">
        <v>0.10525759609553137</v>
      </c>
      <c r="E289" s="302">
        <f t="shared" si="126"/>
        <v>1.1147000961397626</v>
      </c>
      <c r="F289" s="303"/>
      <c r="G289" s="302">
        <v>0.45777704126369201</v>
      </c>
      <c r="H289" s="302">
        <v>0.32253476484968829</v>
      </c>
      <c r="I289" s="302">
        <v>8.473775773243418E-2</v>
      </c>
      <c r="J289" s="302">
        <f t="shared" si="129"/>
        <v>0.86504956384581444</v>
      </c>
      <c r="K289" s="303"/>
      <c r="L289" s="302">
        <v>0.43965701504311605</v>
      </c>
      <c r="M289" s="302">
        <v>0.43188525143390744</v>
      </c>
      <c r="N289" s="302">
        <v>0.13969236012246253</v>
      </c>
      <c r="O289" s="302">
        <f t="shared" si="128"/>
        <v>1.011234626599486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20.950531362841033</v>
      </c>
      <c r="C291" s="311">
        <f t="shared" ref="C291:E291" si="130">SUM(C281:C289)</f>
        <v>6.0336922943481142</v>
      </c>
      <c r="D291" s="311">
        <f t="shared" si="130"/>
        <v>4.171776342810853</v>
      </c>
      <c r="E291" s="311">
        <f t="shared" si="130"/>
        <v>31.155999999999999</v>
      </c>
      <c r="F291" s="311"/>
      <c r="G291" s="311">
        <f t="shared" ref="G291:J291" si="131">SUM(G281:G289)</f>
        <v>22.083802970428685</v>
      </c>
      <c r="H291" s="311">
        <f t="shared" si="131"/>
        <v>6.8423910446028247</v>
      </c>
      <c r="I291" s="311">
        <f t="shared" si="131"/>
        <v>5.048805984968447</v>
      </c>
      <c r="J291" s="311">
        <f t="shared" si="131"/>
        <v>33.974999999999959</v>
      </c>
      <c r="K291" s="311"/>
      <c r="L291" s="311">
        <f t="shared" ref="L291:O291" si="132">SUM(L281:L289)</f>
        <v>24.220239838189602</v>
      </c>
      <c r="M291" s="311">
        <f t="shared" si="132"/>
        <v>7.9624401594496206</v>
      </c>
      <c r="N291" s="311">
        <f t="shared" si="132"/>
        <v>5.9633200023607813</v>
      </c>
      <c r="O291" s="311">
        <f t="shared" si="132"/>
        <v>38.145999999999994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1.6469892521714682</v>
      </c>
      <c r="C298" s="302">
        <v>0.27898083888720898</v>
      </c>
      <c r="D298" s="302">
        <v>0.67181314181342422</v>
      </c>
      <c r="E298" s="302">
        <f>SUM(B298:D298)</f>
        <v>2.5977832328721013</v>
      </c>
      <c r="F298" s="303"/>
      <c r="G298" s="302">
        <v>1.7592548829200001</v>
      </c>
      <c r="H298" s="302">
        <v>0.37589050606314495</v>
      </c>
      <c r="I298" s="302">
        <v>0.55408820667194303</v>
      </c>
      <c r="J298" s="302">
        <f>SUM(G298:I298)</f>
        <v>2.6892335956550877</v>
      </c>
      <c r="K298" s="303"/>
      <c r="L298" s="302">
        <v>1.8587011430025651</v>
      </c>
      <c r="M298" s="302">
        <v>0.40353151553858435</v>
      </c>
      <c r="N298" s="302">
        <v>0.7053408435077777</v>
      </c>
      <c r="O298" s="302">
        <f>SUM(L298:N298)</f>
        <v>2.9675735020489276</v>
      </c>
    </row>
    <row r="299" spans="1:15" s="236" customFormat="1" x14ac:dyDescent="0.2">
      <c r="A299" s="237" t="str">
        <f>name!E$5</f>
        <v>Professional occupations</v>
      </c>
      <c r="B299" s="302">
        <v>1.972354321237086</v>
      </c>
      <c r="C299" s="302">
        <v>0.41310430436868556</v>
      </c>
      <c r="D299" s="302">
        <v>0.39187633797289034</v>
      </c>
      <c r="E299" s="302">
        <f t="shared" ref="E299:E306" si="133">SUM(B299:D299)</f>
        <v>2.7773349635786619</v>
      </c>
      <c r="F299" s="303"/>
      <c r="G299" s="302">
        <v>2.4128159524453485</v>
      </c>
      <c r="H299" s="302">
        <v>0.54318196323199663</v>
      </c>
      <c r="I299" s="302">
        <v>0.31871572899943451</v>
      </c>
      <c r="J299" s="302">
        <f t="shared" ref="J299:J301" si="134">SUM(G299:I299)</f>
        <v>3.2747136446767797</v>
      </c>
      <c r="K299" s="303"/>
      <c r="L299" s="302">
        <v>3.4067842990825086</v>
      </c>
      <c r="M299" s="302">
        <v>0.75396544851778002</v>
      </c>
      <c r="N299" s="302">
        <v>0.33867968631463247</v>
      </c>
      <c r="O299" s="302">
        <f t="shared" ref="O299:O306" si="135">SUM(L299:N299)</f>
        <v>4.499429433914921</v>
      </c>
    </row>
    <row r="300" spans="1:15" s="236" customFormat="1" x14ac:dyDescent="0.2">
      <c r="A300" s="237" t="str">
        <f>name!E$6</f>
        <v>Associate professional occupations</v>
      </c>
      <c r="B300" s="302">
        <v>2.4276662303157468</v>
      </c>
      <c r="C300" s="302">
        <v>0.64135278193915002</v>
      </c>
      <c r="D300" s="302">
        <v>0.9333129814825688</v>
      </c>
      <c r="E300" s="302">
        <f t="shared" si="133"/>
        <v>4.0023319937374655</v>
      </c>
      <c r="F300" s="303"/>
      <c r="G300" s="302">
        <v>2.7226193340856826</v>
      </c>
      <c r="H300" s="302">
        <v>0.6962850226525118</v>
      </c>
      <c r="I300" s="302">
        <v>0.82019584341668106</v>
      </c>
      <c r="J300" s="302">
        <f t="shared" si="134"/>
        <v>4.2391002001548754</v>
      </c>
      <c r="K300" s="303"/>
      <c r="L300" s="302">
        <v>3.049322238908839</v>
      </c>
      <c r="M300" s="302">
        <v>0.9448878365508846</v>
      </c>
      <c r="N300" s="302">
        <v>0.89216884345463277</v>
      </c>
      <c r="O300" s="302">
        <f t="shared" si="135"/>
        <v>4.8863789189143567</v>
      </c>
    </row>
    <row r="301" spans="1:15" s="236" customFormat="1" x14ac:dyDescent="0.2">
      <c r="A301" s="237" t="str">
        <f>name!E$7</f>
        <v>Administrative and secretarial occupations</v>
      </c>
      <c r="B301" s="302">
        <v>2.7954920188776908</v>
      </c>
      <c r="C301" s="302">
        <v>1.5218037297704201</v>
      </c>
      <c r="D301" s="302">
        <v>0.1477131455978348</v>
      </c>
      <c r="E301" s="302">
        <f t="shared" si="133"/>
        <v>4.4650088942459458</v>
      </c>
      <c r="F301" s="303"/>
      <c r="G301" s="302">
        <v>2.8583834981779566</v>
      </c>
      <c r="H301" s="302">
        <v>1.4633215643737931</v>
      </c>
      <c r="I301" s="302">
        <v>0.16831046737444338</v>
      </c>
      <c r="J301" s="302">
        <f t="shared" si="134"/>
        <v>4.4900155299261932</v>
      </c>
      <c r="K301" s="303"/>
      <c r="L301" s="302">
        <v>3.4462833200133227</v>
      </c>
      <c r="M301" s="302">
        <v>1.9902066495147646</v>
      </c>
      <c r="N301" s="302">
        <v>0.17463693400872529</v>
      </c>
      <c r="O301" s="302">
        <f t="shared" si="135"/>
        <v>5.6111269035368121</v>
      </c>
    </row>
    <row r="302" spans="1:15" s="236" customFormat="1" x14ac:dyDescent="0.2">
      <c r="A302" s="237" t="str">
        <f>name!E$8</f>
        <v>Skilled trades occupations</v>
      </c>
      <c r="B302" s="302">
        <v>0.69624946748466987</v>
      </c>
      <c r="C302" s="302">
        <v>0.25764773379776135</v>
      </c>
      <c r="D302" s="302">
        <v>0.47953084228469089</v>
      </c>
      <c r="E302" s="302">
        <f t="shared" si="133"/>
        <v>1.4334280435671221</v>
      </c>
      <c r="F302" s="303"/>
      <c r="G302" s="302">
        <v>0.4916143203332286</v>
      </c>
      <c r="H302" s="302">
        <v>0.16836119866538093</v>
      </c>
      <c r="I302" s="302">
        <v>0.30651339528238192</v>
      </c>
      <c r="J302" s="302">
        <f>SUM(G302:I302)</f>
        <v>0.96648891428099137</v>
      </c>
      <c r="K302" s="303"/>
      <c r="L302" s="302">
        <v>0.44859737800300303</v>
      </c>
      <c r="M302" s="302">
        <v>0.26993293478923225</v>
      </c>
      <c r="N302" s="302">
        <v>0.49628307312812503</v>
      </c>
      <c r="O302" s="302">
        <f t="shared" si="135"/>
        <v>1.2148133859203605</v>
      </c>
    </row>
    <row r="303" spans="1:15" s="236" customFormat="1" x14ac:dyDescent="0.2">
      <c r="A303" s="237" t="str">
        <f>name!E$9</f>
        <v>Caring, leisure and other service occupations</v>
      </c>
      <c r="B303" s="302">
        <v>0.99713779364111144</v>
      </c>
      <c r="C303" s="302">
        <v>1.1163669343704596</v>
      </c>
      <c r="D303" s="302">
        <v>0.28801619326667388</v>
      </c>
      <c r="E303" s="302">
        <f t="shared" si="133"/>
        <v>2.4015209212782449</v>
      </c>
      <c r="F303" s="303"/>
      <c r="G303" s="302">
        <v>1.0700500125831844</v>
      </c>
      <c r="H303" s="302">
        <v>0.94679179288422899</v>
      </c>
      <c r="I303" s="302">
        <v>0.328449365590743</v>
      </c>
      <c r="J303" s="302">
        <f t="shared" ref="J303:J306" si="136">SUM(G303:I303)</f>
        <v>2.3452911710581565</v>
      </c>
      <c r="K303" s="303"/>
      <c r="L303" s="302">
        <v>1.2970568746983677</v>
      </c>
      <c r="M303" s="302">
        <v>0.99319687664525613</v>
      </c>
      <c r="N303" s="302">
        <v>0.32531509811733472</v>
      </c>
      <c r="O303" s="302">
        <f t="shared" si="135"/>
        <v>2.6155688494609581</v>
      </c>
    </row>
    <row r="304" spans="1:15" s="236" customFormat="1" x14ac:dyDescent="0.2">
      <c r="A304" s="237" t="str">
        <f>name!E$10</f>
        <v>Sales and customer service occupations</v>
      </c>
      <c r="B304" s="302">
        <v>1.6333322113397801</v>
      </c>
      <c r="C304" s="302">
        <v>0.83221140638920266</v>
      </c>
      <c r="D304" s="302">
        <v>0.19369707552072052</v>
      </c>
      <c r="E304" s="302">
        <f t="shared" si="133"/>
        <v>2.6592406932497035</v>
      </c>
      <c r="F304" s="303"/>
      <c r="G304" s="302">
        <v>1.5666727739166277</v>
      </c>
      <c r="H304" s="302">
        <v>0.75392787637358605</v>
      </c>
      <c r="I304" s="302">
        <v>0.11407254375747373</v>
      </c>
      <c r="J304" s="302">
        <f t="shared" si="136"/>
        <v>2.4346731940476878</v>
      </c>
      <c r="K304" s="303"/>
      <c r="L304" s="302">
        <v>1.9833778123527681</v>
      </c>
      <c r="M304" s="302">
        <v>1.1990711014648587</v>
      </c>
      <c r="N304" s="302">
        <v>9.8552813710087409E-2</v>
      </c>
      <c r="O304" s="302">
        <f t="shared" si="135"/>
        <v>3.2810017275277144</v>
      </c>
    </row>
    <row r="305" spans="1:15" s="236" customFormat="1" x14ac:dyDescent="0.2">
      <c r="A305" s="237" t="str">
        <f>name!E$11</f>
        <v>Process, plant and machine operatives</v>
      </c>
      <c r="B305" s="302">
        <v>1.7414424497342933</v>
      </c>
      <c r="C305" s="302">
        <v>0.60141008498352011</v>
      </c>
      <c r="D305" s="302">
        <v>8.9811891957341461E-2</v>
      </c>
      <c r="E305" s="302">
        <f t="shared" si="133"/>
        <v>2.4326644266751547</v>
      </c>
      <c r="F305" s="303"/>
      <c r="G305" s="302">
        <v>1.2362574399563584</v>
      </c>
      <c r="H305" s="302">
        <v>0.48502211350191365</v>
      </c>
      <c r="I305" s="302">
        <v>5.401827613483394E-2</v>
      </c>
      <c r="J305" s="302">
        <f t="shared" si="136"/>
        <v>1.7752978295931061</v>
      </c>
      <c r="K305" s="303"/>
      <c r="L305" s="302">
        <v>1.3018144253094697</v>
      </c>
      <c r="M305" s="302">
        <v>0.56090632471313717</v>
      </c>
      <c r="N305" s="302">
        <v>6.4247879648852091E-2</v>
      </c>
      <c r="O305" s="302">
        <f t="shared" si="135"/>
        <v>1.926968629671459</v>
      </c>
    </row>
    <row r="306" spans="1:15" s="236" customFormat="1" x14ac:dyDescent="0.2">
      <c r="A306" s="237" t="str">
        <f>name!E$12</f>
        <v>Elementary occupations</v>
      </c>
      <c r="B306" s="302">
        <v>5.1881878602775888</v>
      </c>
      <c r="C306" s="302">
        <v>6.2378716269806809</v>
      </c>
      <c r="D306" s="302">
        <v>0.63762734353734696</v>
      </c>
      <c r="E306" s="302">
        <f t="shared" si="133"/>
        <v>12.063686830795616</v>
      </c>
      <c r="F306" s="303"/>
      <c r="G306" s="302">
        <v>4.2395509206472308</v>
      </c>
      <c r="H306" s="302">
        <v>4.4489359074336665</v>
      </c>
      <c r="I306" s="302">
        <v>0.40869909252623132</v>
      </c>
      <c r="J306" s="302">
        <f t="shared" si="136"/>
        <v>9.0971859206071279</v>
      </c>
      <c r="K306" s="303"/>
      <c r="L306" s="302">
        <v>5.1106436002169184</v>
      </c>
      <c r="M306" s="302">
        <v>4.0833506310099388</v>
      </c>
      <c r="N306" s="302">
        <v>0.48114441777759714</v>
      </c>
      <c r="O306" s="302">
        <f t="shared" si="135"/>
        <v>9.6751386490044542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19.098851605079439</v>
      </c>
      <c r="C308" s="311">
        <f t="shared" ref="C308:E308" si="137">SUM(C298:C306)</f>
        <v>11.90074944148709</v>
      </c>
      <c r="D308" s="311">
        <f t="shared" si="137"/>
        <v>3.833398953433492</v>
      </c>
      <c r="E308" s="311">
        <f t="shared" si="137"/>
        <v>34.83300000000002</v>
      </c>
      <c r="F308" s="311"/>
      <c r="G308" s="311">
        <f t="shared" ref="G308:J308" si="138">SUM(G298:G306)</f>
        <v>18.357219135065616</v>
      </c>
      <c r="H308" s="311">
        <f t="shared" si="138"/>
        <v>9.8817179451802222</v>
      </c>
      <c r="I308" s="311">
        <f t="shared" si="138"/>
        <v>3.0730629197541659</v>
      </c>
      <c r="J308" s="311">
        <f t="shared" si="138"/>
        <v>31.312000000000005</v>
      </c>
      <c r="K308" s="311"/>
      <c r="L308" s="311">
        <f t="shared" ref="L308:O308" si="139">SUM(L298:L306)</f>
        <v>21.902581091587759</v>
      </c>
      <c r="M308" s="311">
        <f t="shared" si="139"/>
        <v>11.199049318744436</v>
      </c>
      <c r="N308" s="311">
        <f t="shared" si="139"/>
        <v>3.5763695896677645</v>
      </c>
      <c r="O308" s="311">
        <f t="shared" si="139"/>
        <v>36.677999999999969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0.6726112466976587</v>
      </c>
      <c r="C315" s="302">
        <v>0.23490250488382186</v>
      </c>
      <c r="D315" s="302">
        <v>3.947510740318837E-3</v>
      </c>
      <c r="E315" s="302">
        <f>SUM(B315:D315)</f>
        <v>0.91146126232179947</v>
      </c>
      <c r="F315" s="303"/>
      <c r="G315" s="302">
        <v>0.89504497352347945</v>
      </c>
      <c r="H315" s="302">
        <v>0.36871765656363392</v>
      </c>
      <c r="I315" s="302">
        <v>9.4872121435617823E-2</v>
      </c>
      <c r="J315" s="302">
        <f>SUM(G315:I315)</f>
        <v>1.3586347515227313</v>
      </c>
      <c r="K315" s="303"/>
      <c r="L315" s="302">
        <v>0.80997873316014235</v>
      </c>
      <c r="M315" s="302">
        <v>0.44716413569448543</v>
      </c>
      <c r="N315" s="302">
        <v>0.10351624521486119</v>
      </c>
      <c r="O315" s="302">
        <f>SUM(L315:N315)</f>
        <v>1.360659114069489</v>
      </c>
    </row>
    <row r="316" spans="1:15" s="236" customFormat="1" x14ac:dyDescent="0.2">
      <c r="A316" s="237" t="str">
        <f>name!E$5</f>
        <v>Professional occupations</v>
      </c>
      <c r="B316" s="302">
        <v>1.5442506482108633</v>
      </c>
      <c r="C316" s="302">
        <v>0.82115193244217377</v>
      </c>
      <c r="D316" s="302">
        <v>1.7037241987388929E-2</v>
      </c>
      <c r="E316" s="302">
        <f t="shared" ref="E316:E323" si="140">SUM(B316:D316)</f>
        <v>2.3824398226404262</v>
      </c>
      <c r="F316" s="303"/>
      <c r="G316" s="302">
        <v>2.3998459747595762</v>
      </c>
      <c r="H316" s="302">
        <v>1.1761389930637809</v>
      </c>
      <c r="I316" s="302">
        <v>0.18452362064902611</v>
      </c>
      <c r="J316" s="302">
        <f t="shared" ref="J316:J318" si="141">SUM(G316:I316)</f>
        <v>3.760508588472383</v>
      </c>
      <c r="K316" s="303"/>
      <c r="L316" s="302">
        <v>2.7812390725007603</v>
      </c>
      <c r="M316" s="302">
        <v>1.4254080324862215</v>
      </c>
      <c r="N316" s="302">
        <v>7.8474319298314388E-2</v>
      </c>
      <c r="O316" s="302">
        <f t="shared" ref="O316:O323" si="142">SUM(L316:N316)</f>
        <v>4.2851214242852969</v>
      </c>
    </row>
    <row r="317" spans="1:15" s="236" customFormat="1" x14ac:dyDescent="0.2">
      <c r="A317" s="237" t="str">
        <f>name!E$6</f>
        <v>Associate professional occupations</v>
      </c>
      <c r="B317" s="302">
        <v>3.2044788733804546</v>
      </c>
      <c r="C317" s="302">
        <v>0.89682036321872105</v>
      </c>
      <c r="D317" s="302">
        <v>7.8149997328438772E-3</v>
      </c>
      <c r="E317" s="302">
        <f t="shared" si="140"/>
        <v>4.1091142363320197</v>
      </c>
      <c r="F317" s="303"/>
      <c r="G317" s="302">
        <v>4.2765282106852611</v>
      </c>
      <c r="H317" s="302">
        <v>1.0789207999199399</v>
      </c>
      <c r="I317" s="302">
        <v>0.1057190626896604</v>
      </c>
      <c r="J317" s="302">
        <f t="shared" si="141"/>
        <v>5.4611680732948615</v>
      </c>
      <c r="K317" s="303"/>
      <c r="L317" s="302">
        <v>3.8803190268806218</v>
      </c>
      <c r="M317" s="302">
        <v>1.3016092671074297</v>
      </c>
      <c r="N317" s="302">
        <v>0.10351469216693747</v>
      </c>
      <c r="O317" s="302">
        <f t="shared" si="142"/>
        <v>5.2854429861549894</v>
      </c>
    </row>
    <row r="318" spans="1:15" s="236" customFormat="1" x14ac:dyDescent="0.2">
      <c r="A318" s="237" t="str">
        <f>name!E$7</f>
        <v>Administrative and secretarial occupations</v>
      </c>
      <c r="B318" s="302">
        <v>3.4303872420295156</v>
      </c>
      <c r="C318" s="302">
        <v>2.9600932555518149</v>
      </c>
      <c r="D318" s="302">
        <v>2.171671807417726E-3</v>
      </c>
      <c r="E318" s="302">
        <f t="shared" si="140"/>
        <v>6.3926521693887484</v>
      </c>
      <c r="F318" s="303"/>
      <c r="G318" s="302">
        <v>3.9935057152656865</v>
      </c>
      <c r="H318" s="302">
        <v>3.0394757011347173</v>
      </c>
      <c r="I318" s="302">
        <v>4.5440382414064381E-2</v>
      </c>
      <c r="J318" s="302">
        <f t="shared" si="141"/>
        <v>7.0784217988144675</v>
      </c>
      <c r="K318" s="303"/>
      <c r="L318" s="302">
        <v>3.8777320008588814</v>
      </c>
      <c r="M318" s="302">
        <v>2.7308123442594745</v>
      </c>
      <c r="N318" s="302">
        <v>5.0358337476784497E-2</v>
      </c>
      <c r="O318" s="302">
        <f t="shared" si="142"/>
        <v>6.6589026825951398</v>
      </c>
    </row>
    <row r="319" spans="1:15" s="236" customFormat="1" x14ac:dyDescent="0.2">
      <c r="A319" s="237" t="str">
        <f>name!E$8</f>
        <v>Skilled trades occupations</v>
      </c>
      <c r="B319" s="302">
        <v>0.11621232587547466</v>
      </c>
      <c r="C319" s="302">
        <v>2.2690468721054395E-2</v>
      </c>
      <c r="D319" s="302">
        <v>4.7172008127476694E-4</v>
      </c>
      <c r="E319" s="302">
        <f t="shared" si="140"/>
        <v>0.13937451467780382</v>
      </c>
      <c r="F319" s="303"/>
      <c r="G319" s="302">
        <v>0.11453525010813</v>
      </c>
      <c r="H319" s="302">
        <v>2.2027973707982505E-2</v>
      </c>
      <c r="I319" s="302">
        <v>4.9027462757930712E-2</v>
      </c>
      <c r="J319" s="302">
        <f>SUM(G319:I319)</f>
        <v>0.18559068657404321</v>
      </c>
      <c r="K319" s="303"/>
      <c r="L319" s="302">
        <v>0.11387237065520397</v>
      </c>
      <c r="M319" s="302">
        <v>5.0318006791879324E-2</v>
      </c>
      <c r="N319" s="302">
        <v>6.0885714853132905E-2</v>
      </c>
      <c r="O319" s="302">
        <f t="shared" si="142"/>
        <v>0.22507609230021622</v>
      </c>
    </row>
    <row r="320" spans="1:15" s="236" customFormat="1" x14ac:dyDescent="0.2">
      <c r="A320" s="237" t="str">
        <f>name!E$9</f>
        <v>Caring, leisure and other service occupations</v>
      </c>
      <c r="B320" s="302">
        <v>0.33953776152024279</v>
      </c>
      <c r="C320" s="302">
        <v>0.35451851850001803</v>
      </c>
      <c r="D320" s="302">
        <v>5.5691377879790917E-3</v>
      </c>
      <c r="E320" s="302">
        <f t="shared" si="140"/>
        <v>0.69962541780823984</v>
      </c>
      <c r="F320" s="303"/>
      <c r="G320" s="302">
        <v>0.38478996315100755</v>
      </c>
      <c r="H320" s="302">
        <v>0.37109422897174837</v>
      </c>
      <c r="I320" s="302">
        <v>3.2893957202323486E-2</v>
      </c>
      <c r="J320" s="302">
        <f t="shared" ref="J320:J323" si="143">SUM(G320:I320)</f>
        <v>0.78877814932507939</v>
      </c>
      <c r="K320" s="303"/>
      <c r="L320" s="302">
        <v>0.41140985666147428</v>
      </c>
      <c r="M320" s="302">
        <v>0.34639930939138303</v>
      </c>
      <c r="N320" s="302">
        <v>3.9696563380036361E-2</v>
      </c>
      <c r="O320" s="302">
        <f t="shared" si="142"/>
        <v>0.79750572943289366</v>
      </c>
    </row>
    <row r="321" spans="1:15" s="236" customFormat="1" x14ac:dyDescent="0.2">
      <c r="A321" s="237" t="str">
        <f>name!E$10</f>
        <v>Sales and customer service occupations</v>
      </c>
      <c r="B321" s="302">
        <v>0.26740070502657776</v>
      </c>
      <c r="C321" s="302">
        <v>0.26376061779240395</v>
      </c>
      <c r="D321" s="302">
        <v>3.9605861109637229E-3</v>
      </c>
      <c r="E321" s="302">
        <f t="shared" si="140"/>
        <v>0.53512190892994549</v>
      </c>
      <c r="F321" s="303"/>
      <c r="G321" s="302">
        <v>0.30642912683121659</v>
      </c>
      <c r="H321" s="302">
        <v>0.29550357200459365</v>
      </c>
      <c r="I321" s="302">
        <v>1.8497398966659601E-2</v>
      </c>
      <c r="J321" s="302">
        <f t="shared" si="143"/>
        <v>0.62043009780246983</v>
      </c>
      <c r="K321" s="303"/>
      <c r="L321" s="302">
        <v>0.32708681776700327</v>
      </c>
      <c r="M321" s="302">
        <v>0.3531440375005076</v>
      </c>
      <c r="N321" s="302">
        <v>1.8767732333342738E-2</v>
      </c>
      <c r="O321" s="302">
        <f t="shared" si="142"/>
        <v>0.69899858760085365</v>
      </c>
    </row>
    <row r="322" spans="1:15" s="236" customFormat="1" x14ac:dyDescent="0.2">
      <c r="A322" s="237" t="str">
        <f>name!E$11</f>
        <v>Process, plant and machine operatives</v>
      </c>
      <c r="B322" s="302">
        <v>4.9817424038462191E-2</v>
      </c>
      <c r="C322" s="302">
        <v>5.1268106658811978E-2</v>
      </c>
      <c r="D322" s="302">
        <v>1.6833933174000778E-3</v>
      </c>
      <c r="E322" s="302">
        <f t="shared" si="140"/>
        <v>0.10276892401467425</v>
      </c>
      <c r="F322" s="303"/>
      <c r="G322" s="302">
        <v>4.4314412779518801E-2</v>
      </c>
      <c r="H322" s="302">
        <v>4.3605583732500078E-2</v>
      </c>
      <c r="I322" s="302">
        <v>1.5091231680041169E-2</v>
      </c>
      <c r="J322" s="302">
        <f t="shared" si="143"/>
        <v>0.10301122819206004</v>
      </c>
      <c r="K322" s="303"/>
      <c r="L322" s="302">
        <v>3.2757359405158275E-2</v>
      </c>
      <c r="M322" s="302">
        <v>5.6811274736609081E-2</v>
      </c>
      <c r="N322" s="302">
        <v>3.7200180536640308E-2</v>
      </c>
      <c r="O322" s="302">
        <f t="shared" si="142"/>
        <v>0.12676881467840767</v>
      </c>
    </row>
    <row r="323" spans="1:15" s="236" customFormat="1" x14ac:dyDescent="0.2">
      <c r="A323" s="237" t="str">
        <f>name!E$12</f>
        <v>Elementary occupations</v>
      </c>
      <c r="B323" s="302">
        <v>0.21514598102739452</v>
      </c>
      <c r="C323" s="302">
        <v>0.39201835474818369</v>
      </c>
      <c r="D323" s="302">
        <v>4.4277408110768905E-2</v>
      </c>
      <c r="E323" s="302">
        <f t="shared" si="140"/>
        <v>0.65144174388634712</v>
      </c>
      <c r="F323" s="303"/>
      <c r="G323" s="302">
        <v>0.20236351572807321</v>
      </c>
      <c r="H323" s="302">
        <v>0.3250279132842504</v>
      </c>
      <c r="I323" s="302">
        <v>0.12306519698957544</v>
      </c>
      <c r="J323" s="302">
        <f t="shared" si="143"/>
        <v>0.65045662600189902</v>
      </c>
      <c r="K323" s="303"/>
      <c r="L323" s="302">
        <v>0.1609850942828584</v>
      </c>
      <c r="M323" s="302">
        <v>0.29831841692047295</v>
      </c>
      <c r="N323" s="302">
        <v>0.1942210576794049</v>
      </c>
      <c r="O323" s="302">
        <f t="shared" si="142"/>
        <v>0.65352456888273625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9.8398422078066439</v>
      </c>
      <c r="C325" s="311">
        <f t="shared" ref="C325:E325" si="144">SUM(C315:C323)</f>
        <v>5.9972241225170038</v>
      </c>
      <c r="D325" s="311">
        <f t="shared" si="144"/>
        <v>8.6933669676355935E-2</v>
      </c>
      <c r="E325" s="311">
        <f t="shared" si="144"/>
        <v>15.924000000000005</v>
      </c>
      <c r="F325" s="311"/>
      <c r="G325" s="311">
        <f t="shared" ref="G325:J325" si="145">SUM(G315:G323)</f>
        <v>12.617357142831949</v>
      </c>
      <c r="H325" s="311">
        <f t="shared" si="145"/>
        <v>6.7205124223831474</v>
      </c>
      <c r="I325" s="311">
        <f t="shared" si="145"/>
        <v>0.66913043478489898</v>
      </c>
      <c r="J325" s="311">
        <f t="shared" si="145"/>
        <v>20.006999999999991</v>
      </c>
      <c r="K325" s="311"/>
      <c r="L325" s="311">
        <f t="shared" ref="L325:O325" si="146">SUM(L315:L323)</f>
        <v>12.395380332172104</v>
      </c>
      <c r="M325" s="311">
        <f t="shared" si="146"/>
        <v>7.0099848248884635</v>
      </c>
      <c r="N325" s="311">
        <f t="shared" si="146"/>
        <v>0.68663484293945476</v>
      </c>
      <c r="O325" s="311">
        <f t="shared" si="146"/>
        <v>20.092000000000024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0.55518267300458168</v>
      </c>
      <c r="C332" s="302">
        <v>0.22346515723467589</v>
      </c>
      <c r="D332" s="302">
        <v>0.27474178114406378</v>
      </c>
      <c r="E332" s="302">
        <f>SUM(B332:D332)</f>
        <v>1.0533896113833214</v>
      </c>
      <c r="F332" s="303"/>
      <c r="G332" s="302">
        <v>0.52020972091104445</v>
      </c>
      <c r="H332" s="302">
        <v>0.25351434890213004</v>
      </c>
      <c r="I332" s="302">
        <v>0.26953093572024078</v>
      </c>
      <c r="J332" s="302">
        <f>SUM(G332:I332)</f>
        <v>1.0432550055334153</v>
      </c>
      <c r="K332" s="303"/>
      <c r="L332" s="302">
        <v>0.46893851519456359</v>
      </c>
      <c r="M332" s="302">
        <v>0.30743821289347301</v>
      </c>
      <c r="N332" s="302">
        <v>0.31237389856239978</v>
      </c>
      <c r="O332" s="302">
        <f>SUM(L332:N332)</f>
        <v>1.0887506266504363</v>
      </c>
    </row>
    <row r="333" spans="1:15" s="236" customFormat="1" x14ac:dyDescent="0.2">
      <c r="A333" s="237" t="str">
        <f>name!E$5</f>
        <v>Professional occupations</v>
      </c>
      <c r="B333" s="302">
        <v>11.459803925485947</v>
      </c>
      <c r="C333" s="302">
        <v>6.0494605107527812</v>
      </c>
      <c r="D333" s="302">
        <v>1.4314885309182448</v>
      </c>
      <c r="E333" s="302">
        <f t="shared" ref="E333:E340" si="147">SUM(B333:D333)</f>
        <v>18.940752967156971</v>
      </c>
      <c r="F333" s="303"/>
      <c r="G333" s="302">
        <v>11.587372113419633</v>
      </c>
      <c r="H333" s="302">
        <v>5.9456905537915183</v>
      </c>
      <c r="I333" s="302">
        <v>1.6981082752419756</v>
      </c>
      <c r="J333" s="302">
        <f t="shared" ref="J333:J335" si="148">SUM(G333:I333)</f>
        <v>19.231170942453126</v>
      </c>
      <c r="K333" s="303"/>
      <c r="L333" s="302">
        <v>12.355397067054444</v>
      </c>
      <c r="M333" s="302">
        <v>6.98125026065886</v>
      </c>
      <c r="N333" s="302">
        <v>1.7562336467713486</v>
      </c>
      <c r="O333" s="302">
        <f t="shared" ref="O333:O340" si="149">SUM(L333:N333)</f>
        <v>21.092880974484654</v>
      </c>
    </row>
    <row r="334" spans="1:15" s="236" customFormat="1" x14ac:dyDescent="0.2">
      <c r="A334" s="237" t="str">
        <f>name!E$6</f>
        <v>Associate professional occupations</v>
      </c>
      <c r="B334" s="302">
        <v>1.4582560077116187</v>
      </c>
      <c r="C334" s="302">
        <v>1.3388350367300819</v>
      </c>
      <c r="D334" s="302">
        <v>0.67760129620138432</v>
      </c>
      <c r="E334" s="302">
        <f t="shared" si="147"/>
        <v>3.474692340643085</v>
      </c>
      <c r="F334" s="303"/>
      <c r="G334" s="302">
        <v>1.4383227410379522</v>
      </c>
      <c r="H334" s="302">
        <v>1.2902110587754612</v>
      </c>
      <c r="I334" s="302">
        <v>0.50955762788786518</v>
      </c>
      <c r="J334" s="302">
        <f t="shared" si="148"/>
        <v>3.2380914277012787</v>
      </c>
      <c r="K334" s="303"/>
      <c r="L334" s="302">
        <v>1.5940397217672742</v>
      </c>
      <c r="M334" s="302">
        <v>1.6706603839665675</v>
      </c>
      <c r="N334" s="302">
        <v>0.46277742696070273</v>
      </c>
      <c r="O334" s="302">
        <f t="shared" si="149"/>
        <v>3.7274775326945444</v>
      </c>
    </row>
    <row r="335" spans="1:15" s="236" customFormat="1" x14ac:dyDescent="0.2">
      <c r="A335" s="237" t="str">
        <f>name!E$7</f>
        <v>Administrative and secretarial occupations</v>
      </c>
      <c r="B335" s="302">
        <v>0.88960359915320009</v>
      </c>
      <c r="C335" s="302">
        <v>2.2914240099295435</v>
      </c>
      <c r="D335" s="302">
        <v>9.1831413732615622E-2</v>
      </c>
      <c r="E335" s="302">
        <f t="shared" si="147"/>
        <v>3.2728590228153593</v>
      </c>
      <c r="F335" s="303"/>
      <c r="G335" s="302">
        <v>0.72304613631008774</v>
      </c>
      <c r="H335" s="302">
        <v>1.7332714536517078</v>
      </c>
      <c r="I335" s="302">
        <v>7.9013140292372677E-2</v>
      </c>
      <c r="J335" s="302">
        <f t="shared" si="148"/>
        <v>2.5353307302541679</v>
      </c>
      <c r="K335" s="303"/>
      <c r="L335" s="302">
        <v>0.46958771495263563</v>
      </c>
      <c r="M335" s="302">
        <v>1.1014507674738683</v>
      </c>
      <c r="N335" s="302">
        <v>4.9794793261138816E-2</v>
      </c>
      <c r="O335" s="302">
        <f t="shared" si="149"/>
        <v>1.6208332756876427</v>
      </c>
    </row>
    <row r="336" spans="1:15" s="236" customFormat="1" x14ac:dyDescent="0.2">
      <c r="A336" s="237" t="str">
        <f>name!E$8</f>
        <v>Skilled trades occupations</v>
      </c>
      <c r="B336" s="302">
        <v>0.37368272398047669</v>
      </c>
      <c r="C336" s="302">
        <v>0.25262372118850357</v>
      </c>
      <c r="D336" s="302">
        <v>0.17593565722487867</v>
      </c>
      <c r="E336" s="302">
        <f t="shared" si="147"/>
        <v>0.80224210239385896</v>
      </c>
      <c r="F336" s="303"/>
      <c r="G336" s="302">
        <v>0.24776890186549774</v>
      </c>
      <c r="H336" s="302">
        <v>0.15017690537086345</v>
      </c>
      <c r="I336" s="302">
        <v>0.10752641470342242</v>
      </c>
      <c r="J336" s="302">
        <f>SUM(G336:I336)</f>
        <v>0.50547222193978358</v>
      </c>
      <c r="K336" s="303"/>
      <c r="L336" s="302">
        <v>0.15261158739973507</v>
      </c>
      <c r="M336" s="302">
        <v>7.1885939757047351E-2</v>
      </c>
      <c r="N336" s="302">
        <v>0.12536050031440163</v>
      </c>
      <c r="O336" s="302">
        <f t="shared" si="149"/>
        <v>0.34985802747118405</v>
      </c>
    </row>
    <row r="337" spans="1:15" s="236" customFormat="1" x14ac:dyDescent="0.2">
      <c r="A337" s="237" t="str">
        <f>name!E$9</f>
        <v>Caring, leisure and other service occupations</v>
      </c>
      <c r="B337" s="302">
        <v>3.8293923123537166</v>
      </c>
      <c r="C337" s="302">
        <v>5.6998936658507606</v>
      </c>
      <c r="D337" s="302">
        <v>0.26132812241567555</v>
      </c>
      <c r="E337" s="302">
        <f t="shared" si="147"/>
        <v>9.7906141006201519</v>
      </c>
      <c r="F337" s="303"/>
      <c r="G337" s="302">
        <v>3.240514823436643</v>
      </c>
      <c r="H337" s="302">
        <v>4.6852734683308048</v>
      </c>
      <c r="I337" s="302">
        <v>0.27007202954096343</v>
      </c>
      <c r="J337" s="302">
        <f t="shared" ref="J337:J340" si="150">SUM(G337:I337)</f>
        <v>8.1958603213084125</v>
      </c>
      <c r="K337" s="303"/>
      <c r="L337" s="302">
        <v>3.8034868340430807</v>
      </c>
      <c r="M337" s="302">
        <v>4.6669021545545801</v>
      </c>
      <c r="N337" s="302">
        <v>0.2654937003547842</v>
      </c>
      <c r="O337" s="302">
        <f t="shared" si="149"/>
        <v>8.7358826889524455</v>
      </c>
    </row>
    <row r="338" spans="1:15" s="236" customFormat="1" x14ac:dyDescent="0.2">
      <c r="A338" s="237" t="str">
        <f>name!E$10</f>
        <v>Sales and customer service occupations</v>
      </c>
      <c r="B338" s="302">
        <v>7.7863411996091161E-2</v>
      </c>
      <c r="C338" s="302">
        <v>0.15494359181761069</v>
      </c>
      <c r="D338" s="302">
        <v>8.6697595051818399E-2</v>
      </c>
      <c r="E338" s="302">
        <f t="shared" si="147"/>
        <v>0.31950459886552024</v>
      </c>
      <c r="F338" s="303"/>
      <c r="G338" s="302">
        <v>6.393511639654044E-2</v>
      </c>
      <c r="H338" s="302">
        <v>0.11893897215043804</v>
      </c>
      <c r="I338" s="302">
        <v>4.7334675693435461E-2</v>
      </c>
      <c r="J338" s="302">
        <f t="shared" si="150"/>
        <v>0.23020876424041395</v>
      </c>
      <c r="K338" s="303"/>
      <c r="L338" s="302">
        <v>6.8054242182469415E-2</v>
      </c>
      <c r="M338" s="302">
        <v>0.12924022482498848</v>
      </c>
      <c r="N338" s="302">
        <v>4.9467838706585249E-2</v>
      </c>
      <c r="O338" s="302">
        <f t="shared" si="149"/>
        <v>0.24676230571404315</v>
      </c>
    </row>
    <row r="339" spans="1:15" s="236" customFormat="1" x14ac:dyDescent="0.2">
      <c r="A339" s="237" t="str">
        <f>name!E$11</f>
        <v>Process, plant and machine operatives</v>
      </c>
      <c r="B339" s="302">
        <v>6.4862385699505379E-2</v>
      </c>
      <c r="C339" s="302">
        <v>9.1986085554916566E-2</v>
      </c>
      <c r="D339" s="302">
        <v>0.8009790360173894</v>
      </c>
      <c r="E339" s="302">
        <f t="shared" si="147"/>
        <v>0.95782750727181132</v>
      </c>
      <c r="F339" s="303"/>
      <c r="G339" s="302">
        <v>4.543990703972503E-2</v>
      </c>
      <c r="H339" s="302">
        <v>5.7480078372709645E-2</v>
      </c>
      <c r="I339" s="302">
        <v>0.56279497740576789</v>
      </c>
      <c r="J339" s="302">
        <f t="shared" si="150"/>
        <v>0.66571496281820253</v>
      </c>
      <c r="K339" s="303"/>
      <c r="L339" s="302">
        <v>3.9385869746887722E-2</v>
      </c>
      <c r="M339" s="302">
        <v>5.6618202189258122E-2</v>
      </c>
      <c r="N339" s="302">
        <v>0.61724503530811048</v>
      </c>
      <c r="O339" s="302">
        <f t="shared" si="149"/>
        <v>0.71324910724425639</v>
      </c>
    </row>
    <row r="340" spans="1:15" s="236" customFormat="1" x14ac:dyDescent="0.2">
      <c r="A340" s="237" t="str">
        <f>name!E$12</f>
        <v>Elementary occupations</v>
      </c>
      <c r="B340" s="302">
        <v>0.15561630040344529</v>
      </c>
      <c r="C340" s="302">
        <v>2.3983814763684723</v>
      </c>
      <c r="D340" s="302">
        <v>0.21611997207802652</v>
      </c>
      <c r="E340" s="302">
        <f t="shared" si="147"/>
        <v>2.7701177488499442</v>
      </c>
      <c r="F340" s="303"/>
      <c r="G340" s="302">
        <v>0.10939665360796484</v>
      </c>
      <c r="H340" s="302">
        <v>1.5929731875576107</v>
      </c>
      <c r="I340" s="302">
        <v>0.1025257825856946</v>
      </c>
      <c r="J340" s="302">
        <f t="shared" si="150"/>
        <v>1.8048956237512703</v>
      </c>
      <c r="K340" s="303"/>
      <c r="L340" s="302">
        <v>5.892068133245263E-2</v>
      </c>
      <c r="M340" s="302">
        <v>0.52916581241208338</v>
      </c>
      <c r="N340" s="302">
        <v>0.2092189673562114</v>
      </c>
      <c r="O340" s="302">
        <f t="shared" si="149"/>
        <v>0.7973054611007474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18.864263339788579</v>
      </c>
      <c r="C342" s="311">
        <f t="shared" ref="C342:E342" si="151">SUM(C332:C340)</f>
        <v>18.501013255427345</v>
      </c>
      <c r="D342" s="311">
        <f t="shared" si="151"/>
        <v>4.0167234047840976</v>
      </c>
      <c r="E342" s="311">
        <f t="shared" si="151"/>
        <v>41.382000000000019</v>
      </c>
      <c r="F342" s="311"/>
      <c r="G342" s="311">
        <f t="shared" ref="G342:J342" si="152">SUM(G332:G340)</f>
        <v>17.97600611402509</v>
      </c>
      <c r="H342" s="311">
        <f t="shared" si="152"/>
        <v>15.827530026903244</v>
      </c>
      <c r="I342" s="311">
        <f t="shared" si="152"/>
        <v>3.6464638590717375</v>
      </c>
      <c r="J342" s="311">
        <f t="shared" si="152"/>
        <v>37.450000000000067</v>
      </c>
      <c r="K342" s="311"/>
      <c r="L342" s="311">
        <f t="shared" ref="L342:O342" si="153">SUM(L332:L340)</f>
        <v>19.010422233673541</v>
      </c>
      <c r="M342" s="311">
        <f t="shared" si="153"/>
        <v>15.514611958730724</v>
      </c>
      <c r="N342" s="311">
        <f t="shared" si="153"/>
        <v>3.8479658075956835</v>
      </c>
      <c r="O342" s="311">
        <f t="shared" si="153"/>
        <v>38.372999999999955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1.5694167152218859</v>
      </c>
      <c r="C349" s="302">
        <v>0.49222066061235614</v>
      </c>
      <c r="D349" s="302">
        <v>0.30139958567242942</v>
      </c>
      <c r="E349" s="302">
        <f>SUM(B349:D349)</f>
        <v>2.3630369615066718</v>
      </c>
      <c r="F349" s="303"/>
      <c r="G349" s="302">
        <v>1.5961850377964921</v>
      </c>
      <c r="H349" s="302">
        <v>0.64321473872760471</v>
      </c>
      <c r="I349" s="302">
        <v>0.28628552121851647</v>
      </c>
      <c r="J349" s="302">
        <f>SUM(G349:I349)</f>
        <v>2.525685297742613</v>
      </c>
      <c r="K349" s="303"/>
      <c r="L349" s="302">
        <v>1.6845172304558045</v>
      </c>
      <c r="M349" s="302">
        <v>0.80976953190344458</v>
      </c>
      <c r="N349" s="302">
        <v>0.37685742195021021</v>
      </c>
      <c r="O349" s="302">
        <f>SUM(L349:N349)</f>
        <v>2.8711441843094594</v>
      </c>
    </row>
    <row r="350" spans="1:15" s="236" customFormat="1" x14ac:dyDescent="0.2">
      <c r="A350" s="237" t="str">
        <f>name!E$5</f>
        <v>Professional occupations</v>
      </c>
      <c r="B350" s="302">
        <v>9.8017111636158631</v>
      </c>
      <c r="C350" s="302">
        <v>4.6019790184115044</v>
      </c>
      <c r="D350" s="302">
        <v>1.5737901377948058</v>
      </c>
      <c r="E350" s="302">
        <f t="shared" ref="E350:E357" si="154">SUM(B350:D350)</f>
        <v>15.977480319822174</v>
      </c>
      <c r="F350" s="303"/>
      <c r="G350" s="302">
        <v>10.357812408741315</v>
      </c>
      <c r="H350" s="302">
        <v>5.1032176778890017</v>
      </c>
      <c r="I350" s="302">
        <v>1.3426309287523714</v>
      </c>
      <c r="J350" s="302">
        <f t="shared" ref="J350:J352" si="155">SUM(G350:I350)</f>
        <v>16.803661015382687</v>
      </c>
      <c r="K350" s="303"/>
      <c r="L350" s="302">
        <v>11.767238162360782</v>
      </c>
      <c r="M350" s="302">
        <v>5.6930551973252337</v>
      </c>
      <c r="N350" s="302">
        <v>1.4824604348822024</v>
      </c>
      <c r="O350" s="302">
        <f t="shared" ref="O350:O357" si="156">SUM(L350:N350)</f>
        <v>18.942753794568219</v>
      </c>
    </row>
    <row r="351" spans="1:15" s="236" customFormat="1" x14ac:dyDescent="0.2">
      <c r="A351" s="237" t="str">
        <f>name!E$6</f>
        <v>Associate professional occupations</v>
      </c>
      <c r="B351" s="302">
        <v>4.0267802038505263</v>
      </c>
      <c r="C351" s="302">
        <v>2.485669080419818</v>
      </c>
      <c r="D351" s="302">
        <v>0.56637865087895389</v>
      </c>
      <c r="E351" s="302">
        <f t="shared" si="154"/>
        <v>7.078827935149298</v>
      </c>
      <c r="F351" s="303"/>
      <c r="G351" s="302">
        <v>4.1400908910834175</v>
      </c>
      <c r="H351" s="302">
        <v>2.7049614612134536</v>
      </c>
      <c r="I351" s="302">
        <v>0.37009446936548179</v>
      </c>
      <c r="J351" s="302">
        <f t="shared" si="155"/>
        <v>7.2151468216623531</v>
      </c>
      <c r="K351" s="303"/>
      <c r="L351" s="302">
        <v>7.2151456404122634</v>
      </c>
      <c r="M351" s="302">
        <v>4.2290786275944319</v>
      </c>
      <c r="N351" s="302">
        <v>0.53032066189705418</v>
      </c>
      <c r="O351" s="302">
        <f t="shared" si="156"/>
        <v>11.97454492990375</v>
      </c>
    </row>
    <row r="352" spans="1:15" s="236" customFormat="1" x14ac:dyDescent="0.2">
      <c r="A352" s="237" t="str">
        <f>name!E$7</f>
        <v>Administrative and secretarial occupations</v>
      </c>
      <c r="B352" s="302">
        <v>2.7209033474280591</v>
      </c>
      <c r="C352" s="302">
        <v>4.118875314517223</v>
      </c>
      <c r="D352" s="302">
        <v>0.13366366582214712</v>
      </c>
      <c r="E352" s="302">
        <f t="shared" si="154"/>
        <v>6.9734423277674287</v>
      </c>
      <c r="F352" s="303"/>
      <c r="G352" s="302">
        <v>2.3357534129646402</v>
      </c>
      <c r="H352" s="302">
        <v>3.4605972010017103</v>
      </c>
      <c r="I352" s="302">
        <v>7.4456258608280784E-2</v>
      </c>
      <c r="J352" s="302">
        <f t="shared" si="155"/>
        <v>5.8708068725746312</v>
      </c>
      <c r="K352" s="303"/>
      <c r="L352" s="302">
        <v>2.1962458892661796</v>
      </c>
      <c r="M352" s="302">
        <v>2.5189463928691547</v>
      </c>
      <c r="N352" s="302">
        <v>5.4222630174939002E-2</v>
      </c>
      <c r="O352" s="302">
        <f t="shared" si="156"/>
        <v>4.7694149123102729</v>
      </c>
    </row>
    <row r="353" spans="1:15" s="236" customFormat="1" x14ac:dyDescent="0.2">
      <c r="A353" s="237" t="str">
        <f>name!E$8</f>
        <v>Skilled trades occupations</v>
      </c>
      <c r="B353" s="302">
        <v>0.35387062854693546</v>
      </c>
      <c r="C353" s="302">
        <v>0.31523002277926049</v>
      </c>
      <c r="D353" s="302">
        <v>0.13418932658760463</v>
      </c>
      <c r="E353" s="302">
        <f t="shared" si="154"/>
        <v>0.80328997791380052</v>
      </c>
      <c r="F353" s="303"/>
      <c r="G353" s="302">
        <v>0.25916537831239111</v>
      </c>
      <c r="H353" s="302">
        <v>0.22065322010616309</v>
      </c>
      <c r="I353" s="302">
        <v>0.10659551855771496</v>
      </c>
      <c r="J353" s="302">
        <f>SUM(G353:I353)</f>
        <v>0.58641411697626922</v>
      </c>
      <c r="K353" s="303"/>
      <c r="L353" s="302">
        <v>0.17054120781676335</v>
      </c>
      <c r="M353" s="302">
        <v>0.19137960771692802</v>
      </c>
      <c r="N353" s="302">
        <v>0.12238775464852496</v>
      </c>
      <c r="O353" s="302">
        <f t="shared" si="156"/>
        <v>0.48430857018221635</v>
      </c>
    </row>
    <row r="354" spans="1:15" s="236" customFormat="1" x14ac:dyDescent="0.2">
      <c r="A354" s="237" t="str">
        <f>name!E$9</f>
        <v>Caring, leisure and other service occupations</v>
      </c>
      <c r="B354" s="302">
        <v>9.8195587345812481</v>
      </c>
      <c r="C354" s="302">
        <v>9.6585242499470692</v>
      </c>
      <c r="D354" s="302">
        <v>1.1057133011494058</v>
      </c>
      <c r="E354" s="302">
        <f t="shared" si="154"/>
        <v>20.583796285677725</v>
      </c>
      <c r="F354" s="303"/>
      <c r="G354" s="302">
        <v>8.8425187100051108</v>
      </c>
      <c r="H354" s="302">
        <v>8.6972617160714751</v>
      </c>
      <c r="I354" s="302">
        <v>0.86470088982165438</v>
      </c>
      <c r="J354" s="302">
        <f t="shared" ref="J354:J357" si="157">SUM(G354:I354)</f>
        <v>18.404481315898241</v>
      </c>
      <c r="K354" s="303"/>
      <c r="L354" s="302">
        <v>10.731782626272953</v>
      </c>
      <c r="M354" s="302">
        <v>8.7483902110169147</v>
      </c>
      <c r="N354" s="302">
        <v>1.0683501238594151</v>
      </c>
      <c r="O354" s="302">
        <f t="shared" si="156"/>
        <v>20.548522961149281</v>
      </c>
    </row>
    <row r="355" spans="1:15" s="236" customFormat="1" x14ac:dyDescent="0.2">
      <c r="A355" s="237" t="str">
        <f>name!E$10</f>
        <v>Sales and customer service occupations</v>
      </c>
      <c r="B355" s="302">
        <v>0.3899624363728037</v>
      </c>
      <c r="C355" s="302">
        <v>0.39707235526984469</v>
      </c>
      <c r="D355" s="302">
        <v>5.2548162192311093E-2</v>
      </c>
      <c r="E355" s="302">
        <f t="shared" si="154"/>
        <v>0.8395829538349594</v>
      </c>
      <c r="F355" s="303"/>
      <c r="G355" s="302">
        <v>0.33120072148121926</v>
      </c>
      <c r="H355" s="302">
        <v>0.34071624896935077</v>
      </c>
      <c r="I355" s="302">
        <v>2.8065710077988137E-2</v>
      </c>
      <c r="J355" s="302">
        <f t="shared" si="157"/>
        <v>0.69998268052855828</v>
      </c>
      <c r="K355" s="303"/>
      <c r="L355" s="302">
        <v>0.37365805773798488</v>
      </c>
      <c r="M355" s="302">
        <v>0.37611657768661466</v>
      </c>
      <c r="N355" s="302">
        <v>3.2041902628448075E-2</v>
      </c>
      <c r="O355" s="302">
        <f t="shared" si="156"/>
        <v>0.78181653805304763</v>
      </c>
    </row>
    <row r="356" spans="1:15" s="236" customFormat="1" x14ac:dyDescent="0.2">
      <c r="A356" s="237" t="str">
        <f>name!E$11</f>
        <v>Process, plant and machine operatives</v>
      </c>
      <c r="B356" s="302">
        <v>0.13264602398626493</v>
      </c>
      <c r="C356" s="302">
        <v>0.1946073654230282</v>
      </c>
      <c r="D356" s="302">
        <v>1.8055164131742019E-2</v>
      </c>
      <c r="E356" s="302">
        <f t="shared" si="154"/>
        <v>0.34530855354103518</v>
      </c>
      <c r="F356" s="303"/>
      <c r="G356" s="302">
        <v>9.0930870678961037E-2</v>
      </c>
      <c r="H356" s="302">
        <v>0.16219490923369931</v>
      </c>
      <c r="I356" s="302">
        <v>1.5458235601995163E-2</v>
      </c>
      <c r="J356" s="302">
        <f t="shared" si="157"/>
        <v>0.26858401551465549</v>
      </c>
      <c r="K356" s="303"/>
      <c r="L356" s="302">
        <v>3.5344905269587321E-2</v>
      </c>
      <c r="M356" s="302">
        <v>0.10614874850131227</v>
      </c>
      <c r="N356" s="302">
        <v>1.2470129890280192E-2</v>
      </c>
      <c r="O356" s="302">
        <f t="shared" si="156"/>
        <v>0.15396378366117977</v>
      </c>
    </row>
    <row r="357" spans="1:15" s="236" customFormat="1" x14ac:dyDescent="0.2">
      <c r="A357" s="237" t="str">
        <f>name!E$12</f>
        <v>Elementary occupations</v>
      </c>
      <c r="B357" s="302">
        <v>0.40373795827484937</v>
      </c>
      <c r="C357" s="302">
        <v>1.1390584955669767</v>
      </c>
      <c r="D357" s="302">
        <v>3.1438230945146313E-2</v>
      </c>
      <c r="E357" s="302">
        <f t="shared" si="154"/>
        <v>1.5742346847869724</v>
      </c>
      <c r="F357" s="303"/>
      <c r="G357" s="302">
        <v>0.3217127436400033</v>
      </c>
      <c r="H357" s="302">
        <v>0.80139000963393481</v>
      </c>
      <c r="I357" s="302">
        <v>1.413511044604644E-2</v>
      </c>
      <c r="J357" s="302">
        <f t="shared" si="157"/>
        <v>1.1372378637199847</v>
      </c>
      <c r="K357" s="303"/>
      <c r="L357" s="302">
        <v>0.24546060759453142</v>
      </c>
      <c r="M357" s="302">
        <v>0.64570019792476951</v>
      </c>
      <c r="N357" s="302">
        <v>4.3695203432809124E-3</v>
      </c>
      <c r="O357" s="302">
        <f t="shared" si="156"/>
        <v>0.89553032586258186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29.218587211878436</v>
      </c>
      <c r="C359" s="311">
        <f t="shared" ref="C359:E359" si="158">SUM(C349:C357)</f>
        <v>23.403236562947086</v>
      </c>
      <c r="D359" s="311">
        <f t="shared" si="158"/>
        <v>3.9171762251745457</v>
      </c>
      <c r="E359" s="311">
        <f t="shared" si="158"/>
        <v>56.539000000000058</v>
      </c>
      <c r="F359" s="311"/>
      <c r="G359" s="311">
        <f t="shared" ref="G359:J359" si="159">SUM(G349:G357)</f>
        <v>28.275370174703546</v>
      </c>
      <c r="H359" s="311">
        <f t="shared" si="159"/>
        <v>22.134207182846392</v>
      </c>
      <c r="I359" s="311">
        <f t="shared" si="159"/>
        <v>3.1024226424500498</v>
      </c>
      <c r="J359" s="311">
        <f t="shared" si="159"/>
        <v>53.511999999999993</v>
      </c>
      <c r="K359" s="311"/>
      <c r="L359" s="311">
        <f t="shared" ref="L359:O359" si="160">SUM(L349:L357)</f>
        <v>34.419934327186851</v>
      </c>
      <c r="M359" s="311">
        <f t="shared" si="160"/>
        <v>23.318585092538804</v>
      </c>
      <c r="N359" s="311">
        <f t="shared" si="160"/>
        <v>3.6834805802743551</v>
      </c>
      <c r="O359" s="311">
        <f t="shared" si="160"/>
        <v>61.422000000000011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0.59095397159509289</v>
      </c>
      <c r="C366" s="302">
        <v>0.19044632504312489</v>
      </c>
      <c r="D366" s="302">
        <v>0.15012825288857887</v>
      </c>
      <c r="E366" s="302">
        <f>SUM(B366:D366)</f>
        <v>0.93152854952679665</v>
      </c>
      <c r="F366" s="303"/>
      <c r="G366" s="302">
        <v>0.56424450724436837</v>
      </c>
      <c r="H366" s="302">
        <v>0.24059314140140861</v>
      </c>
      <c r="I366" s="302">
        <v>0.23239799593365326</v>
      </c>
      <c r="J366" s="302">
        <f>SUM(G366:I366)</f>
        <v>1.0372356445794302</v>
      </c>
      <c r="K366" s="303"/>
      <c r="L366" s="302">
        <v>0.53373136852851488</v>
      </c>
      <c r="M366" s="302">
        <v>0.28847615217970241</v>
      </c>
      <c r="N366" s="302">
        <v>0.20959373316365054</v>
      </c>
      <c r="O366" s="302">
        <f>SUM(L366:N366)</f>
        <v>1.0318012538718679</v>
      </c>
    </row>
    <row r="367" spans="1:15" s="236" customFormat="1" x14ac:dyDescent="0.2">
      <c r="A367" s="237" t="str">
        <f>name!E$5</f>
        <v>Professional occupations</v>
      </c>
      <c r="B367" s="302">
        <v>0.7455890323268366</v>
      </c>
      <c r="C367" s="302">
        <v>0.39625372058047137</v>
      </c>
      <c r="D367" s="302">
        <v>0.45833876872039525</v>
      </c>
      <c r="E367" s="302">
        <f t="shared" ref="E367:E374" si="161">SUM(B367:D367)</f>
        <v>1.6001815216277033</v>
      </c>
      <c r="F367" s="303"/>
      <c r="G367" s="302">
        <v>0.82368992916533756</v>
      </c>
      <c r="H367" s="302">
        <v>0.51528702596703191</v>
      </c>
      <c r="I367" s="302">
        <v>0.64705864500554977</v>
      </c>
      <c r="J367" s="302">
        <f t="shared" ref="J367:J369" si="162">SUM(G367:I367)</f>
        <v>1.9860356001379191</v>
      </c>
      <c r="K367" s="303"/>
      <c r="L367" s="302">
        <v>0.9793191836829801</v>
      </c>
      <c r="M367" s="302">
        <v>0.6803873453390531</v>
      </c>
      <c r="N367" s="302">
        <v>0.57398276505983403</v>
      </c>
      <c r="O367" s="302">
        <f t="shared" ref="O367:O374" si="163">SUM(L367:N367)</f>
        <v>2.2336892940818673</v>
      </c>
    </row>
    <row r="368" spans="1:15" s="236" customFormat="1" x14ac:dyDescent="0.2">
      <c r="A368" s="237" t="str">
        <f>name!E$6</f>
        <v>Associate professional occupations</v>
      </c>
      <c r="B368" s="302">
        <v>0.98369586119183283</v>
      </c>
      <c r="C368" s="302">
        <v>0.67468929950570411</v>
      </c>
      <c r="D368" s="302">
        <v>1.1507608376597878</v>
      </c>
      <c r="E368" s="302">
        <f t="shared" si="161"/>
        <v>2.8091459983573248</v>
      </c>
      <c r="F368" s="303"/>
      <c r="G368" s="302">
        <v>0.96207824246662332</v>
      </c>
      <c r="H368" s="302">
        <v>0.70235405920013139</v>
      </c>
      <c r="I368" s="302">
        <v>1.6719113234840204</v>
      </c>
      <c r="J368" s="302">
        <f t="shared" si="162"/>
        <v>3.336343625150775</v>
      </c>
      <c r="K368" s="303"/>
      <c r="L368" s="302">
        <v>0.88421493068250034</v>
      </c>
      <c r="M368" s="302">
        <v>0.66561086576271744</v>
      </c>
      <c r="N368" s="302">
        <v>1.4937995863093942</v>
      </c>
      <c r="O368" s="302">
        <f t="shared" si="163"/>
        <v>3.043625382754612</v>
      </c>
    </row>
    <row r="369" spans="1:15" s="236" customFormat="1" x14ac:dyDescent="0.2">
      <c r="A369" s="237" t="str">
        <f>name!E$7</f>
        <v>Administrative and secretarial occupations</v>
      </c>
      <c r="B369" s="302">
        <v>0.84140499103899569</v>
      </c>
      <c r="C369" s="302">
        <v>1.6044076625566874</v>
      </c>
      <c r="D369" s="302">
        <v>4.089710712823124E-2</v>
      </c>
      <c r="E369" s="302">
        <f t="shared" si="161"/>
        <v>2.4867097607239144</v>
      </c>
      <c r="F369" s="303"/>
      <c r="G369" s="302">
        <v>0.68483751303533025</v>
      </c>
      <c r="H369" s="302">
        <v>1.3911461577159727</v>
      </c>
      <c r="I369" s="302">
        <v>4.4033422687786428E-2</v>
      </c>
      <c r="J369" s="302">
        <f t="shared" si="162"/>
        <v>2.1200170934390892</v>
      </c>
      <c r="K369" s="303"/>
      <c r="L369" s="302">
        <v>0.77124400399547588</v>
      </c>
      <c r="M369" s="302">
        <v>1.3914505082169848</v>
      </c>
      <c r="N369" s="302">
        <v>3.4796783942057194E-2</v>
      </c>
      <c r="O369" s="302">
        <f t="shared" si="163"/>
        <v>2.1974912961545177</v>
      </c>
    </row>
    <row r="370" spans="1:15" s="236" customFormat="1" x14ac:dyDescent="0.2">
      <c r="A370" s="237" t="str">
        <f>name!E$8</f>
        <v>Skilled trades occupations</v>
      </c>
      <c r="B370" s="302">
        <v>0.59686943548134597</v>
      </c>
      <c r="C370" s="302">
        <v>0.37105441040251602</v>
      </c>
      <c r="D370" s="302">
        <v>0.2978859392052437</v>
      </c>
      <c r="E370" s="302">
        <f t="shared" si="161"/>
        <v>1.2658097850891057</v>
      </c>
      <c r="F370" s="303"/>
      <c r="G370" s="302">
        <v>0.45878979002144038</v>
      </c>
      <c r="H370" s="302">
        <v>0.26161822394536211</v>
      </c>
      <c r="I370" s="302">
        <v>0.38665990739809342</v>
      </c>
      <c r="J370" s="302">
        <f>SUM(G370:I370)</f>
        <v>1.107067921364896</v>
      </c>
      <c r="K370" s="303"/>
      <c r="L370" s="302">
        <v>0.36132169711284018</v>
      </c>
      <c r="M370" s="302">
        <v>0.32480053848416196</v>
      </c>
      <c r="N370" s="302">
        <v>0.39794832680339515</v>
      </c>
      <c r="O370" s="302">
        <f t="shared" si="163"/>
        <v>1.0840705624003972</v>
      </c>
    </row>
    <row r="371" spans="1:15" s="236" customFormat="1" x14ac:dyDescent="0.2">
      <c r="A371" s="237" t="str">
        <f>name!E$9</f>
        <v>Caring, leisure and other service occupations</v>
      </c>
      <c r="B371" s="302">
        <v>0.60863038979521067</v>
      </c>
      <c r="C371" s="302">
        <v>1.0276144313497184</v>
      </c>
      <c r="D371" s="302">
        <v>6.4100136097398994E-2</v>
      </c>
      <c r="E371" s="302">
        <f t="shared" si="161"/>
        <v>1.7003449572423279</v>
      </c>
      <c r="F371" s="303"/>
      <c r="G371" s="302">
        <v>0.45572503740882225</v>
      </c>
      <c r="H371" s="302">
        <v>0.80159625250113176</v>
      </c>
      <c r="I371" s="302">
        <v>7.4156224602821272E-2</v>
      </c>
      <c r="J371" s="302">
        <f t="shared" ref="J371:J374" si="164">SUM(G371:I371)</f>
        <v>1.3314775145127753</v>
      </c>
      <c r="K371" s="303"/>
      <c r="L371" s="302">
        <v>0.38128047974353513</v>
      </c>
      <c r="M371" s="302">
        <v>0.77955159661228313</v>
      </c>
      <c r="N371" s="302">
        <v>6.3928295675483235E-2</v>
      </c>
      <c r="O371" s="302">
        <f t="shared" si="163"/>
        <v>1.2247603720313014</v>
      </c>
    </row>
    <row r="372" spans="1:15" s="236" customFormat="1" x14ac:dyDescent="0.2">
      <c r="A372" s="237" t="str">
        <f>name!E$10</f>
        <v>Sales and customer service occupations</v>
      </c>
      <c r="B372" s="302">
        <v>0.36691865949015562</v>
      </c>
      <c r="C372" s="302">
        <v>0.68760572837181755</v>
      </c>
      <c r="D372" s="302">
        <v>3.2777107592292777E-2</v>
      </c>
      <c r="E372" s="302">
        <f t="shared" si="161"/>
        <v>1.0873014954542659</v>
      </c>
      <c r="F372" s="303"/>
      <c r="G372" s="302">
        <v>0.30056128143822275</v>
      </c>
      <c r="H372" s="302">
        <v>0.59560491570013419</v>
      </c>
      <c r="I372" s="302">
        <v>3.6368730174842288E-2</v>
      </c>
      <c r="J372" s="302">
        <f t="shared" si="164"/>
        <v>0.93253492731319931</v>
      </c>
      <c r="K372" s="303"/>
      <c r="L372" s="302">
        <v>0.33690189637501294</v>
      </c>
      <c r="M372" s="302">
        <v>0.73606136626191165</v>
      </c>
      <c r="N372" s="302">
        <v>2.8318237230378671E-2</v>
      </c>
      <c r="O372" s="302">
        <f t="shared" si="163"/>
        <v>1.1012814998673033</v>
      </c>
    </row>
    <row r="373" spans="1:15" s="236" customFormat="1" x14ac:dyDescent="0.2">
      <c r="A373" s="237" t="str">
        <f>name!E$11</f>
        <v>Process, plant and machine operatives</v>
      </c>
      <c r="B373" s="302">
        <v>0.16957499352230107</v>
      </c>
      <c r="C373" s="302">
        <v>0.119915455344144</v>
      </c>
      <c r="D373" s="302">
        <v>1.6743389568551776E-2</v>
      </c>
      <c r="E373" s="302">
        <f t="shared" si="161"/>
        <v>0.3062338384349968</v>
      </c>
      <c r="F373" s="303"/>
      <c r="G373" s="302">
        <v>0.12687849731319667</v>
      </c>
      <c r="H373" s="302">
        <v>0.10427740831585079</v>
      </c>
      <c r="I373" s="302">
        <v>2.5208467257251278E-2</v>
      </c>
      <c r="J373" s="302">
        <f t="shared" si="164"/>
        <v>0.25636437288629876</v>
      </c>
      <c r="K373" s="303"/>
      <c r="L373" s="302">
        <v>0.1322363623616869</v>
      </c>
      <c r="M373" s="302">
        <v>0.14414940685806105</v>
      </c>
      <c r="N373" s="302">
        <v>2.9012058378880275E-2</v>
      </c>
      <c r="O373" s="302">
        <f t="shared" si="163"/>
        <v>0.30539782759862821</v>
      </c>
    </row>
    <row r="374" spans="1:15" s="236" customFormat="1" x14ac:dyDescent="0.2">
      <c r="A374" s="237" t="str">
        <f>name!E$12</f>
        <v>Elementary occupations</v>
      </c>
      <c r="B374" s="302">
        <v>0.44292689215344111</v>
      </c>
      <c r="C374" s="302">
        <v>1.7486129401437824</v>
      </c>
      <c r="D374" s="302">
        <v>4.3204261246310695E-2</v>
      </c>
      <c r="E374" s="302">
        <f t="shared" si="161"/>
        <v>2.2347440935435343</v>
      </c>
      <c r="F374" s="303"/>
      <c r="G374" s="302">
        <v>0.31823694996911828</v>
      </c>
      <c r="H374" s="302">
        <v>1.2339410111833429</v>
      </c>
      <c r="I374" s="302">
        <v>4.174533946312519E-2</v>
      </c>
      <c r="J374" s="302">
        <f t="shared" si="164"/>
        <v>1.5939233006155862</v>
      </c>
      <c r="K374" s="303"/>
      <c r="L374" s="302">
        <v>0.35425940676939277</v>
      </c>
      <c r="M374" s="302">
        <v>1.0886742384978583</v>
      </c>
      <c r="N374" s="302">
        <v>5.5948865972261029E-2</v>
      </c>
      <c r="O374" s="302">
        <f t="shared" si="163"/>
        <v>1.4988825112395121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5.3465642265952118</v>
      </c>
      <c r="C376" s="311">
        <f t="shared" ref="C376:E376" si="165">SUM(C366:C374)</f>
        <v>6.8205999732979663</v>
      </c>
      <c r="D376" s="311">
        <f t="shared" si="165"/>
        <v>2.2548358001067905</v>
      </c>
      <c r="E376" s="311">
        <f t="shared" si="165"/>
        <v>14.42199999999997</v>
      </c>
      <c r="F376" s="311"/>
      <c r="G376" s="311">
        <f t="shared" ref="G376:J376" si="166">SUM(G366:G374)</f>
        <v>4.6950417480624598</v>
      </c>
      <c r="H376" s="311">
        <f t="shared" si="166"/>
        <v>5.8464181959303669</v>
      </c>
      <c r="I376" s="311">
        <f t="shared" si="166"/>
        <v>3.1595400560071432</v>
      </c>
      <c r="J376" s="311">
        <f t="shared" si="166"/>
        <v>13.700999999999969</v>
      </c>
      <c r="K376" s="311"/>
      <c r="L376" s="311">
        <f t="shared" ref="L376:O376" si="167">SUM(L366:L374)</f>
        <v>4.7345093292519396</v>
      </c>
      <c r="M376" s="311">
        <f t="shared" si="167"/>
        <v>6.0991620182127333</v>
      </c>
      <c r="N376" s="311">
        <f t="shared" si="167"/>
        <v>2.8873286525353339</v>
      </c>
      <c r="O376" s="311">
        <f t="shared" si="167"/>
        <v>13.721000000000007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0.34472566554777623</v>
      </c>
      <c r="C383" s="302">
        <v>6.247111167008005E-2</v>
      </c>
      <c r="D383" s="302">
        <v>0.45769437842959765</v>
      </c>
      <c r="E383" s="302">
        <f>SUM(B383:D383)</f>
        <v>0.86489115564745389</v>
      </c>
      <c r="F383" s="303"/>
      <c r="G383" s="302">
        <v>0.57340247078293805</v>
      </c>
      <c r="H383" s="302">
        <v>0.14368716309433546</v>
      </c>
      <c r="I383" s="302">
        <v>0.72169813392455617</v>
      </c>
      <c r="J383" s="302">
        <f>SUM(G383:I383)</f>
        <v>1.4387877678018297</v>
      </c>
      <c r="K383" s="303"/>
      <c r="L383" s="302">
        <v>0.50096286662522094</v>
      </c>
      <c r="M383" s="302">
        <v>0.14648886696121613</v>
      </c>
      <c r="N383" s="302">
        <v>0.63706121025759344</v>
      </c>
      <c r="O383" s="302">
        <f>SUM(L383:N383)</f>
        <v>1.2845129438440304</v>
      </c>
    </row>
    <row r="384" spans="1:15" s="236" customFormat="1" x14ac:dyDescent="0.2">
      <c r="A384" s="237" t="str">
        <f>name!E$5</f>
        <v>Professional occupations</v>
      </c>
      <c r="B384" s="302">
        <v>0.81152368000399355</v>
      </c>
      <c r="C384" s="302">
        <v>0.24927139532897707</v>
      </c>
      <c r="D384" s="302">
        <v>1.123831185122268</v>
      </c>
      <c r="E384" s="302">
        <f t="shared" ref="E384:E391" si="168">SUM(B384:D384)</f>
        <v>2.1846262604552384</v>
      </c>
      <c r="F384" s="303"/>
      <c r="G384" s="302">
        <v>1.2677077331247268</v>
      </c>
      <c r="H384" s="302">
        <v>0.46529981526013448</v>
      </c>
      <c r="I384" s="302">
        <v>1.0625263254177055</v>
      </c>
      <c r="J384" s="302">
        <f t="shared" ref="J384:J386" si="169">SUM(G384:I384)</f>
        <v>2.795533873802567</v>
      </c>
      <c r="K384" s="303"/>
      <c r="L384" s="302">
        <v>1.2849671429777831</v>
      </c>
      <c r="M384" s="302">
        <v>0.47422374075139534</v>
      </c>
      <c r="N384" s="302">
        <v>0.97113840644895055</v>
      </c>
      <c r="O384" s="302">
        <f t="shared" ref="O384:O391" si="170">SUM(L384:N384)</f>
        <v>2.7303292901781289</v>
      </c>
    </row>
    <row r="385" spans="1:15" s="236" customFormat="1" x14ac:dyDescent="0.2">
      <c r="A385" s="237" t="str">
        <f>name!E$6</f>
        <v>Associate professional occupations</v>
      </c>
      <c r="B385" s="302">
        <v>0.4499644104722092</v>
      </c>
      <c r="C385" s="302">
        <v>0.22175600645973226</v>
      </c>
      <c r="D385" s="302">
        <v>0.7365031578697151</v>
      </c>
      <c r="E385" s="302">
        <f t="shared" si="168"/>
        <v>1.4082235748016565</v>
      </c>
      <c r="F385" s="303"/>
      <c r="G385" s="302">
        <v>0.665604603678423</v>
      </c>
      <c r="H385" s="302">
        <v>0.40943415979953873</v>
      </c>
      <c r="I385" s="302">
        <v>1.048515723999061</v>
      </c>
      <c r="J385" s="302">
        <f t="shared" si="169"/>
        <v>2.1235544874770227</v>
      </c>
      <c r="K385" s="303"/>
      <c r="L385" s="302">
        <v>0.6545437733357603</v>
      </c>
      <c r="M385" s="302">
        <v>0.39064998291101516</v>
      </c>
      <c r="N385" s="302">
        <v>0.9198223974907912</v>
      </c>
      <c r="O385" s="302">
        <f t="shared" si="170"/>
        <v>1.9650161537375666</v>
      </c>
    </row>
    <row r="386" spans="1:15" s="236" customFormat="1" x14ac:dyDescent="0.2">
      <c r="A386" s="237" t="str">
        <f>name!E$7</f>
        <v>Administrative and secretarial occupations</v>
      </c>
      <c r="B386" s="302">
        <v>0.64179267213744962</v>
      </c>
      <c r="C386" s="302">
        <v>0.60328815517299528</v>
      </c>
      <c r="D386" s="302">
        <v>0.21036079297282417</v>
      </c>
      <c r="E386" s="302">
        <f t="shared" si="168"/>
        <v>1.455441620283269</v>
      </c>
      <c r="F386" s="303"/>
      <c r="G386" s="302">
        <v>0.70869060014235996</v>
      </c>
      <c r="H386" s="302">
        <v>0.82515431567471831</v>
      </c>
      <c r="I386" s="302">
        <v>0.21955670243988573</v>
      </c>
      <c r="J386" s="302">
        <f t="shared" si="169"/>
        <v>1.7534016182569641</v>
      </c>
      <c r="K386" s="303"/>
      <c r="L386" s="302">
        <v>0.64340013414988362</v>
      </c>
      <c r="M386" s="302">
        <v>0.9248415034597407</v>
      </c>
      <c r="N386" s="302">
        <v>0.28387785754955364</v>
      </c>
      <c r="O386" s="302">
        <f t="shared" si="170"/>
        <v>1.8521194951591777</v>
      </c>
    </row>
    <row r="387" spans="1:15" s="236" customFormat="1" x14ac:dyDescent="0.2">
      <c r="A387" s="237" t="str">
        <f>name!E$8</f>
        <v>Skilled trades occupations</v>
      </c>
      <c r="B387" s="302">
        <v>0.17312730224130804</v>
      </c>
      <c r="C387" s="302">
        <v>8.4366201130296706E-2</v>
      </c>
      <c r="D387" s="302">
        <v>0.37272581796003795</v>
      </c>
      <c r="E387" s="302">
        <f t="shared" si="168"/>
        <v>0.63021932133164271</v>
      </c>
      <c r="F387" s="303"/>
      <c r="G387" s="302">
        <v>0.2439828550970369</v>
      </c>
      <c r="H387" s="302">
        <v>0.12513144402651302</v>
      </c>
      <c r="I387" s="302">
        <v>0.4869231766154416</v>
      </c>
      <c r="J387" s="302">
        <f>SUM(G387:I387)</f>
        <v>0.85603747573899147</v>
      </c>
      <c r="K387" s="303"/>
      <c r="L387" s="302">
        <v>0.20044462080502654</v>
      </c>
      <c r="M387" s="302">
        <v>0.1315796889438679</v>
      </c>
      <c r="N387" s="302">
        <v>0.58828892096750274</v>
      </c>
      <c r="O387" s="302">
        <f t="shared" si="170"/>
        <v>0.92031323071639715</v>
      </c>
    </row>
    <row r="388" spans="1:15" s="236" customFormat="1" x14ac:dyDescent="0.2">
      <c r="A388" s="237" t="str">
        <f>name!E$9</f>
        <v>Caring, leisure and other service occupations</v>
      </c>
      <c r="B388" s="302">
        <v>1.8658068394718612</v>
      </c>
      <c r="C388" s="302">
        <v>0.6709230066530647</v>
      </c>
      <c r="D388" s="302">
        <v>1.3727760188579394</v>
      </c>
      <c r="E388" s="302">
        <f t="shared" si="168"/>
        <v>3.9095058649828651</v>
      </c>
      <c r="F388" s="303"/>
      <c r="G388" s="302">
        <v>2.0585797006328952</v>
      </c>
      <c r="H388" s="302">
        <v>0.80520981858256258</v>
      </c>
      <c r="I388" s="302">
        <v>2.0215589633396278</v>
      </c>
      <c r="J388" s="302">
        <f t="shared" ref="J388:J391" si="171">SUM(G388:I388)</f>
        <v>4.8853484825550861</v>
      </c>
      <c r="K388" s="303"/>
      <c r="L388" s="302">
        <v>1.4232688016497659</v>
      </c>
      <c r="M388" s="302">
        <v>0.30875968113812036</v>
      </c>
      <c r="N388" s="302">
        <v>1.6182378560071615</v>
      </c>
      <c r="O388" s="302">
        <f t="shared" si="170"/>
        <v>3.3502663387950475</v>
      </c>
    </row>
    <row r="389" spans="1:15" s="236" customFormat="1" x14ac:dyDescent="0.2">
      <c r="A389" s="237" t="str">
        <f>name!E$10</f>
        <v>Sales and customer service occupations</v>
      </c>
      <c r="B389" s="302">
        <v>0.15535961602227893</v>
      </c>
      <c r="C389" s="302">
        <v>0.14901590569665066</v>
      </c>
      <c r="D389" s="302">
        <v>0.14546066504239458</v>
      </c>
      <c r="E389" s="302">
        <f t="shared" si="168"/>
        <v>0.44983618676132414</v>
      </c>
      <c r="F389" s="303"/>
      <c r="G389" s="302">
        <v>0.26819895434147645</v>
      </c>
      <c r="H389" s="302">
        <v>0.32273934689029621</v>
      </c>
      <c r="I389" s="302">
        <v>0.18673083389814774</v>
      </c>
      <c r="J389" s="302">
        <f t="shared" si="171"/>
        <v>0.77766913512992031</v>
      </c>
      <c r="K389" s="303"/>
      <c r="L389" s="302">
        <v>0.27014699191272196</v>
      </c>
      <c r="M389" s="302">
        <v>0.34005966342229876</v>
      </c>
      <c r="N389" s="302">
        <v>0.10865418235042676</v>
      </c>
      <c r="O389" s="302">
        <f t="shared" si="170"/>
        <v>0.71886083768544751</v>
      </c>
    </row>
    <row r="390" spans="1:15" s="236" customFormat="1" x14ac:dyDescent="0.2">
      <c r="A390" s="237" t="str">
        <f>name!E$11</f>
        <v>Process, plant and machine operatives</v>
      </c>
      <c r="B390" s="302">
        <v>0.26437058494488624</v>
      </c>
      <c r="C390" s="302">
        <v>0.10850895160427568</v>
      </c>
      <c r="D390" s="302">
        <v>0.11376971912248798</v>
      </c>
      <c r="E390" s="302">
        <f t="shared" si="168"/>
        <v>0.48664925567164996</v>
      </c>
      <c r="F390" s="303"/>
      <c r="G390" s="302">
        <v>0.38274919168513061</v>
      </c>
      <c r="H390" s="302">
        <v>0.1396937281535619</v>
      </c>
      <c r="I390" s="302">
        <v>0.13492851084563165</v>
      </c>
      <c r="J390" s="302">
        <f t="shared" si="171"/>
        <v>0.65737143068432413</v>
      </c>
      <c r="K390" s="303"/>
      <c r="L390" s="302">
        <v>0.32262881659278925</v>
      </c>
      <c r="M390" s="302">
        <v>0.14451928477683848</v>
      </c>
      <c r="N390" s="302">
        <v>0.10834770212676727</v>
      </c>
      <c r="O390" s="302">
        <f t="shared" si="170"/>
        <v>0.57549580349639495</v>
      </c>
    </row>
    <row r="391" spans="1:15" s="236" customFormat="1" x14ac:dyDescent="0.2">
      <c r="A391" s="237" t="str">
        <f>name!E$12</f>
        <v>Elementary occupations</v>
      </c>
      <c r="B391" s="302">
        <v>0.37328895604808054</v>
      </c>
      <c r="C391" s="302">
        <v>0.49952130731074318</v>
      </c>
      <c r="D391" s="302">
        <v>0.40179649670606576</v>
      </c>
      <c r="E391" s="302">
        <f t="shared" si="168"/>
        <v>1.2746067600648896</v>
      </c>
      <c r="F391" s="303"/>
      <c r="G391" s="302">
        <v>0.56419805156688252</v>
      </c>
      <c r="H391" s="302">
        <v>0.64639302282277056</v>
      </c>
      <c r="I391" s="302">
        <v>0.33670465416363793</v>
      </c>
      <c r="J391" s="302">
        <f t="shared" si="171"/>
        <v>1.5472957285532911</v>
      </c>
      <c r="K391" s="303"/>
      <c r="L391" s="302">
        <v>0.62408204385434696</v>
      </c>
      <c r="M391" s="302">
        <v>0.4261077676178624</v>
      </c>
      <c r="N391" s="302">
        <v>0.29889609491558594</v>
      </c>
      <c r="O391" s="302">
        <f t="shared" si="170"/>
        <v>1.3490859063877954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5.0799597268898431</v>
      </c>
      <c r="C393" s="311">
        <f t="shared" ref="C393:E393" si="172">SUM(C383:C391)</f>
        <v>2.6491220410268159</v>
      </c>
      <c r="D393" s="311">
        <f t="shared" si="172"/>
        <v>4.9349182320833309</v>
      </c>
      <c r="E393" s="311">
        <f t="shared" si="172"/>
        <v>12.663999999999989</v>
      </c>
      <c r="F393" s="311"/>
      <c r="G393" s="311">
        <f t="shared" ref="G393:J393" si="173">SUM(G383:G391)</f>
        <v>6.7331141610518701</v>
      </c>
      <c r="H393" s="311">
        <f t="shared" si="173"/>
        <v>3.8827428143044314</v>
      </c>
      <c r="I393" s="311">
        <f t="shared" si="173"/>
        <v>6.219143024643695</v>
      </c>
      <c r="J393" s="311">
        <f t="shared" si="173"/>
        <v>16.834999999999997</v>
      </c>
      <c r="K393" s="311"/>
      <c r="L393" s="311">
        <f t="shared" ref="L393:O393" si="174">SUM(L383:L391)</f>
        <v>5.924445191903299</v>
      </c>
      <c r="M393" s="311">
        <f t="shared" si="174"/>
        <v>3.2872301799823553</v>
      </c>
      <c r="N393" s="311">
        <f t="shared" si="174"/>
        <v>5.5343246281143328</v>
      </c>
      <c r="O393" s="311">
        <f t="shared" si="174"/>
        <v>14.745999999999988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York and North Yorkshire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York and North Yorkshire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York and North Yorkshire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40.060743735403619</v>
      </c>
      <c r="C8" s="11">
        <f t="array" ref="C8:C16">MMULT(aggregation!$B$13:$AA$21,'Occ T2'!C8:C33)</f>
        <v>43.663833336592006</v>
      </c>
      <c r="D8" s="11">
        <f t="array" ref="D8:D16">MMULT(aggregation!$B$13:$AA$21,'Occ T2'!D8:D33)</f>
        <v>45.726398698742408</v>
      </c>
      <c r="E8" s="11">
        <f t="array" ref="E8:E16">MMULT(aggregation!$B$13:$AA$21,'Occ T2'!E8:E33)</f>
        <v>42.534955683759947</v>
      </c>
      <c r="F8" s="11">
        <f t="array" ref="F8:F16">MMULT(aggregation!$B$13:$AA$21,'Occ T2'!F8:F33)</f>
        <v>46.918483825046252</v>
      </c>
      <c r="G8" s="11"/>
      <c r="H8" s="11">
        <f>F8-D8</f>
        <v>1.1920851263038443</v>
      </c>
      <c r="I8" s="11">
        <f t="array" ref="I8:I16">MMULT(aggregation!$B$13:$AA$21,'Occ T2'!I8:I33)</f>
        <v>23.715875593628144</v>
      </c>
      <c r="J8" s="11">
        <f>SUM(H8:I8)</f>
        <v>24.907960719931989</v>
      </c>
      <c r="L8" s="10" t="str">
        <f>name!E4</f>
        <v>Managers, directors and senior officials</v>
      </c>
      <c r="M8" s="11">
        <f t="array" ref="M8:M16">MMULT(aggregation!$B$13:$AA$21,'Occ T2'!M8:M33)</f>
        <v>25.556023028238958</v>
      </c>
      <c r="N8" s="11">
        <f t="array" ref="N8:N16">MMULT(aggregation!$B$13:$AA$21,'Occ T2'!N8:N33)</f>
        <v>26.811281202137373</v>
      </c>
      <c r="O8" s="11">
        <f t="array" ref="O8:O16">MMULT(aggregation!$B$13:$AA$21,'Occ T2'!O8:O33)</f>
        <v>28.176138436762379</v>
      </c>
      <c r="P8" s="11">
        <f t="array" ref="P8:P16">MMULT(aggregation!$B$13:$AA$21,'Occ T2'!P8:P33)</f>
        <v>25.91289528613914</v>
      </c>
      <c r="Q8" s="11">
        <f t="array" ref="Q8:Q16">MMULT(aggregation!$B$13:$AA$21,'Occ T2'!Q8:Q33)</f>
        <v>27.583375252146713</v>
      </c>
      <c r="R8" s="11"/>
      <c r="S8" s="11">
        <f>Q8-O8</f>
        <v>-0.59276318461566646</v>
      </c>
      <c r="T8" s="11">
        <f t="array" ref="T8:T16">MMULT(aggregation!$B$13:$AA$21,'Occ T2'!T8:T33)</f>
        <v>12.891290094842462</v>
      </c>
      <c r="U8" s="11">
        <f>SUM(S8:T8)</f>
        <v>12.298526910226796</v>
      </c>
      <c r="W8" s="10" t="str">
        <f>name!E4</f>
        <v>Managers, directors and senior officials</v>
      </c>
      <c r="X8" s="11">
        <f t="array" ref="X8:X16">MMULT(aggregation!$B$13:$AA$21,'Occ T2'!X8:X33)</f>
        <v>14.504720707164648</v>
      </c>
      <c r="Y8" s="11">
        <f t="array" ref="Y8:Y16">MMULT(aggregation!$B$13:$AA$21,'Occ T2'!Y8:Y33)</f>
        <v>16.852552134454641</v>
      </c>
      <c r="Z8" s="11">
        <f t="array" ref="Z8:Z16">MMULT(aggregation!$B$13:$AA$21,'Occ T2'!Z8:Z33)</f>
        <v>17.550260261980057</v>
      </c>
      <c r="AA8" s="11">
        <f t="array" ref="AA8:AA16">MMULT(aggregation!$B$13:$AA$21,'Occ T2'!AA8:AA33)</f>
        <v>16.622060397620857</v>
      </c>
      <c r="AB8" s="11">
        <f t="array" ref="AB8:AB16">MMULT(aggregation!$B$13:$AA$21,'Occ T2'!AB8:AB33)</f>
        <v>19.335108572899525</v>
      </c>
      <c r="AC8" s="11"/>
      <c r="AD8" s="11">
        <f>AB8-Z8</f>
        <v>1.7848483109194682</v>
      </c>
      <c r="AE8" s="11">
        <f t="array" ref="AE8:AE16">MMULT(aggregation!$B$13:$AA$21,'Occ T2'!AE8:AE33)</f>
        <v>10.824585498785677</v>
      </c>
      <c r="AF8" s="11">
        <f>SUM(AD8:AE8)</f>
        <v>12.609433809705145</v>
      </c>
    </row>
    <row r="9" spans="1:32" x14ac:dyDescent="0.2">
      <c r="A9" t="str">
        <f>name!E5</f>
        <v>Professional occupations</v>
      </c>
      <c r="B9" s="11">
        <v>75.08511389036039</v>
      </c>
      <c r="C9" s="11">
        <v>81.509572860608671</v>
      </c>
      <c r="D9" s="11">
        <v>87.448527873019898</v>
      </c>
      <c r="E9" s="11">
        <v>92.175785378226792</v>
      </c>
      <c r="F9" s="11">
        <v>102.33390385400205</v>
      </c>
      <c r="G9" s="11"/>
      <c r="H9" s="11">
        <f t="shared" ref="H9:H16" si="0">F9-D9</f>
        <v>14.885375980982147</v>
      </c>
      <c r="I9" s="11">
        <v>44.866790849227542</v>
      </c>
      <c r="J9" s="11">
        <f t="shared" ref="J9:J15" si="1">SUM(H9:I9)</f>
        <v>59.752166830209688</v>
      </c>
      <c r="L9" s="10" t="str">
        <f>name!E5</f>
        <v>Professional occupations</v>
      </c>
      <c r="M9" s="11">
        <v>36.118309136833219</v>
      </c>
      <c r="N9" s="11">
        <v>39.538720773002467</v>
      </c>
      <c r="O9" s="11">
        <v>42.070418879128646</v>
      </c>
      <c r="P9" s="11">
        <v>45.184072518948554</v>
      </c>
      <c r="Q9" s="11">
        <v>48.791155689230614</v>
      </c>
      <c r="R9" s="11"/>
      <c r="S9" s="11">
        <f t="shared" ref="S9:S16" si="2">Q9-O9</f>
        <v>6.7207368101019682</v>
      </c>
      <c r="T9" s="11">
        <v>17.504811458743589</v>
      </c>
      <c r="U9" s="11">
        <f t="shared" ref="U9:U12" si="3">SUM(S9:T9)</f>
        <v>24.225548268845557</v>
      </c>
      <c r="W9" s="10" t="str">
        <f>name!E5</f>
        <v>Professional occupations</v>
      </c>
      <c r="X9" s="11">
        <v>38.966804753527256</v>
      </c>
      <c r="Y9" s="11">
        <v>41.970852087606147</v>
      </c>
      <c r="Z9" s="11">
        <v>45.378108993891246</v>
      </c>
      <c r="AA9" s="11">
        <v>46.991712859278238</v>
      </c>
      <c r="AB9" s="11">
        <v>53.542748164771453</v>
      </c>
      <c r="AC9" s="11"/>
      <c r="AD9" s="11">
        <f t="shared" ref="AD9:AD16" si="4">AB9-Z9</f>
        <v>8.1646391708802071</v>
      </c>
      <c r="AE9" s="11">
        <v>27.361979390483949</v>
      </c>
      <c r="AF9" s="11">
        <f t="shared" ref="AF9:AF12" si="5">SUM(AD9:AE9)</f>
        <v>35.52661856136416</v>
      </c>
    </row>
    <row r="10" spans="1:32" x14ac:dyDescent="0.2">
      <c r="A10" t="str">
        <f>name!E6</f>
        <v>Associate professional occupations</v>
      </c>
      <c r="B10" s="11">
        <v>46.768691969432979</v>
      </c>
      <c r="C10" s="11">
        <v>49.506523114466646</v>
      </c>
      <c r="D10" s="11">
        <v>53.397667747384617</v>
      </c>
      <c r="E10" s="11">
        <v>55.436342845748058</v>
      </c>
      <c r="F10" s="11">
        <v>60.918607439479032</v>
      </c>
      <c r="G10" s="11"/>
      <c r="H10" s="11">
        <f t="shared" si="0"/>
        <v>7.5209396920944158</v>
      </c>
      <c r="I10" s="11">
        <v>27.113721006762951</v>
      </c>
      <c r="J10" s="11">
        <f t="shared" si="1"/>
        <v>34.634660698857367</v>
      </c>
      <c r="L10" s="10" t="str">
        <f>name!E6</f>
        <v>Associate professional occupations</v>
      </c>
      <c r="M10" s="11">
        <v>24.519676371925083</v>
      </c>
      <c r="N10" s="11">
        <v>26.275207789273551</v>
      </c>
      <c r="O10" s="11">
        <v>28.118172843923745</v>
      </c>
      <c r="P10" s="11">
        <v>26.648511165897297</v>
      </c>
      <c r="Q10" s="11">
        <v>27.577882939061737</v>
      </c>
      <c r="R10" s="11"/>
      <c r="S10" s="11">
        <f t="shared" si="2"/>
        <v>-0.54028990486200712</v>
      </c>
      <c r="T10" s="11">
        <v>10.331198025424531</v>
      </c>
      <c r="U10" s="11">
        <f t="shared" si="3"/>
        <v>9.7909081205625235</v>
      </c>
      <c r="W10" s="10" t="str">
        <f>name!E6</f>
        <v>Associate professional occupations</v>
      </c>
      <c r="X10" s="11">
        <v>22.249015597507871</v>
      </c>
      <c r="Y10" s="11">
        <v>23.231315325193052</v>
      </c>
      <c r="Z10" s="11">
        <v>25.279494903460876</v>
      </c>
      <c r="AA10" s="11">
        <v>28.787831679850733</v>
      </c>
      <c r="AB10" s="11">
        <v>33.340724500417352</v>
      </c>
      <c r="AC10" s="11"/>
      <c r="AD10" s="11">
        <f t="shared" si="4"/>
        <v>8.0612295969564762</v>
      </c>
      <c r="AE10" s="11">
        <v>16.782522981338424</v>
      </c>
      <c r="AF10" s="11">
        <f t="shared" si="5"/>
        <v>24.8437525782949</v>
      </c>
    </row>
    <row r="11" spans="1:32" x14ac:dyDescent="0.2">
      <c r="A11" t="str">
        <f>name!E7</f>
        <v>Administrative and secretarial occupations</v>
      </c>
      <c r="B11" s="11">
        <v>55.577307864999575</v>
      </c>
      <c r="C11" s="11">
        <v>51.193241605988931</v>
      </c>
      <c r="D11" s="11">
        <v>54.131982225320286</v>
      </c>
      <c r="E11" s="11">
        <v>55.574422991765154</v>
      </c>
      <c r="F11" s="11">
        <v>53.703508384693158</v>
      </c>
      <c r="G11" s="11"/>
      <c r="H11" s="11">
        <f t="shared" si="0"/>
        <v>-0.42847384062712734</v>
      </c>
      <c r="I11" s="11">
        <v>27.217479903394132</v>
      </c>
      <c r="J11" s="11">
        <f t="shared" si="1"/>
        <v>26.789006062767005</v>
      </c>
      <c r="L11" s="10" t="str">
        <f>name!E7</f>
        <v>Administrative and secretarial occupations</v>
      </c>
      <c r="M11" s="11">
        <v>16.685190998688118</v>
      </c>
      <c r="N11" s="11">
        <v>15.413965349693106</v>
      </c>
      <c r="O11" s="11">
        <v>18.298796117403104</v>
      </c>
      <c r="P11" s="11">
        <v>19.752852416212441</v>
      </c>
      <c r="Q11" s="11">
        <v>22.345771297636237</v>
      </c>
      <c r="R11" s="11"/>
      <c r="S11" s="11">
        <f t="shared" si="2"/>
        <v>4.0469751802331331</v>
      </c>
      <c r="T11" s="11">
        <v>7.741646428338961</v>
      </c>
      <c r="U11" s="11">
        <f t="shared" si="3"/>
        <v>11.788621608572093</v>
      </c>
      <c r="W11" s="10" t="str">
        <f>name!E7</f>
        <v>Administrative and secretarial occupations</v>
      </c>
      <c r="X11" s="11">
        <v>38.892116866311518</v>
      </c>
      <c r="Y11" s="11">
        <v>35.779276256295773</v>
      </c>
      <c r="Z11" s="11">
        <v>35.833186107917179</v>
      </c>
      <c r="AA11" s="11">
        <v>35.821570575552727</v>
      </c>
      <c r="AB11" s="11">
        <v>31.357737087056897</v>
      </c>
      <c r="AC11" s="11"/>
      <c r="AD11" s="11">
        <f t="shared" si="4"/>
        <v>-4.4754490208602817</v>
      </c>
      <c r="AE11" s="11">
        <v>19.475833475055168</v>
      </c>
      <c r="AF11" s="11">
        <f t="shared" si="5"/>
        <v>15.000384454194887</v>
      </c>
    </row>
    <row r="12" spans="1:32" x14ac:dyDescent="0.2">
      <c r="A12" t="str">
        <f>name!E8</f>
        <v>Skilled trades occupations</v>
      </c>
      <c r="B12" s="11">
        <v>52.48618508518674</v>
      </c>
      <c r="C12" s="11">
        <v>47.555201771139068</v>
      </c>
      <c r="D12" s="11">
        <v>42.446085924269966</v>
      </c>
      <c r="E12" s="11">
        <v>41.426257513013731</v>
      </c>
      <c r="F12" s="11">
        <v>38.866551422622344</v>
      </c>
      <c r="G12" s="11"/>
      <c r="H12" s="11">
        <f t="shared" si="0"/>
        <v>-3.5795345016476219</v>
      </c>
      <c r="I12" s="11">
        <v>17.37637018342447</v>
      </c>
      <c r="J12" s="11">
        <f t="shared" si="1"/>
        <v>13.796835681776848</v>
      </c>
      <c r="L12" s="10" t="str">
        <f>name!E8</f>
        <v>Skilled trades occupations</v>
      </c>
      <c r="M12" s="11">
        <v>46.552558588909157</v>
      </c>
      <c r="N12" s="11">
        <v>41.452626388566898</v>
      </c>
      <c r="O12" s="11">
        <v>36.899721109602048</v>
      </c>
      <c r="P12" s="11">
        <v>35.682759819086606</v>
      </c>
      <c r="Q12" s="11">
        <v>32.626348260072582</v>
      </c>
      <c r="R12" s="11"/>
      <c r="S12" s="11">
        <f t="shared" si="2"/>
        <v>-4.2733728495294656</v>
      </c>
      <c r="T12" s="11">
        <v>13.923321665058843</v>
      </c>
      <c r="U12" s="11">
        <f t="shared" si="3"/>
        <v>9.6499488155293776</v>
      </c>
      <c r="W12" s="10" t="str">
        <f>name!E8</f>
        <v>Skilled trades occupations</v>
      </c>
      <c r="X12" s="11">
        <v>5.9336264962775855</v>
      </c>
      <c r="Y12" s="11">
        <v>6.1025753825721605</v>
      </c>
      <c r="Z12" s="11">
        <v>5.5463648146679025</v>
      </c>
      <c r="AA12" s="11">
        <v>5.7434976939271101</v>
      </c>
      <c r="AB12" s="11">
        <v>6.2402031625497898</v>
      </c>
      <c r="AC12" s="11"/>
      <c r="AD12" s="11">
        <f t="shared" si="4"/>
        <v>0.69383834788188725</v>
      </c>
      <c r="AE12" s="11">
        <v>3.4530485183656241</v>
      </c>
      <c r="AF12" s="11">
        <f t="shared" si="5"/>
        <v>4.1468868662475113</v>
      </c>
    </row>
    <row r="13" spans="1:32" x14ac:dyDescent="0.2">
      <c r="A13" t="str">
        <f>name!E9</f>
        <v>Caring, leisure and other service occupations</v>
      </c>
      <c r="B13" s="11">
        <v>44.919672623566413</v>
      </c>
      <c r="C13" s="11">
        <v>43.121490633061015</v>
      </c>
      <c r="D13" s="11">
        <v>41.826106176164927</v>
      </c>
      <c r="E13" s="11">
        <v>41.291660506330373</v>
      </c>
      <c r="F13" s="11">
        <v>43.662285381551982</v>
      </c>
      <c r="G13" s="11"/>
      <c r="H13" s="11">
        <f t="shared" si="0"/>
        <v>1.8361792053870545</v>
      </c>
      <c r="I13" s="11">
        <v>23.185188352604477</v>
      </c>
      <c r="J13" s="11">
        <f>SUM(H13:I13)</f>
        <v>25.021367557991532</v>
      </c>
      <c r="L13" s="10" t="str">
        <f>name!E9</f>
        <v>Caring, leisure and other service occupations</v>
      </c>
      <c r="M13" s="11">
        <v>7.7412887523358851</v>
      </c>
      <c r="N13" s="11">
        <v>7.7635077164332849</v>
      </c>
      <c r="O13" s="11">
        <v>7.934041426843689</v>
      </c>
      <c r="P13" s="11">
        <v>8.3100322833409503</v>
      </c>
      <c r="Q13" s="11">
        <v>9.3383476401317722</v>
      </c>
      <c r="R13" s="11"/>
      <c r="S13" s="11">
        <f t="shared" si="2"/>
        <v>1.4043062132880832</v>
      </c>
      <c r="T13" s="11">
        <v>3.7848613188395479</v>
      </c>
      <c r="U13" s="11">
        <f>SUM(S13:T13)</f>
        <v>5.1891675321276312</v>
      </c>
      <c r="W13" s="10" t="str">
        <f>name!E9</f>
        <v>Caring, leisure and other service occupations</v>
      </c>
      <c r="X13" s="11">
        <v>37.178383871230494</v>
      </c>
      <c r="Y13" s="11">
        <v>35.357982916627726</v>
      </c>
      <c r="Z13" s="11">
        <v>33.892064749321264</v>
      </c>
      <c r="AA13" s="11">
        <v>32.981628222989436</v>
      </c>
      <c r="AB13" s="11">
        <v>34.323937741420224</v>
      </c>
      <c r="AC13" s="11"/>
      <c r="AD13" s="11">
        <f t="shared" si="4"/>
        <v>0.43187299209895968</v>
      </c>
      <c r="AE13" s="11">
        <v>19.400327033764928</v>
      </c>
      <c r="AF13" s="11">
        <f>SUM(AD13:AE13)</f>
        <v>19.832200025863887</v>
      </c>
    </row>
    <row r="14" spans="1:32" x14ac:dyDescent="0.2">
      <c r="A14" t="str">
        <f>name!E10</f>
        <v>Sales and customer service occupations</v>
      </c>
      <c r="B14" s="11">
        <v>40.498018510158523</v>
      </c>
      <c r="C14" s="11">
        <v>38.598168210536627</v>
      </c>
      <c r="D14" s="11">
        <v>37.981193069000952</v>
      </c>
      <c r="E14" s="11">
        <v>38.07244808930573</v>
      </c>
      <c r="F14" s="11">
        <v>38.545352073207575</v>
      </c>
      <c r="G14" s="11"/>
      <c r="H14" s="11">
        <f t="shared" si="0"/>
        <v>0.56415900420662268</v>
      </c>
      <c r="I14" s="11">
        <v>17.527594155648163</v>
      </c>
      <c r="J14" s="11">
        <f t="shared" si="1"/>
        <v>18.091753159854786</v>
      </c>
      <c r="L14" s="10" t="str">
        <f>name!E10</f>
        <v>Sales and customer service occupations</v>
      </c>
      <c r="M14" s="11">
        <v>15.740608620586546</v>
      </c>
      <c r="N14" s="11">
        <v>15.911000748926872</v>
      </c>
      <c r="O14" s="11">
        <v>15.972060638276467</v>
      </c>
      <c r="P14" s="11">
        <v>16.710971819524694</v>
      </c>
      <c r="Q14" s="11">
        <v>17.659920544361718</v>
      </c>
      <c r="R14" s="11"/>
      <c r="S14" s="11">
        <f t="shared" si="2"/>
        <v>1.6878599060852508</v>
      </c>
      <c r="T14" s="11">
        <v>5.7652170302317822</v>
      </c>
      <c r="U14" s="11">
        <f t="shared" ref="U14:U15" si="6">SUM(S14:T14)</f>
        <v>7.4530769363170331</v>
      </c>
      <c r="W14" s="10" t="str">
        <f>name!E10</f>
        <v>Sales and customer service occupations</v>
      </c>
      <c r="X14" s="11">
        <v>24.757409889571989</v>
      </c>
      <c r="Y14" s="11">
        <v>22.687167461609761</v>
      </c>
      <c r="Z14" s="11">
        <v>22.00913243072447</v>
      </c>
      <c r="AA14" s="11">
        <v>21.361476269781068</v>
      </c>
      <c r="AB14" s="11">
        <v>20.885431528845871</v>
      </c>
      <c r="AC14" s="11"/>
      <c r="AD14" s="11">
        <f t="shared" si="4"/>
        <v>-1.1237009018785997</v>
      </c>
      <c r="AE14" s="11">
        <v>11.762377125416386</v>
      </c>
      <c r="AF14" s="11">
        <f t="shared" ref="AF14:AF15" si="7">SUM(AD14:AE14)</f>
        <v>10.638676223537786</v>
      </c>
    </row>
    <row r="15" spans="1:32" x14ac:dyDescent="0.2">
      <c r="A15" t="str">
        <f>name!E11</f>
        <v>Process, plant and machine operatives</v>
      </c>
      <c r="B15" s="11">
        <v>34.94019730007318</v>
      </c>
      <c r="C15" s="11">
        <v>31.766204848439521</v>
      </c>
      <c r="D15" s="11">
        <v>29.612225340138899</v>
      </c>
      <c r="E15" s="11">
        <v>30.01455824066101</v>
      </c>
      <c r="F15" s="11">
        <v>27.742599151186734</v>
      </c>
      <c r="G15" s="11"/>
      <c r="H15" s="11">
        <f t="shared" si="0"/>
        <v>-1.8696261889521644</v>
      </c>
      <c r="I15" s="11">
        <v>13.554695729294835</v>
      </c>
      <c r="J15" s="11">
        <f t="shared" si="1"/>
        <v>11.685069540342671</v>
      </c>
      <c r="L15" s="10" t="str">
        <f>name!E11</f>
        <v>Process, plant and machine operatives</v>
      </c>
      <c r="M15" s="11">
        <v>29.376368803881022</v>
      </c>
      <c r="N15" s="11">
        <v>26.393123008027274</v>
      </c>
      <c r="O15" s="11">
        <v>24.798107530904943</v>
      </c>
      <c r="P15" s="11">
        <v>24.331594235637173</v>
      </c>
      <c r="Q15" s="11">
        <v>22.209480228373536</v>
      </c>
      <c r="R15" s="11"/>
      <c r="S15" s="11">
        <f t="shared" si="2"/>
        <v>-2.5886273025314068</v>
      </c>
      <c r="T15" s="11">
        <v>10.613881350039151</v>
      </c>
      <c r="U15" s="11">
        <f t="shared" si="6"/>
        <v>8.0252540475077438</v>
      </c>
      <c r="W15" s="10" t="str">
        <f>name!E11</f>
        <v>Process, plant and machine operatives</v>
      </c>
      <c r="X15" s="11">
        <v>5.5638284961921469</v>
      </c>
      <c r="Y15" s="11">
        <v>5.3730818404122278</v>
      </c>
      <c r="Z15" s="11">
        <v>4.8141178092339763</v>
      </c>
      <c r="AA15" s="11">
        <v>5.6829640050238286</v>
      </c>
      <c r="AB15" s="11">
        <v>5.5331189228132347</v>
      </c>
      <c r="AC15" s="11"/>
      <c r="AD15" s="11">
        <f t="shared" si="4"/>
        <v>0.71900111357925844</v>
      </c>
      <c r="AE15" s="11">
        <v>2.9408143792556851</v>
      </c>
      <c r="AF15" s="11">
        <f t="shared" si="7"/>
        <v>3.6598154928349436</v>
      </c>
    </row>
    <row r="16" spans="1:32" x14ac:dyDescent="0.2">
      <c r="A16" t="str">
        <f>name!E12</f>
        <v>Elementary occupations</v>
      </c>
      <c r="B16" s="11">
        <v>62.124069020818567</v>
      </c>
      <c r="C16" s="11">
        <v>54.991763619167934</v>
      </c>
      <c r="D16" s="11">
        <v>50.164812945958069</v>
      </c>
      <c r="E16" s="11">
        <v>51.120568751189133</v>
      </c>
      <c r="F16" s="11">
        <v>49.068708468210602</v>
      </c>
      <c r="G16" s="11"/>
      <c r="H16" s="11">
        <f t="shared" si="0"/>
        <v>-1.0961044777474669</v>
      </c>
      <c r="I16" s="11">
        <v>24.092854490781299</v>
      </c>
      <c r="J16" s="11">
        <f>SUM(H16:I16)</f>
        <v>22.996750013033832</v>
      </c>
      <c r="L16" s="10" t="str">
        <f>name!E12</f>
        <v>Elementary occupations</v>
      </c>
      <c r="M16" s="11">
        <v>33.203912251708068</v>
      </c>
      <c r="N16" s="11">
        <v>28.368926100708389</v>
      </c>
      <c r="O16" s="11">
        <v>27.024353179399775</v>
      </c>
      <c r="P16" s="11">
        <v>28.443414836716492</v>
      </c>
      <c r="Q16" s="11">
        <v>27.777670701022259</v>
      </c>
      <c r="R16" s="11"/>
      <c r="S16" s="11">
        <f t="shared" si="2"/>
        <v>0.75331752162248478</v>
      </c>
      <c r="T16" s="11">
        <v>10.796906506273931</v>
      </c>
      <c r="U16" s="11">
        <f>SUM(S16:T16)</f>
        <v>11.550224027896416</v>
      </c>
      <c r="W16" s="10" t="str">
        <f>name!E12</f>
        <v>Elementary occupations</v>
      </c>
      <c r="X16" s="11">
        <v>28.920156769110438</v>
      </c>
      <c r="Y16" s="11">
        <v>26.622837518459576</v>
      </c>
      <c r="Z16" s="11">
        <v>23.140459766558209</v>
      </c>
      <c r="AA16" s="11">
        <v>22.677153914472676</v>
      </c>
      <c r="AB16" s="11">
        <v>21.291037767188367</v>
      </c>
      <c r="AC16" s="11"/>
      <c r="AD16" s="11">
        <f t="shared" si="4"/>
        <v>-1.8494219993698415</v>
      </c>
      <c r="AE16" s="11">
        <v>13.29594798450737</v>
      </c>
      <c r="AF16" s="11">
        <f>SUM(AD16:AE16)</f>
        <v>11.446525985137528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452.46000000000004</v>
      </c>
      <c r="C18" s="34">
        <f>SUM(C8:C16)</f>
        <v>441.90600000000046</v>
      </c>
      <c r="D18" s="34">
        <f>SUM(D8:D16)</f>
        <v>442.73500000000001</v>
      </c>
      <c r="E18" s="34">
        <f>SUM(E8:E16)</f>
        <v>447.64699999999988</v>
      </c>
      <c r="F18" s="34">
        <f>SUM(F8:F16)</f>
        <v>461.75999999999976</v>
      </c>
      <c r="G18" s="11"/>
      <c r="H18" s="34">
        <f>SUM(H8:H16)</f>
        <v>19.024999999999704</v>
      </c>
      <c r="I18" s="34">
        <f>SUM(I8:I16)</f>
        <v>218.65057026476603</v>
      </c>
      <c r="J18" s="34">
        <f>SUM(H18:I18)</f>
        <v>237.67557026476572</v>
      </c>
      <c r="L18" s="231" t="str">
        <f>name!E3</f>
        <v>All occupations</v>
      </c>
      <c r="M18" s="34">
        <f>SUM(M8:M16)</f>
        <v>235.49393655310604</v>
      </c>
      <c r="N18" s="34">
        <f>SUM(N8:N16)</f>
        <v>227.9283590767692</v>
      </c>
      <c r="O18" s="34">
        <f>SUM(O8:O16)</f>
        <v>229.29181016224481</v>
      </c>
      <c r="P18" s="34">
        <f>SUM(P8:P16)</f>
        <v>230.97710438150338</v>
      </c>
      <c r="Q18" s="34">
        <f>SUM(Q8:Q16)</f>
        <v>235.90995255203714</v>
      </c>
      <c r="R18" s="11"/>
      <c r="S18" s="34">
        <f>SUM(S8:S16)</f>
        <v>6.618142389792375</v>
      </c>
      <c r="T18" s="34">
        <f>SUM(T8:T16)</f>
        <v>93.353133877792786</v>
      </c>
      <c r="U18" s="34">
        <f>SUM(S18:T18)</f>
        <v>99.971276267585154</v>
      </c>
      <c r="W18" s="231" t="str">
        <f>name!E3</f>
        <v>All occupations</v>
      </c>
      <c r="X18" s="34">
        <f>SUM(X8:X16)</f>
        <v>216.96606344689394</v>
      </c>
      <c r="Y18" s="34">
        <f>SUM(Y8:Y16)</f>
        <v>213.97764092323104</v>
      </c>
      <c r="Z18" s="34">
        <f>SUM(Z8:Z16)</f>
        <v>213.44318983775514</v>
      </c>
      <c r="AA18" s="34">
        <f>SUM(AA8:AA16)</f>
        <v>216.66989561849667</v>
      </c>
      <c r="AB18" s="34">
        <f>SUM(AB8:AB16)</f>
        <v>225.85004744796271</v>
      </c>
      <c r="AC18" s="11"/>
      <c r="AD18" s="34">
        <f>SUM(AD8:AD16)</f>
        <v>12.406857610207533</v>
      </c>
      <c r="AE18" s="34">
        <f>SUM(AE8:AE16)</f>
        <v>125.29743638697319</v>
      </c>
      <c r="AF18" s="34">
        <f>SUM(AD18:AE18)</f>
        <v>137.70429399718071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8.853985708218099</v>
      </c>
      <c r="C26" s="18">
        <f t="shared" si="8"/>
        <v>9.8807966709191462</v>
      </c>
      <c r="D26" s="18">
        <f t="shared" si="8"/>
        <v>10.328164409577379</v>
      </c>
      <c r="E26" s="18">
        <f t="shared" si="8"/>
        <v>9.5018967364374074</v>
      </c>
      <c r="F26" s="18">
        <f t="shared" si="8"/>
        <v>10.160794314155899</v>
      </c>
      <c r="G26" s="11"/>
      <c r="H26" s="40">
        <f>IF(D8&gt;0,(H8/D8)*100,0)</f>
        <v>2.6069954342077453</v>
      </c>
      <c r="I26" s="40">
        <f>IF(D8&gt;0,(I8/D8)*100,0)</f>
        <v>51.864735182568381</v>
      </c>
      <c r="J26" s="40">
        <f>IF(D8&gt;0,(J8/D8)*100,0)</f>
        <v>54.471730616776128</v>
      </c>
      <c r="L26" t="str">
        <f>$A$8</f>
        <v>Managers, directors and senior officials</v>
      </c>
      <c r="M26" s="18">
        <f t="shared" ref="M26:Q26" si="9">M8/M$18*100</f>
        <v>10.852093859527393</v>
      </c>
      <c r="N26" s="18">
        <f t="shared" si="9"/>
        <v>11.763029976057956</v>
      </c>
      <c r="O26" s="18">
        <f t="shared" si="9"/>
        <v>12.288331806018366</v>
      </c>
      <c r="P26" s="18">
        <f t="shared" si="9"/>
        <v>11.218815542573855</v>
      </c>
      <c r="Q26" s="18">
        <f t="shared" si="9"/>
        <v>11.692332160535853</v>
      </c>
      <c r="R26" s="11"/>
      <c r="S26" s="40">
        <f>IF(O8&gt;0,(S8/O8)*100,0)</f>
        <v>-2.1037772296088235</v>
      </c>
      <c r="T26" s="40">
        <f>IF(O8&gt;0,(T8/O8)*100,0)</f>
        <v>45.75250836368248</v>
      </c>
      <c r="U26" s="40">
        <f>IF(O8&gt;0,(U8/O8)*100,0)</f>
        <v>43.648731134073657</v>
      </c>
      <c r="W26" t="str">
        <f>$A$8</f>
        <v>Managers, directors and senior officials</v>
      </c>
      <c r="X26" s="18">
        <f t="shared" ref="X26:AB26" si="10">X8/X$18*100</f>
        <v>6.6852485945180629</v>
      </c>
      <c r="Y26" s="18">
        <f t="shared" si="10"/>
        <v>7.8758472435448743</v>
      </c>
      <c r="Z26" s="18">
        <f t="shared" si="10"/>
        <v>8.2224503275651752</v>
      </c>
      <c r="AA26" s="18">
        <f t="shared" si="10"/>
        <v>7.6716058546907178</v>
      </c>
      <c r="AB26" s="18">
        <f t="shared" si="10"/>
        <v>8.5610380831797084</v>
      </c>
      <c r="AC26" s="11"/>
      <c r="AD26" s="40">
        <f>IF(Z8&gt;0,(AD8/Z8)*100,0)</f>
        <v>10.169925028326036</v>
      </c>
      <c r="AE26" s="40">
        <f>IF(Z8&gt;0,(AE8/Z8)*100,0)</f>
        <v>61.677635187185672</v>
      </c>
      <c r="AF26" s="40">
        <f>IF(Z8&gt;0,(AF8/Z8)*100,0)</f>
        <v>71.847560215511706</v>
      </c>
    </row>
    <row r="27" spans="1:32" x14ac:dyDescent="0.2">
      <c r="A27" t="str">
        <f>$A$9</f>
        <v>Professional occupations</v>
      </c>
      <c r="B27" s="18">
        <f t="shared" si="8"/>
        <v>16.594862284038452</v>
      </c>
      <c r="C27" s="18">
        <f t="shared" si="8"/>
        <v>18.445002525561677</v>
      </c>
      <c r="D27" s="18">
        <f t="shared" si="8"/>
        <v>19.751889476327804</v>
      </c>
      <c r="E27" s="18">
        <f t="shared" si="8"/>
        <v>20.591176837603474</v>
      </c>
      <c r="F27" s="18">
        <f t="shared" si="8"/>
        <v>22.161708215090545</v>
      </c>
      <c r="G27" s="11"/>
      <c r="H27" s="40">
        <f t="shared" ref="H27:H36" si="11">IF(D9&gt;0,(H9/D9)*100,0)</f>
        <v>17.021871428866746</v>
      </c>
      <c r="I27" s="40">
        <f t="shared" ref="I27:I36" si="12">IF(D9&gt;0,(I9/D9)*100,0)</f>
        <v>51.306513603495539</v>
      </c>
      <c r="J27" s="40">
        <f t="shared" ref="J27:J36" si="13">IF(D9&gt;0,(J9/D9)*100,0)</f>
        <v>68.328385032362277</v>
      </c>
      <c r="L27" t="str">
        <f>$A$9</f>
        <v>Professional occupations</v>
      </c>
      <c r="M27" s="18">
        <f t="shared" ref="M27:Q27" si="14">M9/M$18*100</f>
        <v>15.337256519421343</v>
      </c>
      <c r="N27" s="18">
        <f t="shared" si="14"/>
        <v>17.346994877318149</v>
      </c>
      <c r="O27" s="18">
        <f t="shared" si="14"/>
        <v>18.347981486717732</v>
      </c>
      <c r="P27" s="18">
        <f t="shared" si="14"/>
        <v>19.562143460036765</v>
      </c>
      <c r="Q27" s="18">
        <f t="shared" si="14"/>
        <v>20.682109915845214</v>
      </c>
      <c r="R27" s="11"/>
      <c r="S27" s="40">
        <f t="shared" ref="S27:S34" si="15">IF(O9&gt;0,(S9/O9)*100,0)</f>
        <v>15.974970036336295</v>
      </c>
      <c r="T27" s="40">
        <f t="shared" ref="T27:T34" si="16">IF(O9&gt;0,(T9/O9)*100,0)</f>
        <v>41.608360280500598</v>
      </c>
      <c r="U27" s="40">
        <f t="shared" ref="U27:U34" si="17">IF(O9&gt;0,(U9/O9)*100,0)</f>
        <v>57.583330316836893</v>
      </c>
      <c r="W27" t="str">
        <f>$A$9</f>
        <v>Professional occupations</v>
      </c>
      <c r="X27" s="18">
        <f t="shared" ref="X27:AB27" si="18">X9/X$18*100</f>
        <v>17.95986161820419</v>
      </c>
      <c r="Y27" s="18">
        <f t="shared" si="18"/>
        <v>19.614597070291129</v>
      </c>
      <c r="Z27" s="18">
        <f t="shared" si="18"/>
        <v>21.260040682668098</v>
      </c>
      <c r="AA27" s="18">
        <f t="shared" si="18"/>
        <v>21.68815964263872</v>
      </c>
      <c r="AB27" s="18">
        <f t="shared" si="18"/>
        <v>23.707211386399219</v>
      </c>
      <c r="AC27" s="11"/>
      <c r="AD27" s="40">
        <f t="shared" ref="AD27:AD34" si="19">IF(Z9&gt;0,(AD9/Z9)*100,0)</f>
        <v>17.992462339008711</v>
      </c>
      <c r="AE27" s="40">
        <f t="shared" ref="AE27:AE34" si="20">IF(Z9&gt;0,(AE9/Z9)*100,0)</f>
        <v>60.297751486663728</v>
      </c>
      <c r="AF27" s="40">
        <f t="shared" ref="AF27:AF34" si="21">IF(Z9&gt;0,(AF9/Z9)*100,0)</f>
        <v>78.290213825672453</v>
      </c>
    </row>
    <row r="28" spans="1:32" x14ac:dyDescent="0.2">
      <c r="A28" t="str">
        <f>$A$10</f>
        <v>Associate professional occupations</v>
      </c>
      <c r="B28" s="18">
        <f t="shared" si="8"/>
        <v>10.336536261643674</v>
      </c>
      <c r="C28" s="18">
        <f t="shared" si="8"/>
        <v>11.20295336892158</v>
      </c>
      <c r="D28" s="18">
        <f t="shared" si="8"/>
        <v>12.060864342639416</v>
      </c>
      <c r="E28" s="18">
        <f t="shared" si="8"/>
        <v>12.383941553444583</v>
      </c>
      <c r="F28" s="18">
        <f t="shared" si="8"/>
        <v>13.192699116311301</v>
      </c>
      <c r="G28" s="11"/>
      <c r="H28" s="40">
        <f t="shared" si="11"/>
        <v>14.084771881189113</v>
      </c>
      <c r="I28" s="40">
        <f t="shared" si="12"/>
        <v>50.776976131304842</v>
      </c>
      <c r="J28" s="40">
        <f t="shared" si="13"/>
        <v>64.861748012493962</v>
      </c>
      <c r="L28" t="str">
        <f>$A$10</f>
        <v>Associate professional occupations</v>
      </c>
      <c r="M28" s="18">
        <f t="shared" ref="M28:Q28" si="22">M10/M$18*100</f>
        <v>10.412020254455966</v>
      </c>
      <c r="N28" s="18">
        <f t="shared" si="22"/>
        <v>11.527836156809133</v>
      </c>
      <c r="O28" s="18">
        <f t="shared" si="22"/>
        <v>12.263051534212051</v>
      </c>
      <c r="P28" s="18">
        <f t="shared" si="22"/>
        <v>11.537295541588453</v>
      </c>
      <c r="Q28" s="18">
        <f t="shared" si="22"/>
        <v>11.690004020910729</v>
      </c>
      <c r="R28" s="11"/>
      <c r="S28" s="40">
        <f t="shared" si="15"/>
        <v>-1.9214972034669819</v>
      </c>
      <c r="T28" s="40">
        <f t="shared" si="16"/>
        <v>36.742067426536472</v>
      </c>
      <c r="U28" s="40">
        <f t="shared" si="17"/>
        <v>34.820570223069488</v>
      </c>
      <c r="W28" t="str">
        <f>$A$10</f>
        <v>Associate professional occupations</v>
      </c>
      <c r="X28" s="18">
        <f t="shared" ref="X28:AB28" si="23">X10/X$18*100</f>
        <v>10.254606293741274</v>
      </c>
      <c r="Y28" s="18">
        <f t="shared" si="23"/>
        <v>10.85688917073713</v>
      </c>
      <c r="Z28" s="18">
        <f t="shared" si="23"/>
        <v>11.843664313055204</v>
      </c>
      <c r="AA28" s="18">
        <f t="shared" si="23"/>
        <v>13.286493537865155</v>
      </c>
      <c r="AB28" s="18">
        <f t="shared" si="23"/>
        <v>14.762327870707784</v>
      </c>
      <c r="AC28" s="11"/>
      <c r="AD28" s="40">
        <f t="shared" si="19"/>
        <v>31.888412437595253</v>
      </c>
      <c r="AE28" s="40">
        <f t="shared" si="20"/>
        <v>66.387888861817487</v>
      </c>
      <c r="AF28" s="40">
        <f t="shared" si="21"/>
        <v>98.276301299412751</v>
      </c>
    </row>
    <row r="29" spans="1:32" x14ac:dyDescent="0.2">
      <c r="A29" t="str">
        <f>$A$11</f>
        <v>Administrative and secretarial occupations</v>
      </c>
      <c r="B29" s="18">
        <f t="shared" si="8"/>
        <v>12.283363803430044</v>
      </c>
      <c r="C29" s="18">
        <f t="shared" si="8"/>
        <v>11.584645061616923</v>
      </c>
      <c r="D29" s="18">
        <f t="shared" si="8"/>
        <v>12.226723034167229</v>
      </c>
      <c r="E29" s="18">
        <f t="shared" si="8"/>
        <v>12.414787319420251</v>
      </c>
      <c r="F29" s="18">
        <f t="shared" si="8"/>
        <v>11.630177664737783</v>
      </c>
      <c r="G29" s="11"/>
      <c r="H29" s="40">
        <f t="shared" si="11"/>
        <v>-0.7915354712924374</v>
      </c>
      <c r="I29" s="40">
        <f t="shared" si="12"/>
        <v>50.279850810013627</v>
      </c>
      <c r="J29" s="40">
        <f t="shared" si="13"/>
        <v>49.488315338721186</v>
      </c>
      <c r="L29" t="str">
        <f>$A$11</f>
        <v>Administrative and secretarial occupations</v>
      </c>
      <c r="M29" s="18">
        <f t="shared" ref="M29:Q29" si="24">M11/M$18*100</f>
        <v>7.0851892167191552</v>
      </c>
      <c r="N29" s="18">
        <f t="shared" si="24"/>
        <v>6.7626360370986056</v>
      </c>
      <c r="O29" s="18">
        <f t="shared" si="24"/>
        <v>7.9805711789073666</v>
      </c>
      <c r="P29" s="18">
        <f t="shared" si="24"/>
        <v>8.5518659821740535</v>
      </c>
      <c r="Q29" s="18">
        <f t="shared" si="24"/>
        <v>9.4721613293136464</v>
      </c>
      <c r="R29" s="11"/>
      <c r="S29" s="40">
        <f t="shared" si="15"/>
        <v>22.116073397769867</v>
      </c>
      <c r="T29" s="40">
        <f t="shared" si="16"/>
        <v>42.30686203982706</v>
      </c>
      <c r="U29" s="40">
        <f t="shared" si="17"/>
        <v>64.422935437596919</v>
      </c>
      <c r="W29" t="str">
        <f>$A$11</f>
        <v>Administrative and secretarial occupations</v>
      </c>
      <c r="X29" s="18">
        <f t="shared" ref="X29:AB29" si="25">X11/X$18*100</f>
        <v>17.925437853478414</v>
      </c>
      <c r="Y29" s="18">
        <f t="shared" si="25"/>
        <v>16.721035011846091</v>
      </c>
      <c r="Z29" s="18">
        <f t="shared" si="25"/>
        <v>16.788160884943252</v>
      </c>
      <c r="AA29" s="18">
        <f t="shared" si="25"/>
        <v>16.532786187623341</v>
      </c>
      <c r="AB29" s="18">
        <f t="shared" si="25"/>
        <v>13.884317245619318</v>
      </c>
      <c r="AC29" s="11"/>
      <c r="AD29" s="40">
        <f t="shared" si="19"/>
        <v>-12.489676489781777</v>
      </c>
      <c r="AE29" s="40">
        <f t="shared" si="20"/>
        <v>54.351386495191036</v>
      </c>
      <c r="AF29" s="40">
        <f t="shared" si="21"/>
        <v>41.861710005409257</v>
      </c>
    </row>
    <row r="30" spans="1:32" x14ac:dyDescent="0.2">
      <c r="A30" t="str">
        <f>$A$12</f>
        <v>Skilled trades occupations</v>
      </c>
      <c r="B30" s="18">
        <f t="shared" si="8"/>
        <v>11.6001823553876</v>
      </c>
      <c r="C30" s="18">
        <f t="shared" si="8"/>
        <v>10.76138404347056</v>
      </c>
      <c r="D30" s="18">
        <f t="shared" si="8"/>
        <v>9.5872442712389958</v>
      </c>
      <c r="E30" s="18">
        <f t="shared" si="8"/>
        <v>9.254224313580508</v>
      </c>
      <c r="F30" s="18">
        <f t="shared" si="8"/>
        <v>8.4170459595076164</v>
      </c>
      <c r="G30" s="11"/>
      <c r="H30" s="40">
        <f t="shared" si="11"/>
        <v>-8.4331321103058485</v>
      </c>
      <c r="I30" s="40">
        <f t="shared" si="12"/>
        <v>40.937508854000008</v>
      </c>
      <c r="J30" s="40">
        <f t="shared" si="13"/>
        <v>32.504376743694166</v>
      </c>
      <c r="L30" t="str">
        <f>$A$12</f>
        <v>Skilled trades occupations</v>
      </c>
      <c r="M30" s="18">
        <f t="shared" ref="M30:Q30" si="26">M12/M$18*100</f>
        <v>19.768049772445469</v>
      </c>
      <c r="N30" s="18">
        <f t="shared" si="26"/>
        <v>18.186691009610225</v>
      </c>
      <c r="O30" s="18">
        <f t="shared" si="26"/>
        <v>16.09290845734618</v>
      </c>
      <c r="P30" s="18">
        <f t="shared" si="26"/>
        <v>15.4486133656562</v>
      </c>
      <c r="Q30" s="18">
        <f t="shared" si="26"/>
        <v>13.830000772381931</v>
      </c>
      <c r="R30" s="11"/>
      <c r="S30" s="40">
        <f t="shared" si="15"/>
        <v>-11.581043761378046</v>
      </c>
      <c r="T30" s="40">
        <f t="shared" si="16"/>
        <v>37.732864223290065</v>
      </c>
      <c r="U30" s="40">
        <f t="shared" si="17"/>
        <v>26.151820461912017</v>
      </c>
      <c r="W30" t="str">
        <f>$A$12</f>
        <v>Skilled trades occupations</v>
      </c>
      <c r="X30" s="18">
        <f t="shared" ref="X30:AB30" si="27">X12/X$18*100</f>
        <v>2.734817787635226</v>
      </c>
      <c r="Y30" s="18">
        <f t="shared" si="27"/>
        <v>2.8519687179659985</v>
      </c>
      <c r="Z30" s="18">
        <f t="shared" si="27"/>
        <v>2.5985203926552392</v>
      </c>
      <c r="AA30" s="18">
        <f t="shared" si="27"/>
        <v>2.6508055849346146</v>
      </c>
      <c r="AB30" s="18">
        <f t="shared" si="27"/>
        <v>2.7629851014255697</v>
      </c>
      <c r="AC30" s="11"/>
      <c r="AD30" s="40">
        <f t="shared" si="19"/>
        <v>12.509785617544741</v>
      </c>
      <c r="AE30" s="40">
        <f t="shared" si="20"/>
        <v>62.257868599514055</v>
      </c>
      <c r="AF30" s="40">
        <f t="shared" si="21"/>
        <v>74.767654217058805</v>
      </c>
    </row>
    <row r="31" spans="1:32" x14ac:dyDescent="0.2">
      <c r="A31" t="str">
        <f>$A$13</f>
        <v>Caring, leisure and other service occupations</v>
      </c>
      <c r="B31" s="18">
        <f t="shared" si="8"/>
        <v>9.9278770772148714</v>
      </c>
      <c r="C31" s="18">
        <f t="shared" si="8"/>
        <v>9.7580686012547844</v>
      </c>
      <c r="D31" s="18">
        <f t="shared" si="8"/>
        <v>9.4472102219532967</v>
      </c>
      <c r="E31" s="18">
        <f t="shared" si="8"/>
        <v>9.224156647164035</v>
      </c>
      <c r="F31" s="18">
        <f t="shared" si="8"/>
        <v>9.4556231335654903</v>
      </c>
      <c r="G31" s="11"/>
      <c r="H31" s="40">
        <f t="shared" si="11"/>
        <v>4.3900314259552609</v>
      </c>
      <c r="I31" s="40">
        <f t="shared" si="12"/>
        <v>55.43233753329114</v>
      </c>
      <c r="J31" s="40">
        <f t="shared" si="13"/>
        <v>59.822368959246411</v>
      </c>
      <c r="L31" t="str">
        <f>$A$13</f>
        <v>Caring, leisure and other service occupations</v>
      </c>
      <c r="M31" s="18">
        <f t="shared" ref="M31:Q31" si="28">M13/M$18*100</f>
        <v>3.2872560821073002</v>
      </c>
      <c r="N31" s="18">
        <f t="shared" si="28"/>
        <v>3.4061174958129872</v>
      </c>
      <c r="O31" s="18">
        <f t="shared" si="28"/>
        <v>3.4602375990793708</v>
      </c>
      <c r="P31" s="18">
        <f t="shared" si="28"/>
        <v>3.5977731669955144</v>
      </c>
      <c r="Q31" s="18">
        <f t="shared" si="28"/>
        <v>3.9584373355642613</v>
      </c>
      <c r="R31" s="11"/>
      <c r="S31" s="40">
        <f t="shared" si="15"/>
        <v>17.69975902239198</v>
      </c>
      <c r="T31" s="40">
        <f t="shared" si="16"/>
        <v>47.704078101155531</v>
      </c>
      <c r="U31" s="40">
        <f t="shared" si="17"/>
        <v>65.403837123547518</v>
      </c>
      <c r="W31" t="str">
        <f>$A$13</f>
        <v>Caring, leisure and other service occupations</v>
      </c>
      <c r="X31" s="18">
        <f t="shared" ref="X31:AB31" si="29">X13/X$18*100</f>
        <v>17.135575619792963</v>
      </c>
      <c r="Y31" s="18">
        <f t="shared" si="29"/>
        <v>16.524148394230192</v>
      </c>
      <c r="Z31" s="18">
        <f t="shared" si="29"/>
        <v>15.878728562426229</v>
      </c>
      <c r="AA31" s="18">
        <f t="shared" si="29"/>
        <v>15.222063096879001</v>
      </c>
      <c r="AB31" s="18">
        <f t="shared" si="29"/>
        <v>15.197666827733865</v>
      </c>
      <c r="AC31" s="11"/>
      <c r="AD31" s="40">
        <f t="shared" si="19"/>
        <v>1.2742599050640859</v>
      </c>
      <c r="AE31" s="40">
        <f t="shared" si="20"/>
        <v>57.24150233176173</v>
      </c>
      <c r="AF31" s="40">
        <f t="shared" si="21"/>
        <v>58.515762236825822</v>
      </c>
    </row>
    <row r="32" spans="1:32" x14ac:dyDescent="0.2">
      <c r="A32" t="str">
        <f>$A$14</f>
        <v>Sales and customer service occupations</v>
      </c>
      <c r="B32" s="18">
        <f t="shared" si="8"/>
        <v>8.9506295606591788</v>
      </c>
      <c r="C32" s="18">
        <f t="shared" si="8"/>
        <v>8.7344748001920287</v>
      </c>
      <c r="D32" s="18">
        <f t="shared" si="8"/>
        <v>8.5787645135353987</v>
      </c>
      <c r="E32" s="18">
        <f t="shared" si="8"/>
        <v>8.505015802475107</v>
      </c>
      <c r="F32" s="18">
        <f t="shared" si="8"/>
        <v>8.3474861558401745</v>
      </c>
      <c r="H32" s="40">
        <f t="shared" si="11"/>
        <v>1.4853640937021313</v>
      </c>
      <c r="I32" s="40">
        <f t="shared" si="12"/>
        <v>46.14808735419539</v>
      </c>
      <c r="J32" s="40">
        <f t="shared" si="13"/>
        <v>47.633451447897521</v>
      </c>
      <c r="L32" t="str">
        <f>$A$14</f>
        <v>Sales and customer service occupations</v>
      </c>
      <c r="M32" s="18">
        <f t="shared" ref="M32:Q32" si="30">M14/M$18*100</f>
        <v>6.684082338161133</v>
      </c>
      <c r="N32" s="18">
        <f t="shared" si="30"/>
        <v>6.9807025388919861</v>
      </c>
      <c r="O32" s="18">
        <f t="shared" si="30"/>
        <v>6.9658225590241454</v>
      </c>
      <c r="P32" s="18">
        <f t="shared" si="30"/>
        <v>7.2349040240470286</v>
      </c>
      <c r="Q32" s="18">
        <f t="shared" si="30"/>
        <v>7.4858734671087195</v>
      </c>
      <c r="S32" s="40">
        <f t="shared" si="15"/>
        <v>10.567577623893785</v>
      </c>
      <c r="T32" s="40">
        <f t="shared" si="16"/>
        <v>36.095637005131621</v>
      </c>
      <c r="U32" s="40">
        <f t="shared" si="17"/>
        <v>46.663214629025404</v>
      </c>
      <c r="W32" t="str">
        <f>$A$14</f>
        <v>Sales and customer service occupations</v>
      </c>
      <c r="X32" s="18">
        <f t="shared" ref="X32:AB32" si="31">X14/X$18*100</f>
        <v>11.410729169463767</v>
      </c>
      <c r="Y32" s="18">
        <f t="shared" si="31"/>
        <v>10.602587898307215</v>
      </c>
      <c r="Z32" s="18">
        <f t="shared" si="31"/>
        <v>10.311470910575457</v>
      </c>
      <c r="AA32" s="18">
        <f t="shared" si="31"/>
        <v>9.8589959665617162</v>
      </c>
      <c r="AB32" s="18">
        <f t="shared" si="31"/>
        <v>9.2474771490397885</v>
      </c>
      <c r="AD32" s="40">
        <f t="shared" si="19"/>
        <v>-5.1056119790979464</v>
      </c>
      <c r="AE32" s="40">
        <f t="shared" si="20"/>
        <v>53.443165751487122</v>
      </c>
      <c r="AF32" s="40">
        <f t="shared" si="21"/>
        <v>48.337553772389171</v>
      </c>
    </row>
    <row r="33" spans="1:32" x14ac:dyDescent="0.2">
      <c r="A33" t="str">
        <f>$A$15</f>
        <v>Process, plant and machine operatives</v>
      </c>
      <c r="B33" s="18">
        <f t="shared" si="8"/>
        <v>7.7222731954367632</v>
      </c>
      <c r="C33" s="18">
        <f t="shared" si="8"/>
        <v>7.1884529398649226</v>
      </c>
      <c r="D33" s="18">
        <f t="shared" si="8"/>
        <v>6.6884762533205873</v>
      </c>
      <c r="E33" s="18">
        <f t="shared" si="8"/>
        <v>6.7049613290519128</v>
      </c>
      <c r="F33" s="18">
        <f t="shared" si="8"/>
        <v>6.0080126366915172</v>
      </c>
      <c r="G33" s="11"/>
      <c r="H33" s="40">
        <f t="shared" si="11"/>
        <v>-6.3136970203246294</v>
      </c>
      <c r="I33" s="40">
        <f t="shared" si="12"/>
        <v>45.773985486060923</v>
      </c>
      <c r="J33" s="40">
        <f t="shared" si="13"/>
        <v>39.460288465736298</v>
      </c>
      <c r="L33" t="str">
        <f>$A$15</f>
        <v>Process, plant and machine operatives</v>
      </c>
      <c r="M33" s="18">
        <f t="shared" ref="M33:Q33" si="32">M15/M$18*100</f>
        <v>12.47436313387049</v>
      </c>
      <c r="N33" s="18">
        <f t="shared" si="32"/>
        <v>11.579569613423018</v>
      </c>
      <c r="O33" s="18">
        <f t="shared" si="32"/>
        <v>10.815086467047395</v>
      </c>
      <c r="P33" s="18">
        <f t="shared" si="32"/>
        <v>10.534201777613783</v>
      </c>
      <c r="Q33" s="18">
        <f t="shared" si="32"/>
        <v>9.4143888327367442</v>
      </c>
      <c r="R33" s="11"/>
      <c r="S33" s="40">
        <f t="shared" si="15"/>
        <v>-10.438809894284468</v>
      </c>
      <c r="T33" s="40">
        <f t="shared" si="16"/>
        <v>42.801174794534106</v>
      </c>
      <c r="U33" s="40">
        <f t="shared" si="17"/>
        <v>32.362364900249638</v>
      </c>
      <c r="W33" t="str">
        <f>$A$15</f>
        <v>Process, plant and machine operatives</v>
      </c>
      <c r="X33" s="18">
        <f t="shared" ref="X33:AB33" si="33">X15/X$18*100</f>
        <v>2.5643773075847811</v>
      </c>
      <c r="Y33" s="18">
        <f t="shared" si="33"/>
        <v>2.5110482652437196</v>
      </c>
      <c r="Z33" s="18">
        <f t="shared" si="33"/>
        <v>2.2554562705389372</v>
      </c>
      <c r="AA33" s="18">
        <f t="shared" si="33"/>
        <v>2.6228673756460172</v>
      </c>
      <c r="AB33" s="18">
        <f t="shared" si="33"/>
        <v>2.4499082401512893</v>
      </c>
      <c r="AC33" s="11"/>
      <c r="AD33" s="40">
        <f t="shared" si="19"/>
        <v>14.935262120094775</v>
      </c>
      <c r="AE33" s="40">
        <f t="shared" si="20"/>
        <v>61.087295653938902</v>
      </c>
      <c r="AF33" s="40">
        <f t="shared" si="21"/>
        <v>76.022557774033672</v>
      </c>
    </row>
    <row r="34" spans="1:32" x14ac:dyDescent="0.2">
      <c r="A34" t="str">
        <f>$A$16</f>
        <v>Elementary occupations</v>
      </c>
      <c r="B34" s="18">
        <f t="shared" si="8"/>
        <v>13.730289753971302</v>
      </c>
      <c r="C34" s="18">
        <f t="shared" si="8"/>
        <v>12.444221988198368</v>
      </c>
      <c r="D34" s="18">
        <f t="shared" si="8"/>
        <v>11.330663477239899</v>
      </c>
      <c r="E34" s="18">
        <f t="shared" si="8"/>
        <v>11.419839460822736</v>
      </c>
      <c r="F34" s="18">
        <f t="shared" si="8"/>
        <v>10.626452804099667</v>
      </c>
      <c r="G34" s="11"/>
      <c r="H34" s="40">
        <f t="shared" si="11"/>
        <v>-2.1850066079749699</v>
      </c>
      <c r="I34" s="40">
        <f t="shared" si="12"/>
        <v>48.027398241744137</v>
      </c>
      <c r="J34" s="40">
        <f t="shared" si="13"/>
        <v>45.842391633769161</v>
      </c>
      <c r="L34" t="str">
        <f>$A$16</f>
        <v>Elementary occupations</v>
      </c>
      <c r="M34" s="18">
        <f t="shared" ref="M34:Q34" si="34">M16/M$18*100</f>
        <v>14.099688823291757</v>
      </c>
      <c r="N34" s="18">
        <f t="shared" si="34"/>
        <v>12.446422294977944</v>
      </c>
      <c r="O34" s="18">
        <f t="shared" si="34"/>
        <v>11.786008911647382</v>
      </c>
      <c r="P34" s="18">
        <f t="shared" si="34"/>
        <v>12.314387139314331</v>
      </c>
      <c r="Q34" s="18">
        <f t="shared" si="34"/>
        <v>11.774692165602909</v>
      </c>
      <c r="R34" s="11"/>
      <c r="S34" s="40">
        <f t="shared" si="15"/>
        <v>2.7875506089697142</v>
      </c>
      <c r="T34" s="40">
        <f t="shared" si="16"/>
        <v>39.952506669074459</v>
      </c>
      <c r="U34" s="40">
        <f t="shared" si="17"/>
        <v>42.740057278044176</v>
      </c>
      <c r="W34" t="str">
        <f>$A$16</f>
        <v>Elementary occupations</v>
      </c>
      <c r="X34" s="18">
        <f t="shared" ref="X34:AB34" si="35">X16/X$18*100</f>
        <v>13.329345755581324</v>
      </c>
      <c r="Y34" s="18">
        <f t="shared" si="35"/>
        <v>12.441878227833662</v>
      </c>
      <c r="Z34" s="18">
        <f t="shared" si="35"/>
        <v>10.841507655572427</v>
      </c>
      <c r="AA34" s="18">
        <f t="shared" si="35"/>
        <v>10.466222753160718</v>
      </c>
      <c r="AB34" s="18">
        <f t="shared" si="35"/>
        <v>9.4270680957434649</v>
      </c>
      <c r="AC34" s="11"/>
      <c r="AD34" s="40">
        <f t="shared" si="19"/>
        <v>-7.9921575371746174</v>
      </c>
      <c r="AE34" s="40">
        <f t="shared" si="20"/>
        <v>57.457579143359169</v>
      </c>
      <c r="AF34" s="40">
        <f t="shared" si="21"/>
        <v>49.465421606184556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4.2971529244355438</v>
      </c>
      <c r="I36" s="43">
        <f t="shared" si="12"/>
        <v>49.386330483193333</v>
      </c>
      <c r="J36" s="43">
        <f t="shared" si="13"/>
        <v>53.68348340762887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2.8863405043160664</v>
      </c>
      <c r="T36" s="43">
        <f t="shared" ref="T36" si="37">IF(O18&gt;0,(T18/O18)*100,0)</f>
        <v>40.713680009651</v>
      </c>
      <c r="U36" s="43">
        <f t="shared" ref="U36" si="38">IF(O18&gt;0,(U18/O18)*100,0)</f>
        <v>43.600020513967067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5.8127212302432198</v>
      </c>
      <c r="AE36" s="43">
        <f t="shared" ref="AE36" si="40">IF(Z18&gt;0,(AE18/Z18)*100,0)</f>
        <v>58.702944086534551</v>
      </c>
      <c r="AF36" s="43">
        <f t="shared" ref="AF36" si="41">IF(Z18&gt;0,(AF18/Z18)*100,0)</f>
        <v>64.515665316777756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York and North Yorkshire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York and North Yorkshire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York and North Yorkshire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2.176427332270503</v>
      </c>
      <c r="C46" s="18">
        <f t="shared" si="42"/>
        <v>4.7237386288342398</v>
      </c>
      <c r="D46" s="18">
        <f t="shared" si="42"/>
        <v>-1.4365725678555208</v>
      </c>
      <c r="E46" s="18">
        <f t="shared" si="42"/>
        <v>0.98568099409934717</v>
      </c>
      <c r="F46" s="18">
        <f>IF(F$6-D$6 &lt;&gt; 0,(EXP(LN(F8/D8)/(F$6-D$6))-1)*100,0)</f>
        <v>0.17172011070609727</v>
      </c>
      <c r="H46" s="18">
        <f>IF($F$6-$D$6 &lt;&gt; 0,(EXP(LN(1+(H26/100))/($F$6-$D$6))-1)*100,0)</f>
        <v>0.17172011070609727</v>
      </c>
      <c r="I46" s="18">
        <f>IF($F$6-$D$6 &lt;&gt; 0,(EXP(LN(1+(I26/100))/($F$6-$D$6))-1)*100,0)</f>
        <v>2.8246237751278658</v>
      </c>
      <c r="J46" s="18">
        <f>IF($F$6-$D$6 &lt;&gt; 0,(EXP(LN(1+(J26/100))/($F$6-$D$6))-1)*100,0)</f>
        <v>2.9413677159476626</v>
      </c>
      <c r="L46" t="str">
        <f>$A$8</f>
        <v>Managers, directors and senior officials</v>
      </c>
      <c r="M46" s="18">
        <f t="shared" ref="M46:M54" si="43">IF(N$6-M$6 &lt;&gt; 0,(EXP(LN(N8/M8)/(N$6-M$6))-1)*100,0)</f>
        <v>1.2059566057657456</v>
      </c>
      <c r="N46" s="18">
        <f t="shared" ref="N46:N54" si="44">IF(O$6-N$6 &lt;&gt; 0,(EXP(LN(O8/N8)/(O$6-N$6))-1)*100,0)</f>
        <v>5.0906080329954584</v>
      </c>
      <c r="O46" s="18">
        <f t="shared" ref="O46:O54" si="45">IF(P$6-O$6 &lt;&gt; 0,(EXP(LN(P8/O8)/(P$6-O$6))-1)*100,0)</f>
        <v>-1.6607495979332199</v>
      </c>
      <c r="P46" s="18">
        <f t="shared" ref="P46:P54" si="46">IF(Q$6-P$6 &lt;&gt; 0,(EXP(LN(Q8/P8)/(Q$6-P$6))-1)*100,0)</f>
        <v>0.62668060750790122</v>
      </c>
      <c r="Q46" s="18">
        <f>IF(Q$6-O$6 &lt;&gt; 0,(EXP(LN(Q8/O8)/(Q$6-O$6))-1)*100,0)</f>
        <v>-0.14164771628826234</v>
      </c>
      <c r="S46" s="18">
        <f>IF($F$6-$D$6 &lt;&gt; 0,(EXP(LN(1+(S26/100))/($F$6-$D$6))-1)*100,0)</f>
        <v>-0.14164771628826234</v>
      </c>
      <c r="T46" s="18">
        <f>IF($F$6-$D$6 &lt;&gt; 0,(EXP(LN(1+(T26/100))/($F$6-$D$6))-1)*100,0)</f>
        <v>2.5434053663648148</v>
      </c>
      <c r="U46" s="18">
        <f>IF($F$6-$D$6 &lt;&gt; 0,(EXP(LN(1+(U26/100))/($F$6-$D$6))-1)*100,0)</f>
        <v>2.4440610493952963</v>
      </c>
      <c r="W46" t="str">
        <f>$A$8</f>
        <v>Managers, directors and senior officials</v>
      </c>
      <c r="X46" s="18">
        <f t="shared" ref="X46:X54" si="47">IF(Y$6-X$6 &lt;&gt; 0,(EXP(LN(Y8/X8)/(Y$6-X$6))-1)*100,0)</f>
        <v>3.8219250279863726</v>
      </c>
      <c r="Y46" s="18">
        <f t="shared" ref="Y46:Y54" si="48">IF(Z$6-Y$6 &lt;&gt; 0,(EXP(LN(Z8/Y8)/(Z$6-Y$6))-1)*100,0)</f>
        <v>4.1400739897369476</v>
      </c>
      <c r="Z46" s="18">
        <f t="shared" ref="Z46:Z54" si="49">IF(AA$6-Z$6 &lt;&gt; 0,(EXP(LN(AA8/Z8)/(AA$6-Z$6))-1)*100,0)</f>
        <v>-1.0808766281325211</v>
      </c>
      <c r="AA46" s="18">
        <f t="shared" ref="AA46:AA54" si="50">IF(AB$6-AA$6 &lt;&gt; 0,(EXP(LN(AB8/AA8)/(AB$6-AA$6))-1)*100,0)</f>
        <v>1.5234051749497768</v>
      </c>
      <c r="AB46" s="18">
        <f>IF(AB$6-Z$6 &lt;&gt; 0,(EXP(LN(AB8/Z8)/(AB$6-Z$6))-1)*100,0)</f>
        <v>0.64778082206553567</v>
      </c>
      <c r="AD46" s="18">
        <f>IF($F$6-$D$6 &lt;&gt; 0,(EXP(LN(1+(AD26/100))/($F$6-$D$6))-1)*100,0)</f>
        <v>0.64778082206553567</v>
      </c>
      <c r="AE46" s="18">
        <f>IF($F$6-$D$6 &lt;&gt; 0,(EXP(LN(1+(AE26/100))/($F$6-$D$6))-1)*100,0)</f>
        <v>3.2547397842257908</v>
      </c>
      <c r="AF46" s="18">
        <f>IF($F$6-$D$6 &lt;&gt; 0,(EXP(LN(1+(AF26/100))/($F$6-$D$6))-1)*100,0)</f>
        <v>3.6755205732968088</v>
      </c>
    </row>
    <row r="47" spans="1:32" x14ac:dyDescent="0.2">
      <c r="A47" t="str">
        <f>$A$9</f>
        <v>Professional occupations</v>
      </c>
      <c r="B47" s="18">
        <f t="shared" si="42"/>
        <v>2.0736614212434112</v>
      </c>
      <c r="C47" s="18">
        <f t="shared" si="42"/>
        <v>7.2862055387869162</v>
      </c>
      <c r="D47" s="18">
        <f t="shared" si="42"/>
        <v>1.0585048854126367</v>
      </c>
      <c r="E47" s="18">
        <f t="shared" si="42"/>
        <v>1.0509194663427701</v>
      </c>
      <c r="F47" s="18">
        <f>IF(F$6-D$6 &lt;&gt; 0,(EXP(LN(F9/D9)/(F$6-D$6))-1)*100,0)</f>
        <v>1.0534478761018207</v>
      </c>
      <c r="H47" s="18">
        <f t="shared" ref="H47:J56" si="51">IF($F$6-$D$6 &lt;&gt; 0,(EXP(LN(1+(H27/100))/($F$6-$D$6))-1)*100,0)</f>
        <v>1.0534478761018207</v>
      </c>
      <c r="I47" s="18">
        <f t="shared" si="51"/>
        <v>2.7993830599894798</v>
      </c>
      <c r="J47" s="18">
        <f t="shared" si="51"/>
        <v>3.5326087230758141</v>
      </c>
      <c r="L47" t="str">
        <f>$A$9</f>
        <v>Professional occupations</v>
      </c>
      <c r="M47" s="18">
        <f t="shared" si="43"/>
        <v>2.2877912628718189</v>
      </c>
      <c r="N47" s="18">
        <f t="shared" si="44"/>
        <v>6.4030855238363049</v>
      </c>
      <c r="O47" s="18">
        <f t="shared" si="45"/>
        <v>1.4382404180334429</v>
      </c>
      <c r="P47" s="18">
        <f t="shared" si="46"/>
        <v>0.77100116173676181</v>
      </c>
      <c r="Q47" s="18">
        <f>IF(Q$6-O$6 &lt;&gt; 0,(EXP(LN(Q9/O9)/(Q$6-O$6))-1)*100,0)</f>
        <v>0.99292515396041114</v>
      </c>
      <c r="S47" s="18">
        <f t="shared" ref="S47:U47" si="52">IF($F$6-$D$6 &lt;&gt; 0,(EXP(LN(1+(S27/100))/($F$6-$D$6))-1)*100,0)</f>
        <v>0.99292515396041114</v>
      </c>
      <c r="T47" s="18">
        <f t="shared" si="52"/>
        <v>2.3464051440416966</v>
      </c>
      <c r="U47" s="18">
        <f t="shared" si="52"/>
        <v>3.0783247354564169</v>
      </c>
      <c r="W47" t="str">
        <f>$A$9</f>
        <v>Professional occupations</v>
      </c>
      <c r="X47" s="18">
        <f t="shared" si="47"/>
        <v>1.873973961637021</v>
      </c>
      <c r="Y47" s="18">
        <f t="shared" si="48"/>
        <v>8.1181504229961732</v>
      </c>
      <c r="Z47" s="18">
        <f t="shared" si="49"/>
        <v>0.70127662889527542</v>
      </c>
      <c r="AA47" s="18">
        <f t="shared" si="50"/>
        <v>1.3136445020182519</v>
      </c>
      <c r="AB47" s="18">
        <f>IF(AB$6-Z$6 &lt;&gt; 0,(EXP(LN(AB9/Z9)/(AB$6-Z$6))-1)*100,0)</f>
        <v>1.1091092330880903</v>
      </c>
      <c r="AD47" s="18">
        <f t="shared" ref="AD47:AF47" si="53">IF($F$6-$D$6 &lt;&gt; 0,(EXP(LN(1+(AD27/100))/($F$6-$D$6))-1)*100,0)</f>
        <v>1.1091092330880903</v>
      </c>
      <c r="AE47" s="18">
        <f t="shared" si="53"/>
        <v>3.1957540315749045</v>
      </c>
      <c r="AF47" s="18">
        <f t="shared" si="53"/>
        <v>3.9302169172974688</v>
      </c>
    </row>
    <row r="48" spans="1:32" x14ac:dyDescent="0.2">
      <c r="A48" t="str">
        <f>$A$10</f>
        <v>Associate professional occupations</v>
      </c>
      <c r="B48" s="18">
        <f t="shared" si="42"/>
        <v>1.4324231747954164</v>
      </c>
      <c r="C48" s="18">
        <f t="shared" si="42"/>
        <v>7.8598624749329549</v>
      </c>
      <c r="D48" s="18">
        <f t="shared" si="42"/>
        <v>0.75218111314245828</v>
      </c>
      <c r="E48" s="18">
        <f t="shared" si="42"/>
        <v>0.94749338708102204</v>
      </c>
      <c r="F48" s="18">
        <f t="shared" ref="F48:F56" si="54">IF(F$6-D$6 &lt;&gt; 0,(EXP(LN(F10/D10)/(F$6-D$6))-1)*100,0)</f>
        <v>0.88234726298073163</v>
      </c>
      <c r="H48" s="18">
        <f t="shared" si="51"/>
        <v>0.88234726298073163</v>
      </c>
      <c r="I48" s="18">
        <f t="shared" si="51"/>
        <v>2.7753588759702907</v>
      </c>
      <c r="J48" s="18">
        <f t="shared" si="51"/>
        <v>3.3890774323640294</v>
      </c>
      <c r="L48" t="str">
        <f>$A$10</f>
        <v>Associate professional occupations</v>
      </c>
      <c r="M48" s="18">
        <f t="shared" si="43"/>
        <v>1.7437771398823187</v>
      </c>
      <c r="N48" s="18">
        <f t="shared" si="44"/>
        <v>7.0140836541835228</v>
      </c>
      <c r="O48" s="18">
        <f t="shared" si="45"/>
        <v>-1.0679129825549194</v>
      </c>
      <c r="P48" s="18">
        <f>IF(Q$6-P$6 &lt;&gt; 0,(EXP(LN(Q10/P10)/(Q$6-P$6))-1)*100,0)</f>
        <v>0.34339651784522918</v>
      </c>
      <c r="Q48" s="18">
        <f t="shared" ref="Q48:Q54" si="55">IF(Q$6-O$6 &lt;&gt; 0,(EXP(LN(Q10/O10)/(Q$6-O$6))-1)*100,0)</f>
        <v>-0.12926291038058979</v>
      </c>
      <c r="S48" s="18">
        <f t="shared" ref="S48:U48" si="56">IF($F$6-$D$6 &lt;&gt; 0,(EXP(LN(1+(S28/100))/($F$6-$D$6))-1)*100,0)</f>
        <v>-0.12926291038058979</v>
      </c>
      <c r="T48" s="18">
        <f t="shared" si="56"/>
        <v>2.1080877160629008</v>
      </c>
      <c r="U48" s="18">
        <f t="shared" si="56"/>
        <v>2.011799971089645</v>
      </c>
      <c r="W48" t="str">
        <f>$A$10</f>
        <v>Associate professional occupations</v>
      </c>
      <c r="X48" s="18">
        <f t="shared" si="47"/>
        <v>1.0859390303159966</v>
      </c>
      <c r="Y48" s="18">
        <f t="shared" si="48"/>
        <v>8.8164598069343505</v>
      </c>
      <c r="Z48" s="18">
        <f t="shared" si="49"/>
        <v>2.6332573103253099</v>
      </c>
      <c r="AA48" s="18">
        <f t="shared" si="50"/>
        <v>1.4791002171628875</v>
      </c>
      <c r="AB48" s="18">
        <f t="shared" ref="AB48:AB54" si="57">IF(AB$6-Z$6 &lt;&gt; 0,(EXP(LN(AB10/Z10)/(AB$6-Z$6))-1)*100,0)</f>
        <v>1.8623698801432331</v>
      </c>
      <c r="AD48" s="18">
        <f t="shared" ref="AD48:AF48" si="58">IF($F$6-$D$6 &lt;&gt; 0,(EXP(LN(1+(AD28/100))/($F$6-$D$6))-1)*100,0)</f>
        <v>1.8623698801432331</v>
      </c>
      <c r="AE48" s="18">
        <f t="shared" si="58"/>
        <v>3.4526089275221716</v>
      </c>
      <c r="AF48" s="18">
        <f t="shared" si="58"/>
        <v>4.6689949277796128</v>
      </c>
    </row>
    <row r="49" spans="1:32" x14ac:dyDescent="0.2">
      <c r="A49" t="str">
        <f>$A$11</f>
        <v>Administrative and secretarial occupations</v>
      </c>
      <c r="B49" s="18">
        <f t="shared" si="42"/>
        <v>-2.0332318801902893</v>
      </c>
      <c r="C49" s="18">
        <f t="shared" si="42"/>
        <v>5.7404855155481327</v>
      </c>
      <c r="D49" s="18">
        <f t="shared" si="42"/>
        <v>0.52734353547236879</v>
      </c>
      <c r="E49" s="18">
        <f t="shared" si="42"/>
        <v>-0.34186176599750873</v>
      </c>
      <c r="F49" s="18">
        <f t="shared" si="54"/>
        <v>-5.2964951462386445E-2</v>
      </c>
      <c r="H49" s="18">
        <f t="shared" si="51"/>
        <v>-5.2964951462386445E-2</v>
      </c>
      <c r="I49" s="18">
        <f t="shared" si="51"/>
        <v>2.7527333997111825</v>
      </c>
      <c r="J49" s="18">
        <f t="shared" si="51"/>
        <v>2.7165639790718288</v>
      </c>
      <c r="L49" t="str">
        <f>$A$11</f>
        <v>Administrative and secretarial occupations</v>
      </c>
      <c r="M49" s="18">
        <f t="shared" si="43"/>
        <v>-1.9616938905198555</v>
      </c>
      <c r="N49" s="18">
        <f t="shared" si="44"/>
        <v>18.715695165147327</v>
      </c>
      <c r="O49" s="18">
        <f t="shared" si="45"/>
        <v>1.5410056094381952</v>
      </c>
      <c r="P49" s="18">
        <f t="shared" si="46"/>
        <v>1.2410295707685481</v>
      </c>
      <c r="Q49" s="18">
        <f t="shared" si="55"/>
        <v>1.3409229874992823</v>
      </c>
      <c r="S49" s="18">
        <f t="shared" ref="S49:U49" si="59">IF($F$6-$D$6 &lt;&gt; 0,(EXP(LN(1+(S29/100))/($F$6-$D$6))-1)*100,0)</f>
        <v>1.3409229874992823</v>
      </c>
      <c r="T49" s="18">
        <f t="shared" si="59"/>
        <v>2.3799837193344331</v>
      </c>
      <c r="U49" s="18">
        <f t="shared" si="59"/>
        <v>3.3707085554005589</v>
      </c>
      <c r="W49" t="str">
        <f>$A$11</f>
        <v>Administrative and secretarial occupations</v>
      </c>
      <c r="X49" s="18">
        <f t="shared" si="47"/>
        <v>-2.0639706448463357</v>
      </c>
      <c r="Y49" s="18">
        <f t="shared" si="48"/>
        <v>0.15067339885590503</v>
      </c>
      <c r="Z49" s="18">
        <f t="shared" si="49"/>
        <v>-6.4839552469497796E-3</v>
      </c>
      <c r="AA49" s="18">
        <f t="shared" si="50"/>
        <v>-1.3220748738720367</v>
      </c>
      <c r="AB49" s="18">
        <f t="shared" si="57"/>
        <v>-0.88547911362422127</v>
      </c>
      <c r="AD49" s="18">
        <f t="shared" ref="AD49:AF49" si="60">IF($F$6-$D$6 &lt;&gt; 0,(EXP(LN(1+(AD29/100))/($F$6-$D$6))-1)*100,0)</f>
        <v>-0.88547911362422127</v>
      </c>
      <c r="AE49" s="18">
        <f t="shared" si="60"/>
        <v>2.9360192099238569</v>
      </c>
      <c r="AF49" s="18">
        <f t="shared" si="60"/>
        <v>2.3586020744998493</v>
      </c>
    </row>
    <row r="50" spans="1:32" x14ac:dyDescent="0.2">
      <c r="A50" t="str">
        <f>$A$12</f>
        <v>Skilled trades occupations</v>
      </c>
      <c r="B50" s="18">
        <f t="shared" si="42"/>
        <v>-2.4363015363422225</v>
      </c>
      <c r="C50" s="18">
        <f t="shared" si="42"/>
        <v>-10.743547827757904</v>
      </c>
      <c r="D50" s="18">
        <f t="shared" si="42"/>
        <v>-0.485214709655446</v>
      </c>
      <c r="E50" s="18">
        <f t="shared" si="42"/>
        <v>-0.63577930691632867</v>
      </c>
      <c r="F50" s="18">
        <f t="shared" si="54"/>
        <v>-0.58561643623250559</v>
      </c>
      <c r="H50" s="18">
        <f t="shared" si="51"/>
        <v>-0.58561643623250559</v>
      </c>
      <c r="I50" s="18">
        <f t="shared" si="51"/>
        <v>2.3140099348024412</v>
      </c>
      <c r="J50" s="18">
        <f t="shared" si="51"/>
        <v>1.8940164535540038</v>
      </c>
      <c r="L50" t="str">
        <f>$A$12</f>
        <v>Skilled trades occupations</v>
      </c>
      <c r="M50" s="18">
        <f t="shared" si="43"/>
        <v>-2.859099698918155</v>
      </c>
      <c r="N50" s="18">
        <f t="shared" si="44"/>
        <v>-10.983393998457458</v>
      </c>
      <c r="O50" s="18">
        <f t="shared" si="45"/>
        <v>-0.66848243059259849</v>
      </c>
      <c r="P50" s="18">
        <f t="shared" si="46"/>
        <v>-0.89147719824073102</v>
      </c>
      <c r="Q50" s="18">
        <f t="shared" si="55"/>
        <v>-0.81720128828255412</v>
      </c>
      <c r="S50" s="18">
        <f t="shared" ref="S50:U50" si="61">IF($F$6-$D$6 &lt;&gt; 0,(EXP(LN(1+(S30/100))/($F$6-$D$6))-1)*100,0)</f>
        <v>-0.81720128828255412</v>
      </c>
      <c r="T50" s="18">
        <f t="shared" si="61"/>
        <v>2.157244922324808</v>
      </c>
      <c r="U50" s="18">
        <f t="shared" si="61"/>
        <v>1.5608284431928965</v>
      </c>
      <c r="W50" t="str">
        <f>$A$12</f>
        <v>Skilled trades occupations</v>
      </c>
      <c r="X50" s="18">
        <f t="shared" si="47"/>
        <v>0.70435144435267993</v>
      </c>
      <c r="Y50" s="18">
        <f t="shared" si="48"/>
        <v>-9.1143580051906259</v>
      </c>
      <c r="Z50" s="18">
        <f t="shared" si="49"/>
        <v>0.70095837853323406</v>
      </c>
      <c r="AA50" s="18">
        <f t="shared" si="50"/>
        <v>0.83289302247506747</v>
      </c>
      <c r="AB50" s="18">
        <f t="shared" si="57"/>
        <v>0.78889561279680276</v>
      </c>
      <c r="AD50" s="18">
        <f t="shared" ref="AD50:AF50" si="62">IF($F$6-$D$6 &lt;&gt; 0,(EXP(LN(1+(AD30/100))/($F$6-$D$6))-1)*100,0)</f>
        <v>0.78889561279680276</v>
      </c>
      <c r="AE50" s="18">
        <f t="shared" si="62"/>
        <v>3.2794027467549558</v>
      </c>
      <c r="AF50" s="18">
        <f t="shared" si="62"/>
        <v>3.7920453802701592</v>
      </c>
    </row>
    <row r="51" spans="1:32" x14ac:dyDescent="0.2">
      <c r="A51" t="str">
        <f>$A$13</f>
        <v>Caring, leisure and other service occupations</v>
      </c>
      <c r="B51" s="18">
        <f t="shared" si="42"/>
        <v>-1.016160505745356</v>
      </c>
      <c r="C51" s="18">
        <f t="shared" si="42"/>
        <v>-3.0040345031646987</v>
      </c>
      <c r="D51" s="18">
        <f t="shared" si="42"/>
        <v>-0.25687230619421131</v>
      </c>
      <c r="E51" s="18">
        <f t="shared" si="42"/>
        <v>0.55980247013878159</v>
      </c>
      <c r="F51" s="18">
        <f t="shared" si="54"/>
        <v>0.28683726294713718</v>
      </c>
      <c r="H51" s="18">
        <f t="shared" si="51"/>
        <v>0.28683726294713718</v>
      </c>
      <c r="I51" s="18">
        <f t="shared" si="51"/>
        <v>2.9839215055802226</v>
      </c>
      <c r="J51" s="18">
        <f t="shared" si="51"/>
        <v>3.1753231016909744</v>
      </c>
      <c r="L51" t="str">
        <f>$A$13</f>
        <v>Caring, leisure and other service occupations</v>
      </c>
      <c r="M51" s="18">
        <f t="shared" si="43"/>
        <v>7.1677630273225823E-2</v>
      </c>
      <c r="N51" s="18">
        <f t="shared" si="44"/>
        <v>2.1966064392443307</v>
      </c>
      <c r="O51" s="18">
        <f t="shared" si="45"/>
        <v>0.93031982575910721</v>
      </c>
      <c r="P51" s="18">
        <f t="shared" si="46"/>
        <v>1.1734903074741343</v>
      </c>
      <c r="Q51" s="18">
        <f t="shared" si="55"/>
        <v>1.0923684533561406</v>
      </c>
      <c r="S51" s="18">
        <f t="shared" ref="S51:U51" si="63">IF($F$6-$D$6 &lt;&gt; 0,(EXP(LN(1+(S31/100))/($F$6-$D$6))-1)*100,0)</f>
        <v>1.0923684533561406</v>
      </c>
      <c r="T51" s="18">
        <f t="shared" si="63"/>
        <v>2.6343727389284144</v>
      </c>
      <c r="U51" s="18">
        <f t="shared" si="63"/>
        <v>3.4117066048554578</v>
      </c>
      <c r="W51" t="str">
        <f>$A$13</f>
        <v>Caring, leisure and other service occupations</v>
      </c>
      <c r="X51" s="18">
        <f t="shared" si="47"/>
        <v>-1.2472397236485189</v>
      </c>
      <c r="Y51" s="18">
        <f t="shared" si="48"/>
        <v>-4.1459326759759492</v>
      </c>
      <c r="Z51" s="18">
        <f t="shared" si="49"/>
        <v>-0.54312417577285776</v>
      </c>
      <c r="AA51" s="18">
        <f t="shared" si="50"/>
        <v>0.39971993934428962</v>
      </c>
      <c r="AB51" s="18">
        <f t="shared" si="57"/>
        <v>8.4449607276049221E-2</v>
      </c>
      <c r="AD51" s="18">
        <f t="shared" ref="AD51:AF51" si="64">IF($F$6-$D$6 &lt;&gt; 0,(EXP(LN(1+(AD31/100))/($F$6-$D$6))-1)*100,0)</f>
        <v>8.4449607276049221E-2</v>
      </c>
      <c r="AE51" s="18">
        <f t="shared" si="64"/>
        <v>3.063403202006576</v>
      </c>
      <c r="AF51" s="18">
        <f t="shared" si="64"/>
        <v>3.1188743415644149</v>
      </c>
    </row>
    <row r="52" spans="1:32" x14ac:dyDescent="0.2">
      <c r="A52" t="str">
        <f>$A$14</f>
        <v>Sales and customer service occupations</v>
      </c>
      <c r="B52" s="18">
        <f t="shared" si="42"/>
        <v>-1.1940200143479407</v>
      </c>
      <c r="C52" s="18">
        <f t="shared" si="42"/>
        <v>-1.5984570515635288</v>
      </c>
      <c r="D52" s="18">
        <f t="shared" si="42"/>
        <v>4.800662542612244E-2</v>
      </c>
      <c r="E52" s="18">
        <f t="shared" si="42"/>
        <v>0.12352273335045627</v>
      </c>
      <c r="F52" s="18">
        <f t="shared" si="54"/>
        <v>9.8344366225777691E-2</v>
      </c>
      <c r="H52" s="18">
        <f t="shared" si="51"/>
        <v>9.8344366225777691E-2</v>
      </c>
      <c r="I52" s="18">
        <f t="shared" si="51"/>
        <v>2.5619357415274102</v>
      </c>
      <c r="J52" s="18">
        <f t="shared" si="51"/>
        <v>2.6311002766971958</v>
      </c>
      <c r="L52" t="str">
        <f>$A$14</f>
        <v>Sales and customer service occupations</v>
      </c>
      <c r="M52" s="18">
        <f t="shared" si="43"/>
        <v>0.26953338048560926</v>
      </c>
      <c r="N52" s="18">
        <f t="shared" si="44"/>
        <v>0.38375894962932033</v>
      </c>
      <c r="O52" s="18">
        <f t="shared" si="45"/>
        <v>0.90859313682074561</v>
      </c>
      <c r="P52" s="18">
        <f t="shared" si="46"/>
        <v>0.5538500808846436</v>
      </c>
      <c r="Q52" s="18">
        <f t="shared" si="55"/>
        <v>0.67195898310212776</v>
      </c>
      <c r="S52" s="18">
        <f t="shared" ref="S52:U52" si="65">IF($F$6-$D$6 &lt;&gt; 0,(EXP(LN(1+(S32/100))/($F$6-$D$6))-1)*100,0)</f>
        <v>0.67195898310212776</v>
      </c>
      <c r="T52" s="18">
        <f t="shared" si="65"/>
        <v>2.075836321724478</v>
      </c>
      <c r="U52" s="18">
        <f t="shared" si="65"/>
        <v>2.5859961524280939</v>
      </c>
      <c r="W52" t="str">
        <f>$A$14</f>
        <v>Sales and customer service occupations</v>
      </c>
      <c r="X52" s="18">
        <f t="shared" si="47"/>
        <v>-2.1594765709742836</v>
      </c>
      <c r="Y52" s="18">
        <f t="shared" si="48"/>
        <v>-2.988627963506818</v>
      </c>
      <c r="Z52" s="18">
        <f t="shared" si="49"/>
        <v>-0.5955863556567853</v>
      </c>
      <c r="AA52" s="18">
        <f t="shared" si="50"/>
        <v>-0.22511888230500876</v>
      </c>
      <c r="AB52" s="18">
        <f t="shared" si="57"/>
        <v>-0.3487611959409942</v>
      </c>
      <c r="AD52" s="18">
        <f t="shared" ref="AD52:AF52" si="66">IF($F$6-$D$6 &lt;&gt; 0,(EXP(LN(1+(AD32/100))/($F$6-$D$6))-1)*100,0)</f>
        <v>-0.3487611959409942</v>
      </c>
      <c r="AE52" s="18">
        <f t="shared" si="66"/>
        <v>2.8955287766416316</v>
      </c>
      <c r="AF52" s="18">
        <f t="shared" si="66"/>
        <v>2.6636594996146901</v>
      </c>
    </row>
    <row r="53" spans="1:32" x14ac:dyDescent="0.2">
      <c r="A53" t="str">
        <f>$A$15</f>
        <v>Process, plant and machine operatives</v>
      </c>
      <c r="B53" s="18">
        <f t="shared" si="42"/>
        <v>-2.3527549799155278</v>
      </c>
      <c r="C53" s="18">
        <f t="shared" si="42"/>
        <v>-6.7807266199331195</v>
      </c>
      <c r="D53" s="18">
        <f t="shared" si="42"/>
        <v>0.27026945783956702</v>
      </c>
      <c r="E53" s="18">
        <f t="shared" si="42"/>
        <v>-0.7840445228684545</v>
      </c>
      <c r="F53" s="18">
        <f t="shared" si="54"/>
        <v>-0.43384407868514163</v>
      </c>
      <c r="H53" s="18">
        <f t="shared" si="51"/>
        <v>-0.43384407868514163</v>
      </c>
      <c r="I53" s="18">
        <f t="shared" si="51"/>
        <v>2.5444126381489074</v>
      </c>
      <c r="J53" s="18">
        <f t="shared" si="51"/>
        <v>2.2421650205845634</v>
      </c>
      <c r="L53" t="str">
        <f>$A$15</f>
        <v>Process, plant and machine operatives</v>
      </c>
      <c r="M53" s="18">
        <f t="shared" si="43"/>
        <v>-2.6416584069687388</v>
      </c>
      <c r="N53" s="18">
        <f t="shared" si="44"/>
        <v>-6.0432995240359393</v>
      </c>
      <c r="O53" s="18">
        <f t="shared" si="45"/>
        <v>-0.37911276337182498</v>
      </c>
      <c r="P53" s="18">
        <f t="shared" si="46"/>
        <v>-0.90841321896549809</v>
      </c>
      <c r="Q53" s="18">
        <f t="shared" si="55"/>
        <v>-0.73229294630415831</v>
      </c>
      <c r="S53" s="18">
        <f t="shared" ref="S53:U53" si="67">IF($F$6-$D$6 &lt;&gt; 0,(EXP(LN(1+(S33/100))/($F$6-$D$6))-1)*100,0)</f>
        <v>-0.73229294630416941</v>
      </c>
      <c r="T53" s="18">
        <f t="shared" si="67"/>
        <v>2.4036536389909768</v>
      </c>
      <c r="U53" s="18">
        <f t="shared" si="67"/>
        <v>1.8867324680565067</v>
      </c>
      <c r="W53" t="str">
        <f>$A$15</f>
        <v>Process, plant and machine operatives</v>
      </c>
      <c r="X53" s="18">
        <f t="shared" si="47"/>
        <v>-0.86832822185373137</v>
      </c>
      <c r="Y53" s="18">
        <f t="shared" si="48"/>
        <v>-10.403043314437355</v>
      </c>
      <c r="Z53" s="18">
        <f t="shared" si="49"/>
        <v>3.3740754272971074</v>
      </c>
      <c r="AA53" s="18">
        <f t="shared" si="50"/>
        <v>-0.26685601902974865</v>
      </c>
      <c r="AB53" s="18">
        <f t="shared" si="57"/>
        <v>0.9323115040643648</v>
      </c>
      <c r="AD53" s="18">
        <f t="shared" ref="AD53:AF53" si="68">IF($F$6-$D$6 &lt;&gt; 0,(EXP(LN(1+(AD33/100))/($F$6-$D$6))-1)*100,0)</f>
        <v>0.9323115040643648</v>
      </c>
      <c r="AE53" s="18">
        <f t="shared" si="68"/>
        <v>3.2295623314921862</v>
      </c>
      <c r="AF53" s="18">
        <f t="shared" si="68"/>
        <v>3.8415642955646812</v>
      </c>
    </row>
    <row r="54" spans="1:32" x14ac:dyDescent="0.2">
      <c r="A54" t="str">
        <f>$A$16</f>
        <v>Elementary occupations</v>
      </c>
      <c r="B54" s="18">
        <f t="shared" si="42"/>
        <v>-3.0027462044053821</v>
      </c>
      <c r="C54" s="18">
        <f t="shared" si="42"/>
        <v>-8.7775884160357869</v>
      </c>
      <c r="D54" s="18">
        <f t="shared" si="42"/>
        <v>0.37817512876372472</v>
      </c>
      <c r="E54" s="18">
        <f t="shared" si="42"/>
        <v>-0.40881612484152674</v>
      </c>
      <c r="F54" s="18">
        <f t="shared" si="54"/>
        <v>-0.14717368669019404</v>
      </c>
      <c r="H54" s="18">
        <f t="shared" si="51"/>
        <v>-0.14717368669019404</v>
      </c>
      <c r="I54" s="18">
        <f t="shared" si="51"/>
        <v>2.6493350473959731</v>
      </c>
      <c r="J54" s="18">
        <f t="shared" si="51"/>
        <v>2.5476199468443372</v>
      </c>
      <c r="L54" t="str">
        <f>$A$16</f>
        <v>Elementary occupations</v>
      </c>
      <c r="M54" s="18">
        <f t="shared" si="43"/>
        <v>-3.8579430394946268</v>
      </c>
      <c r="N54" s="18">
        <f t="shared" si="44"/>
        <v>-4.7395975319454937</v>
      </c>
      <c r="O54" s="18">
        <f t="shared" si="45"/>
        <v>1.0288211484701604</v>
      </c>
      <c r="P54" s="18">
        <f t="shared" si="46"/>
        <v>-0.23656158687779261</v>
      </c>
      <c r="Q54" s="18">
        <f t="shared" si="55"/>
        <v>0.18346179676267393</v>
      </c>
      <c r="S54" s="18">
        <f t="shared" ref="S54:U54" si="69">IF($F$6-$D$6 &lt;&gt; 0,(EXP(LN(1+(S34/100))/($F$6-$D$6))-1)*100,0)</f>
        <v>0.18346179676267393</v>
      </c>
      <c r="T54" s="18">
        <f t="shared" si="69"/>
        <v>2.2661827312780547</v>
      </c>
      <c r="U54" s="18">
        <f t="shared" si="69"/>
        <v>2.4007312039443063</v>
      </c>
      <c r="W54" t="str">
        <f>$A$16</f>
        <v>Elementary occupations</v>
      </c>
      <c r="X54" s="18">
        <f t="shared" si="47"/>
        <v>-2.0479736605491183</v>
      </c>
      <c r="Y54" s="18">
        <f t="shared" si="48"/>
        <v>-13.080415449655881</v>
      </c>
      <c r="Z54" s="18">
        <f t="shared" si="49"/>
        <v>-0.40367519777519956</v>
      </c>
      <c r="AA54" s="18">
        <f t="shared" si="50"/>
        <v>-0.62873275304790033</v>
      </c>
      <c r="AB54" s="18">
        <f t="shared" si="57"/>
        <v>-0.55377013166794109</v>
      </c>
      <c r="AD54" s="18">
        <f t="shared" ref="AD54:AF54" si="70">IF($F$6-$D$6 &lt;&gt; 0,(EXP(LN(1+(AD34/100))/($F$6-$D$6))-1)*100,0)</f>
        <v>-0.55377013166794109</v>
      </c>
      <c r="AE54" s="18">
        <f t="shared" si="70"/>
        <v>3.0728389395194178</v>
      </c>
      <c r="AF54" s="18">
        <f t="shared" si="70"/>
        <v>2.7155151864543647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-0.58831689018747912</v>
      </c>
      <c r="C56" s="26">
        <f>IF(D$6-C$6 &lt;&gt; 0,(EXP(LN(D18/C18)/(D$6-C$6))-1)*100,0)</f>
        <v>0.18759645716499573</v>
      </c>
      <c r="D56" s="26">
        <f>IF(E$6-D$6 &lt;&gt; 0,(EXP(LN(E18/D18)/(E$6-D$6))-1)*100,0)</f>
        <v>0.22091522827822896</v>
      </c>
      <c r="E56" s="26">
        <f>IF(F$6-E$6 &lt;&gt; 0,(EXP(LN(F18/E18)/(F$6-E$6))-1)*100,0)</f>
        <v>0.31088525088109886</v>
      </c>
      <c r="F56" s="26">
        <f t="shared" si="54"/>
        <v>0.28088627274531763</v>
      </c>
      <c r="H56" s="26">
        <f t="shared" si="51"/>
        <v>0.28088627274531763</v>
      </c>
      <c r="I56" s="26">
        <f t="shared" ref="I56" si="71">IF($F$6-$D$6 &lt;&gt; 0,(EXP(LN(1+(I36/100))/($F$6-$D$6))-1)*100,0)</f>
        <v>2.7118907618595367</v>
      </c>
      <c r="J56" s="26">
        <f t="shared" ref="J56" si="72">IF($F$6-$D$6 &lt;&gt; 0,(EXP(LN(1+(J36/100))/($F$6-$D$6))-1)*100,0)</f>
        <v>2.9062643726883275</v>
      </c>
      <c r="L56" s="24" t="str">
        <f>$A$18</f>
        <v>All occupations</v>
      </c>
      <c r="M56" s="26">
        <f>IF(N$6-M$6 &lt;&gt; 0,(EXP(LN(N18/M18)/(N$6-M$6))-1)*100,0)</f>
        <v>-0.81302197769215212</v>
      </c>
      <c r="N56" s="26">
        <f>IF(O$6-N$6 &lt;&gt; 0,(EXP(LN(O18/N18)/(O$6-N$6))-1)*100,0)</f>
        <v>0.59819282295467957</v>
      </c>
      <c r="O56" s="26">
        <f>IF(P$6-O$6 &lt;&gt; 0,(EXP(LN(P18/O18)/(P$6-O$6))-1)*100,0)</f>
        <v>0.14656966539607907</v>
      </c>
      <c r="P56" s="26">
        <f>IF(Q$6-P$6 &lt;&gt; 0,(EXP(LN(Q18/P18)/(Q$6-P$6))-1)*100,0)</f>
        <v>0.21153927782560089</v>
      </c>
      <c r="Q56" s="26">
        <f t="shared" ref="Q56" si="73">IF(Q$6-O$6 &lt;&gt; 0,(EXP(LN(Q18/O18)/(Q$6-O$6))-1)*100,0)</f>
        <v>0.189878058506876</v>
      </c>
      <c r="S56" s="26">
        <f t="shared" ref="S56:U56" si="74">IF($F$6-$D$6 &lt;&gt; 0,(EXP(LN(1+(S36/100))/($F$6-$D$6))-1)*100,0)</f>
        <v>0.18987805850689821</v>
      </c>
      <c r="T56" s="26">
        <f t="shared" si="74"/>
        <v>2.3031692831577022</v>
      </c>
      <c r="U56" s="26">
        <f t="shared" si="74"/>
        <v>2.4417447956972316</v>
      </c>
      <c r="W56" s="24" t="str">
        <f>$A$18</f>
        <v>All occupations</v>
      </c>
      <c r="X56" s="26">
        <f>IF(Y$6-X$6 &lt;&gt; 0,(EXP(LN(Y18/X18)/(Y$6-X$6))-1)*100,0)</f>
        <v>-0.34613516052535154</v>
      </c>
      <c r="Y56" s="26">
        <f>IF(Z$6-Y$6 &lt;&gt; 0,(EXP(LN(Z18/Y18)/(Z$6-Y$6))-1)*100,0)</f>
        <v>-0.24976959422954303</v>
      </c>
      <c r="Z56" s="26">
        <f>IF(AA$6-Z$6 &lt;&gt; 0,(EXP(LN(AA18/Z18)/(AA$6-Z$6))-1)*100,0)</f>
        <v>0.30053609607656462</v>
      </c>
      <c r="AA56" s="26">
        <f>IF(AB$6-AA$6 &lt;&gt; 0,(EXP(LN(AB18/AA18)/(AB$6-AA$6))-1)*100,0)</f>
        <v>0.41582511561535362</v>
      </c>
      <c r="AB56" s="26">
        <f t="shared" ref="AB56" si="75">IF(AB$6-Z$6 &lt;&gt; 0,(EXP(LN(AB18/Z18)/(AB$6-Z$6))-1)*100,0)</f>
        <v>0.37738072580626447</v>
      </c>
      <c r="AD56" s="26">
        <f t="shared" ref="AD56:AF56" si="76">IF($F$6-$D$6 &lt;&gt; 0,(EXP(LN(1+(AD36/100))/($F$6-$D$6))-1)*100,0)</f>
        <v>0.37738072580626447</v>
      </c>
      <c r="AE56" s="26">
        <f t="shared" si="76"/>
        <v>3.1269876685607878</v>
      </c>
      <c r="AF56" s="26">
        <f t="shared" si="76"/>
        <v>3.3745940763652449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3.6030896011883868</v>
      </c>
      <c r="C64" s="27">
        <f t="shared" si="77"/>
        <v>2.0625653621504014</v>
      </c>
      <c r="D64" s="27">
        <f t="shared" si="77"/>
        <v>-3.1914430149824611</v>
      </c>
      <c r="E64" s="27">
        <f t="shared" si="77"/>
        <v>4.3835281412863054</v>
      </c>
      <c r="F64" s="27">
        <f>F8-D8</f>
        <v>1.1920851263038443</v>
      </c>
      <c r="L64" t="str">
        <f>$A$8</f>
        <v>Managers, directors and senior officials</v>
      </c>
      <c r="M64" s="27">
        <f t="shared" ref="M64:M72" si="78">N8-M8</f>
        <v>1.2552581738984152</v>
      </c>
      <c r="N64" s="27">
        <f t="shared" ref="N64:N72" si="79">O8-N8</f>
        <v>1.3648572346250063</v>
      </c>
      <c r="O64" s="27">
        <f t="shared" ref="O64:O72" si="80">P8-O8</f>
        <v>-2.2632431506232393</v>
      </c>
      <c r="P64" s="27">
        <f t="shared" ref="P64:P72" si="81">Q8-P8</f>
        <v>1.6704799660075729</v>
      </c>
      <c r="Q64" s="27">
        <f>Q8-O8</f>
        <v>-0.59276318461566646</v>
      </c>
      <c r="W64" t="str">
        <f>$A$8</f>
        <v>Managers, directors and senior officials</v>
      </c>
      <c r="X64" s="27">
        <f t="shared" ref="X64:X72" si="82">Y8-X8</f>
        <v>2.3478314272899929</v>
      </c>
      <c r="Y64" s="27">
        <f t="shared" ref="Y64:Y72" si="83">Z8-Y8</f>
        <v>0.69770812752541644</v>
      </c>
      <c r="Z64" s="27">
        <f t="shared" ref="Z64:Z72" si="84">AA8-Z8</f>
        <v>-0.92819986435920043</v>
      </c>
      <c r="AA64" s="27">
        <f t="shared" ref="AA64:AA72" si="85">AB8-AA8</f>
        <v>2.7130481752786686</v>
      </c>
      <c r="AB64" s="27">
        <f>AB8-Z8</f>
        <v>1.7848483109194682</v>
      </c>
    </row>
    <row r="65" spans="1:31" x14ac:dyDescent="0.2">
      <c r="A65" t="str">
        <f>$A$9</f>
        <v>Professional occupations</v>
      </c>
      <c r="B65" s="27">
        <f t="shared" si="77"/>
        <v>6.4244589702482813</v>
      </c>
      <c r="C65" s="27">
        <f t="shared" si="77"/>
        <v>5.9389550124112276</v>
      </c>
      <c r="D65" s="27">
        <f t="shared" si="77"/>
        <v>4.727257505206893</v>
      </c>
      <c r="E65" s="27">
        <f t="shared" si="77"/>
        <v>10.158118475775254</v>
      </c>
      <c r="F65" s="27">
        <f t="shared" ref="F65:F72" si="86">F9-D9</f>
        <v>14.885375980982147</v>
      </c>
      <c r="L65" t="str">
        <f>$A$9</f>
        <v>Professional occupations</v>
      </c>
      <c r="M65" s="27">
        <f t="shared" si="78"/>
        <v>3.4204116361692485</v>
      </c>
      <c r="N65" s="27">
        <f t="shared" si="79"/>
        <v>2.5316981061261785</v>
      </c>
      <c r="O65" s="27">
        <f t="shared" si="80"/>
        <v>3.1136536398199084</v>
      </c>
      <c r="P65" s="27">
        <f t="shared" si="81"/>
        <v>3.6070831702820598</v>
      </c>
      <c r="Q65" s="27">
        <f t="shared" ref="Q65:Q72" si="87">Q9-O9</f>
        <v>6.7207368101019682</v>
      </c>
      <c r="W65" t="str">
        <f>$A$9</f>
        <v>Professional occupations</v>
      </c>
      <c r="X65" s="27">
        <f t="shared" si="82"/>
        <v>3.0040473340788907</v>
      </c>
      <c r="Y65" s="27">
        <f t="shared" si="83"/>
        <v>3.4072569062850988</v>
      </c>
      <c r="Z65" s="27">
        <f t="shared" si="84"/>
        <v>1.6136038653869917</v>
      </c>
      <c r="AA65" s="27">
        <f t="shared" si="85"/>
        <v>6.5510353054932153</v>
      </c>
      <c r="AB65" s="27">
        <f t="shared" ref="AB65:AB72" si="88">AB9-Z9</f>
        <v>8.1646391708802071</v>
      </c>
    </row>
    <row r="66" spans="1:31" x14ac:dyDescent="0.2">
      <c r="A66" t="str">
        <f>$A$10</f>
        <v>Associate professional occupations</v>
      </c>
      <c r="B66" s="27">
        <f t="shared" si="77"/>
        <v>2.7378311450336668</v>
      </c>
      <c r="C66" s="27">
        <f t="shared" si="77"/>
        <v>3.8911446329179711</v>
      </c>
      <c r="D66" s="27">
        <f t="shared" si="77"/>
        <v>2.0386750983634414</v>
      </c>
      <c r="E66" s="27">
        <f t="shared" si="77"/>
        <v>5.4822645937309744</v>
      </c>
      <c r="F66" s="27">
        <f t="shared" si="86"/>
        <v>7.5209396920944158</v>
      </c>
      <c r="L66" t="str">
        <f>$A$10</f>
        <v>Associate professional occupations</v>
      </c>
      <c r="M66" s="27">
        <f t="shared" si="78"/>
        <v>1.7555314173484682</v>
      </c>
      <c r="N66" s="27">
        <f t="shared" si="79"/>
        <v>1.8429650546501932</v>
      </c>
      <c r="O66" s="27">
        <f t="shared" si="80"/>
        <v>-1.4696616780264478</v>
      </c>
      <c r="P66" s="27">
        <f t="shared" si="81"/>
        <v>0.92937177316444064</v>
      </c>
      <c r="Q66" s="27">
        <f t="shared" si="87"/>
        <v>-0.54028990486200712</v>
      </c>
      <c r="W66" t="str">
        <f>$A$10</f>
        <v>Associate professional occupations</v>
      </c>
      <c r="X66" s="27">
        <f t="shared" si="82"/>
        <v>0.98229972768518081</v>
      </c>
      <c r="Y66" s="27">
        <f t="shared" si="83"/>
        <v>2.048179578267824</v>
      </c>
      <c r="Z66" s="27">
        <f t="shared" si="84"/>
        <v>3.5083367763898572</v>
      </c>
      <c r="AA66" s="27">
        <f t="shared" si="85"/>
        <v>4.552892820566619</v>
      </c>
      <c r="AB66" s="27">
        <f t="shared" si="88"/>
        <v>8.0612295969564762</v>
      </c>
    </row>
    <row r="67" spans="1:31" x14ac:dyDescent="0.2">
      <c r="A67" t="str">
        <f>$A$11</f>
        <v>Administrative and secretarial occupations</v>
      </c>
      <c r="B67" s="27">
        <f t="shared" si="77"/>
        <v>-4.3840662590106447</v>
      </c>
      <c r="C67" s="27">
        <f t="shared" si="77"/>
        <v>2.9387406193313552</v>
      </c>
      <c r="D67" s="27">
        <f t="shared" si="77"/>
        <v>1.442440766444868</v>
      </c>
      <c r="E67" s="27">
        <f t="shared" si="77"/>
        <v>-1.8709146070719953</v>
      </c>
      <c r="F67" s="27">
        <f t="shared" si="86"/>
        <v>-0.42847384062712734</v>
      </c>
      <c r="L67" t="str">
        <f>$A$11</f>
        <v>Administrative and secretarial occupations</v>
      </c>
      <c r="M67" s="27">
        <f t="shared" si="78"/>
        <v>-1.2712256489950118</v>
      </c>
      <c r="N67" s="27">
        <f t="shared" si="79"/>
        <v>2.8848307677099978</v>
      </c>
      <c r="O67" s="27">
        <f t="shared" si="80"/>
        <v>1.4540562988093377</v>
      </c>
      <c r="P67" s="27">
        <f t="shared" si="81"/>
        <v>2.5929188814237953</v>
      </c>
      <c r="Q67" s="27">
        <f t="shared" si="87"/>
        <v>4.0469751802331331</v>
      </c>
      <c r="W67" t="str">
        <f>$A$11</f>
        <v>Administrative and secretarial occupations</v>
      </c>
      <c r="X67" s="27">
        <f t="shared" si="82"/>
        <v>-3.1128406100157449</v>
      </c>
      <c r="Y67" s="27">
        <f t="shared" si="83"/>
        <v>5.390985162140538E-2</v>
      </c>
      <c r="Z67" s="27">
        <f t="shared" si="84"/>
        <v>-1.1615532364452008E-2</v>
      </c>
      <c r="AA67" s="27">
        <f t="shared" si="85"/>
        <v>-4.4638334884958297</v>
      </c>
      <c r="AB67" s="27">
        <f t="shared" si="88"/>
        <v>-4.4754490208602817</v>
      </c>
    </row>
    <row r="68" spans="1:31" x14ac:dyDescent="0.2">
      <c r="A68" t="str">
        <f>$A$12</f>
        <v>Skilled trades occupations</v>
      </c>
      <c r="B68" s="27">
        <f t="shared" si="77"/>
        <v>-4.9309833140476726</v>
      </c>
      <c r="C68" s="27">
        <f t="shared" si="77"/>
        <v>-5.109115846869102</v>
      </c>
      <c r="D68" s="27">
        <f t="shared" si="77"/>
        <v>-1.0198284112562348</v>
      </c>
      <c r="E68" s="27">
        <f t="shared" si="77"/>
        <v>-2.5597060903913871</v>
      </c>
      <c r="F68" s="27">
        <f t="shared" si="86"/>
        <v>-3.5795345016476219</v>
      </c>
      <c r="L68" t="str">
        <f>$A$12</f>
        <v>Skilled trades occupations</v>
      </c>
      <c r="M68" s="27">
        <f t="shared" si="78"/>
        <v>-5.0999322003422591</v>
      </c>
      <c r="N68" s="27">
        <f t="shared" si="79"/>
        <v>-4.5529052789648503</v>
      </c>
      <c r="O68" s="27">
        <f t="shared" si="80"/>
        <v>-1.2169612905154423</v>
      </c>
      <c r="P68" s="27">
        <f t="shared" si="81"/>
        <v>-3.0564115590140233</v>
      </c>
      <c r="Q68" s="27">
        <f t="shared" si="87"/>
        <v>-4.2733728495294656</v>
      </c>
      <c r="W68" t="str">
        <f>$A$12</f>
        <v>Skilled trades occupations</v>
      </c>
      <c r="X68" s="27">
        <f t="shared" si="82"/>
        <v>0.16894888629457494</v>
      </c>
      <c r="Y68" s="27">
        <f t="shared" si="83"/>
        <v>-0.55621056790425794</v>
      </c>
      <c r="Z68" s="27">
        <f t="shared" si="84"/>
        <v>0.19713287925920753</v>
      </c>
      <c r="AA68" s="27">
        <f t="shared" si="85"/>
        <v>0.49670546862267972</v>
      </c>
      <c r="AB68" s="27">
        <f t="shared" si="88"/>
        <v>0.69383834788188725</v>
      </c>
    </row>
    <row r="69" spans="1:31" x14ac:dyDescent="0.2">
      <c r="A69" t="str">
        <f>$A$13</f>
        <v>Caring, leisure and other service occupations</v>
      </c>
      <c r="B69" s="27">
        <f t="shared" si="77"/>
        <v>-1.7981819905053982</v>
      </c>
      <c r="C69" s="27">
        <f t="shared" si="77"/>
        <v>-1.2953844568960875</v>
      </c>
      <c r="D69" s="27">
        <f t="shared" si="77"/>
        <v>-0.53444566983455388</v>
      </c>
      <c r="E69" s="27">
        <f t="shared" si="77"/>
        <v>2.3706248752216084</v>
      </c>
      <c r="F69" s="27">
        <f t="shared" si="86"/>
        <v>1.8361792053870545</v>
      </c>
      <c r="L69" t="str">
        <f>$A$13</f>
        <v>Caring, leisure and other service occupations</v>
      </c>
      <c r="M69" s="27">
        <f t="shared" si="78"/>
        <v>2.2218964097399763E-2</v>
      </c>
      <c r="N69" s="27">
        <f t="shared" si="79"/>
        <v>0.1705337104104041</v>
      </c>
      <c r="O69" s="27">
        <f t="shared" si="80"/>
        <v>0.37599085649726138</v>
      </c>
      <c r="P69" s="27">
        <f t="shared" si="81"/>
        <v>1.0283153567908219</v>
      </c>
      <c r="Q69" s="27">
        <f t="shared" si="87"/>
        <v>1.4043062132880832</v>
      </c>
      <c r="W69" t="str">
        <f>$A$13</f>
        <v>Caring, leisure and other service occupations</v>
      </c>
      <c r="X69" s="27">
        <f t="shared" si="82"/>
        <v>-1.8204009546027677</v>
      </c>
      <c r="Y69" s="27">
        <f t="shared" si="83"/>
        <v>-1.4659181673064623</v>
      </c>
      <c r="Z69" s="27">
        <f t="shared" si="84"/>
        <v>-0.91043652633182859</v>
      </c>
      <c r="AA69" s="27">
        <f t="shared" si="85"/>
        <v>1.3423095184307883</v>
      </c>
      <c r="AB69" s="27">
        <f t="shared" si="88"/>
        <v>0.43187299209895968</v>
      </c>
    </row>
    <row r="70" spans="1:31" x14ac:dyDescent="0.2">
      <c r="A70" t="str">
        <f>$A$14</f>
        <v>Sales and customer service occupations</v>
      </c>
      <c r="B70" s="27">
        <f t="shared" si="77"/>
        <v>-1.899850299621896</v>
      </c>
      <c r="C70" s="27">
        <f t="shared" si="77"/>
        <v>-0.61697514153567568</v>
      </c>
      <c r="D70" s="27">
        <f t="shared" si="77"/>
        <v>9.1255020304778611E-2</v>
      </c>
      <c r="E70" s="27">
        <f t="shared" si="77"/>
        <v>0.47290398390184407</v>
      </c>
      <c r="F70" s="27">
        <f t="shared" si="86"/>
        <v>0.56415900420662268</v>
      </c>
      <c r="L70" t="str">
        <f>$A$14</f>
        <v>Sales and customer service occupations</v>
      </c>
      <c r="M70" s="27">
        <f t="shared" si="78"/>
        <v>0.17039212834032647</v>
      </c>
      <c r="N70" s="27">
        <f t="shared" si="79"/>
        <v>6.1059889349595053E-2</v>
      </c>
      <c r="O70" s="27">
        <f t="shared" si="80"/>
        <v>0.73891118124822697</v>
      </c>
      <c r="P70" s="27">
        <f t="shared" si="81"/>
        <v>0.94894872483702386</v>
      </c>
      <c r="Q70" s="27">
        <f t="shared" si="87"/>
        <v>1.6878599060852508</v>
      </c>
      <c r="W70" t="str">
        <f>$A$14</f>
        <v>Sales and customer service occupations</v>
      </c>
      <c r="X70" s="27">
        <f t="shared" si="82"/>
        <v>-2.0702424279622278</v>
      </c>
      <c r="Y70" s="27">
        <f t="shared" si="83"/>
        <v>-0.67803503088529027</v>
      </c>
      <c r="Z70" s="27">
        <f t="shared" si="84"/>
        <v>-0.64765616094340217</v>
      </c>
      <c r="AA70" s="27">
        <f t="shared" si="85"/>
        <v>-0.47604474093519755</v>
      </c>
      <c r="AB70" s="27">
        <f t="shared" si="88"/>
        <v>-1.1237009018785997</v>
      </c>
    </row>
    <row r="71" spans="1:31" x14ac:dyDescent="0.2">
      <c r="A71" t="str">
        <f>$A$15</f>
        <v>Process, plant and machine operatives</v>
      </c>
      <c r="B71" s="27">
        <f t="shared" si="77"/>
        <v>-3.1739924516336586</v>
      </c>
      <c r="C71" s="27">
        <f t="shared" si="77"/>
        <v>-2.1539795083006226</v>
      </c>
      <c r="D71" s="27">
        <f t="shared" si="77"/>
        <v>0.40233290052211146</v>
      </c>
      <c r="E71" s="27">
        <f t="shared" si="77"/>
        <v>-2.2719590894742758</v>
      </c>
      <c r="F71" s="27">
        <f t="shared" si="86"/>
        <v>-1.8696261889521644</v>
      </c>
      <c r="L71" t="str">
        <f>$A$15</f>
        <v>Process, plant and machine operatives</v>
      </c>
      <c r="M71" s="27">
        <f t="shared" si="78"/>
        <v>-2.9832457958537475</v>
      </c>
      <c r="N71" s="27">
        <f t="shared" si="79"/>
        <v>-1.595015477122331</v>
      </c>
      <c r="O71" s="27">
        <f t="shared" si="80"/>
        <v>-0.46651329526777019</v>
      </c>
      <c r="P71" s="27">
        <f t="shared" si="81"/>
        <v>-2.1221140072636366</v>
      </c>
      <c r="Q71" s="27">
        <f t="shared" si="87"/>
        <v>-2.5886273025314068</v>
      </c>
      <c r="W71" t="str">
        <f>$A$15</f>
        <v>Process, plant and machine operatives</v>
      </c>
      <c r="X71" s="27">
        <f t="shared" si="82"/>
        <v>-0.19074665577991912</v>
      </c>
      <c r="Y71" s="27">
        <f t="shared" si="83"/>
        <v>-0.55896403117825155</v>
      </c>
      <c r="Z71" s="27">
        <f t="shared" si="84"/>
        <v>0.86884619578985234</v>
      </c>
      <c r="AA71" s="27">
        <f t="shared" si="85"/>
        <v>-0.14984508221059389</v>
      </c>
      <c r="AB71" s="27">
        <f t="shared" si="88"/>
        <v>0.71900111357925844</v>
      </c>
    </row>
    <row r="72" spans="1:31" x14ac:dyDescent="0.2">
      <c r="A72" t="str">
        <f>$A$16</f>
        <v>Elementary occupations</v>
      </c>
      <c r="B72" s="27">
        <f t="shared" si="77"/>
        <v>-7.1323054016506333</v>
      </c>
      <c r="C72" s="27">
        <f t="shared" si="77"/>
        <v>-4.8269506732098648</v>
      </c>
      <c r="D72" s="27">
        <f t="shared" si="77"/>
        <v>0.95575580523106396</v>
      </c>
      <c r="E72" s="27">
        <f t="shared" si="77"/>
        <v>-2.0518602829785308</v>
      </c>
      <c r="F72" s="27">
        <f t="shared" si="86"/>
        <v>-1.0961044777474669</v>
      </c>
      <c r="L72" t="str">
        <f>$A$16</f>
        <v>Elementary occupations</v>
      </c>
      <c r="M72" s="27">
        <f t="shared" si="78"/>
        <v>-4.8349861509996792</v>
      </c>
      <c r="N72" s="27">
        <f t="shared" si="79"/>
        <v>-1.3445729213086146</v>
      </c>
      <c r="O72" s="27">
        <f t="shared" si="80"/>
        <v>1.4190616573167176</v>
      </c>
      <c r="P72" s="27">
        <f t="shared" si="81"/>
        <v>-0.66574413569423285</v>
      </c>
      <c r="Q72" s="27">
        <f t="shared" si="87"/>
        <v>0.75331752162248478</v>
      </c>
      <c r="W72" t="str">
        <f>$A$16</f>
        <v>Elementary occupations</v>
      </c>
      <c r="X72" s="27">
        <f t="shared" si="82"/>
        <v>-2.2973192506508617</v>
      </c>
      <c r="Y72" s="27">
        <f t="shared" si="83"/>
        <v>-3.4823777519013674</v>
      </c>
      <c r="Z72" s="27">
        <f t="shared" si="84"/>
        <v>-0.46330585208553288</v>
      </c>
      <c r="AA72" s="27">
        <f t="shared" si="85"/>
        <v>-1.3861161472843087</v>
      </c>
      <c r="AB72" s="27">
        <f t="shared" si="88"/>
        <v>-1.8494219993698415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-10.553999999999576</v>
      </c>
      <c r="C74" s="29">
        <f t="shared" ref="C74" si="89">D18-C18</f>
        <v>0.82899999999955298</v>
      </c>
      <c r="D74" s="29">
        <f>E18-D18</f>
        <v>4.911999999999864</v>
      </c>
      <c r="E74" s="29">
        <f>F18-E18</f>
        <v>14.112999999999886</v>
      </c>
      <c r="F74" s="29">
        <f>F18-D18</f>
        <v>19.02499999999975</v>
      </c>
      <c r="L74" s="24" t="str">
        <f>$A$18</f>
        <v>All occupations</v>
      </c>
      <c r="M74" s="29">
        <f>N18-M18</f>
        <v>-7.5655774763368413</v>
      </c>
      <c r="N74" s="29">
        <f t="shared" ref="N74" si="90">O18-N18</f>
        <v>1.3634510854756172</v>
      </c>
      <c r="O74" s="29">
        <f>P18-O18</f>
        <v>1.6852942192585658</v>
      </c>
      <c r="P74" s="29">
        <f>Q18-P18</f>
        <v>4.9328481705337595</v>
      </c>
      <c r="Q74" s="29">
        <f>Q18-O18</f>
        <v>6.6181423897923253</v>
      </c>
      <c r="W74" s="24" t="str">
        <f>$A$18</f>
        <v>All occupations</v>
      </c>
      <c r="X74" s="29">
        <f>Y18-X18</f>
        <v>-2.988422523662905</v>
      </c>
      <c r="Y74" s="29">
        <f t="shared" ref="Y74" si="91">Z18-Y18</f>
        <v>-0.53445108547589371</v>
      </c>
      <c r="Z74" s="29">
        <f>AA18-Z18</f>
        <v>3.2267057807415256</v>
      </c>
      <c r="AA74" s="29">
        <f>AB18-AA18</f>
        <v>9.1801518294660411</v>
      </c>
      <c r="AB74" s="29">
        <f>AB18-Z18</f>
        <v>12.406857610207567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40.060743735403619</v>
      </c>
      <c r="C80" s="11">
        <f t="shared" si="92"/>
        <v>43.663833336592006</v>
      </c>
      <c r="D80" s="11">
        <f t="shared" si="92"/>
        <v>45.726398698742408</v>
      </c>
      <c r="E80" s="11">
        <f t="shared" si="92"/>
        <v>42.534955683759947</v>
      </c>
      <c r="F80" s="11">
        <f t="shared" si="92"/>
        <v>46.918483825046252</v>
      </c>
      <c r="H80" s="40">
        <f>IF(D$6-B$6 &lt;&gt; 0,(EXP(LN(D8/B8)/(D$6-B$6))-1)*100,0)</f>
        <v>2.6808838218694619</v>
      </c>
      <c r="I80" s="40">
        <f t="shared" ref="I80:I88" si="93">F46</f>
        <v>0.17172011070609727</v>
      </c>
      <c r="L80" t="str">
        <f t="shared" ref="L80:Q88" si="94">L8</f>
        <v>Managers, directors and senior officials</v>
      </c>
      <c r="M80" s="11">
        <f t="shared" si="94"/>
        <v>25.556023028238958</v>
      </c>
      <c r="N80" s="11">
        <f t="shared" si="94"/>
        <v>26.811281202137373</v>
      </c>
      <c r="O80" s="11">
        <f t="shared" si="94"/>
        <v>28.176138436762379</v>
      </c>
      <c r="P80" s="11">
        <f t="shared" si="94"/>
        <v>25.91289528613914</v>
      </c>
      <c r="Q80" s="11">
        <f t="shared" si="94"/>
        <v>27.583375252146713</v>
      </c>
      <c r="S80" s="40">
        <f t="shared" ref="S80:S88" si="95">IF(O$6-M$6 &lt;&gt; 0,(EXP(LN(O8/M8)/(O$6-M$6))-1)*100,0)</f>
        <v>1.9712258755989698</v>
      </c>
      <c r="T80" s="40">
        <f t="shared" ref="T80:T88" si="96">Q46</f>
        <v>-0.14164771628826234</v>
      </c>
      <c r="W80" t="str">
        <f t="shared" ref="W80:AB88" si="97">W8</f>
        <v>Managers, directors and senior officials</v>
      </c>
      <c r="X80" s="11">
        <f t="shared" si="97"/>
        <v>14.504720707164648</v>
      </c>
      <c r="Y80" s="11">
        <f t="shared" si="97"/>
        <v>16.852552134454641</v>
      </c>
      <c r="Z80" s="11">
        <f t="shared" si="97"/>
        <v>17.550260261980057</v>
      </c>
      <c r="AA80" s="11">
        <f t="shared" si="97"/>
        <v>16.622060397620857</v>
      </c>
      <c r="AB80" s="11">
        <f t="shared" si="97"/>
        <v>19.335108572899525</v>
      </c>
      <c r="AD80" s="40">
        <f t="shared" ref="AD80:AD88" si="98">IF(Z$6-X$6 &lt;&gt; 0,(EXP(LN(Z8/X8)/(Z$6-X$6))-1)*100,0)</f>
        <v>3.8854769692991731</v>
      </c>
      <c r="AE80" s="40">
        <f t="shared" ref="AE80:AE88" si="99">AB46</f>
        <v>0.64778082206553567</v>
      </c>
    </row>
    <row r="81" spans="1:31" x14ac:dyDescent="0.2">
      <c r="A81" t="str">
        <f t="shared" si="92"/>
        <v>Professional occupations</v>
      </c>
      <c r="B81" s="11">
        <f t="shared" si="92"/>
        <v>75.08511389036039</v>
      </c>
      <c r="C81" s="11">
        <f t="shared" si="92"/>
        <v>81.509572860608671</v>
      </c>
      <c r="D81" s="11">
        <f t="shared" si="92"/>
        <v>87.448527873019898</v>
      </c>
      <c r="E81" s="11">
        <f t="shared" si="92"/>
        <v>92.175785378226792</v>
      </c>
      <c r="F81" s="11">
        <f t="shared" si="92"/>
        <v>102.33390385400205</v>
      </c>
      <c r="H81" s="40">
        <f t="shared" ref="H81:H88" si="100">IF(D$6-B$6 &lt;&gt; 0,(EXP(LN(D9/B9)/(D$6-B$6))-1)*100,0)</f>
        <v>3.0955053559608592</v>
      </c>
      <c r="I81" s="40">
        <f t="shared" si="93"/>
        <v>1.0534478761018207</v>
      </c>
      <c r="L81" t="str">
        <f t="shared" si="94"/>
        <v>Professional occupations</v>
      </c>
      <c r="M81" s="11">
        <f t="shared" si="94"/>
        <v>36.118309136833219</v>
      </c>
      <c r="N81" s="11">
        <f t="shared" si="94"/>
        <v>39.538720773002467</v>
      </c>
      <c r="O81" s="11">
        <f t="shared" si="94"/>
        <v>42.070418879128646</v>
      </c>
      <c r="P81" s="11">
        <f t="shared" si="94"/>
        <v>45.184072518948554</v>
      </c>
      <c r="Q81" s="11">
        <f t="shared" si="94"/>
        <v>48.791155689230614</v>
      </c>
      <c r="S81" s="40">
        <f t="shared" si="95"/>
        <v>3.0979156282405995</v>
      </c>
      <c r="T81" s="40">
        <f t="shared" si="96"/>
        <v>0.99292515396041114</v>
      </c>
      <c r="W81" t="str">
        <f t="shared" si="97"/>
        <v>Professional occupations</v>
      </c>
      <c r="X81" s="11">
        <f t="shared" si="97"/>
        <v>38.966804753527256</v>
      </c>
      <c r="Y81" s="11">
        <f t="shared" si="97"/>
        <v>41.970852087606147</v>
      </c>
      <c r="Z81" s="11">
        <f t="shared" si="97"/>
        <v>45.378108993891246</v>
      </c>
      <c r="AA81" s="11">
        <f t="shared" si="97"/>
        <v>46.991712859278238</v>
      </c>
      <c r="AB81" s="11">
        <f t="shared" si="97"/>
        <v>53.542748164771453</v>
      </c>
      <c r="AD81" s="40">
        <f t="shared" si="98"/>
        <v>3.0932710746531367</v>
      </c>
      <c r="AE81" s="40">
        <f t="shared" si="99"/>
        <v>1.1091092330880903</v>
      </c>
    </row>
    <row r="82" spans="1:31" x14ac:dyDescent="0.2">
      <c r="A82" t="str">
        <f t="shared" si="92"/>
        <v>Associate professional occupations</v>
      </c>
      <c r="B82" s="11">
        <f t="shared" si="92"/>
        <v>46.768691969432979</v>
      </c>
      <c r="C82" s="11">
        <f t="shared" si="92"/>
        <v>49.506523114466646</v>
      </c>
      <c r="D82" s="11">
        <f t="shared" si="92"/>
        <v>53.397667747384617</v>
      </c>
      <c r="E82" s="11">
        <f t="shared" si="92"/>
        <v>55.436342845748058</v>
      </c>
      <c r="F82" s="11">
        <f t="shared" si="92"/>
        <v>60.918607439479032</v>
      </c>
      <c r="H82" s="40">
        <f t="shared" si="100"/>
        <v>2.6865145492434017</v>
      </c>
      <c r="I82" s="40">
        <f t="shared" si="93"/>
        <v>0.88234726298073163</v>
      </c>
      <c r="L82" t="str">
        <f t="shared" si="94"/>
        <v>Associate professional occupations</v>
      </c>
      <c r="M82" s="11">
        <f t="shared" si="94"/>
        <v>24.519676371925083</v>
      </c>
      <c r="N82" s="11">
        <f t="shared" si="94"/>
        <v>26.275207789273551</v>
      </c>
      <c r="O82" s="11">
        <f t="shared" si="94"/>
        <v>28.118172843923745</v>
      </c>
      <c r="P82" s="11">
        <f t="shared" si="94"/>
        <v>26.648511165897297</v>
      </c>
      <c r="Q82" s="11">
        <f t="shared" si="94"/>
        <v>27.577882939061737</v>
      </c>
      <c r="S82" s="40">
        <f t="shared" si="95"/>
        <v>2.7766534843292279</v>
      </c>
      <c r="T82" s="40">
        <f t="shared" si="96"/>
        <v>-0.12926291038058979</v>
      </c>
      <c r="W82" t="str">
        <f t="shared" si="97"/>
        <v>Associate professional occupations</v>
      </c>
      <c r="X82" s="11">
        <f t="shared" si="97"/>
        <v>22.249015597507871</v>
      </c>
      <c r="Y82" s="11">
        <f t="shared" si="97"/>
        <v>23.231315325193052</v>
      </c>
      <c r="Z82" s="11">
        <f t="shared" si="97"/>
        <v>25.279494903460876</v>
      </c>
      <c r="AA82" s="11">
        <f t="shared" si="97"/>
        <v>28.787831679850733</v>
      </c>
      <c r="AB82" s="11">
        <f t="shared" si="97"/>
        <v>33.340724500417352</v>
      </c>
      <c r="AD82" s="40">
        <f t="shared" si="98"/>
        <v>2.5868083436777267</v>
      </c>
      <c r="AE82" s="40">
        <f t="shared" si="99"/>
        <v>1.8623698801432331</v>
      </c>
    </row>
    <row r="83" spans="1:31" x14ac:dyDescent="0.2">
      <c r="A83" t="str">
        <f t="shared" si="92"/>
        <v>Administrative and secretarial occupations</v>
      </c>
      <c r="B83" s="11">
        <f t="shared" si="92"/>
        <v>55.577307864999575</v>
      </c>
      <c r="C83" s="11">
        <f t="shared" si="92"/>
        <v>51.193241605988931</v>
      </c>
      <c r="D83" s="11">
        <f t="shared" si="92"/>
        <v>54.131982225320286</v>
      </c>
      <c r="E83" s="11">
        <f t="shared" si="92"/>
        <v>55.574422991765154</v>
      </c>
      <c r="F83" s="11">
        <f t="shared" si="92"/>
        <v>53.703508384693158</v>
      </c>
      <c r="H83" s="40">
        <f t="shared" si="100"/>
        <v>-0.52560993490089469</v>
      </c>
      <c r="I83" s="40">
        <f t="shared" si="93"/>
        <v>-5.2964951462386445E-2</v>
      </c>
      <c r="L83" t="str">
        <f t="shared" si="94"/>
        <v>Administrative and secretarial occupations</v>
      </c>
      <c r="M83" s="11">
        <f t="shared" si="94"/>
        <v>16.685190998688118</v>
      </c>
      <c r="N83" s="11">
        <f t="shared" si="94"/>
        <v>15.413965349693106</v>
      </c>
      <c r="O83" s="11">
        <f t="shared" si="94"/>
        <v>18.298796117403104</v>
      </c>
      <c r="P83" s="11">
        <f t="shared" si="94"/>
        <v>19.752852416212441</v>
      </c>
      <c r="Q83" s="11">
        <f t="shared" si="94"/>
        <v>22.345771297636237</v>
      </c>
      <c r="S83" s="40">
        <f t="shared" si="95"/>
        <v>1.8634232653252925</v>
      </c>
      <c r="T83" s="40">
        <f t="shared" si="96"/>
        <v>1.3409229874992823</v>
      </c>
      <c r="W83" t="str">
        <f t="shared" si="97"/>
        <v>Administrative and secretarial occupations</v>
      </c>
      <c r="X83" s="11">
        <f t="shared" si="97"/>
        <v>38.892116866311518</v>
      </c>
      <c r="Y83" s="11">
        <f t="shared" si="97"/>
        <v>35.779276256295773</v>
      </c>
      <c r="Z83" s="11">
        <f t="shared" si="97"/>
        <v>35.833186107917179</v>
      </c>
      <c r="AA83" s="11">
        <f t="shared" si="97"/>
        <v>35.821570575552727</v>
      </c>
      <c r="AB83" s="11">
        <f t="shared" si="97"/>
        <v>31.357737087056897</v>
      </c>
      <c r="AD83" s="40">
        <f t="shared" si="98"/>
        <v>-1.6249947331736569</v>
      </c>
      <c r="AE83" s="40">
        <f t="shared" si="99"/>
        <v>-0.88547911362422127</v>
      </c>
    </row>
    <row r="84" spans="1:31" x14ac:dyDescent="0.2">
      <c r="A84" t="str">
        <f t="shared" si="92"/>
        <v>Skilled trades occupations</v>
      </c>
      <c r="B84" s="11">
        <f t="shared" si="92"/>
        <v>52.48618508518674</v>
      </c>
      <c r="C84" s="11">
        <f t="shared" si="92"/>
        <v>47.555201771139068</v>
      </c>
      <c r="D84" s="11">
        <f t="shared" si="92"/>
        <v>42.446085924269966</v>
      </c>
      <c r="E84" s="11">
        <f t="shared" si="92"/>
        <v>41.426257513013731</v>
      </c>
      <c r="F84" s="11">
        <f t="shared" si="92"/>
        <v>38.866551422622344</v>
      </c>
      <c r="H84" s="40">
        <f t="shared" si="100"/>
        <v>-4.1574128888655633</v>
      </c>
      <c r="I84" s="40">
        <f t="shared" si="93"/>
        <v>-0.58561643623250559</v>
      </c>
      <c r="L84" t="str">
        <f t="shared" si="94"/>
        <v>Skilled trades occupations</v>
      </c>
      <c r="M84" s="11">
        <f t="shared" si="94"/>
        <v>46.552558588909157</v>
      </c>
      <c r="N84" s="11">
        <f t="shared" si="94"/>
        <v>41.452626388566898</v>
      </c>
      <c r="O84" s="11">
        <f t="shared" si="94"/>
        <v>36.899721109602048</v>
      </c>
      <c r="P84" s="11">
        <f t="shared" si="94"/>
        <v>35.682759819086606</v>
      </c>
      <c r="Q84" s="11">
        <f t="shared" si="94"/>
        <v>32.626348260072582</v>
      </c>
      <c r="S84" s="40">
        <f t="shared" si="95"/>
        <v>-4.5412142714338355</v>
      </c>
      <c r="T84" s="40">
        <f t="shared" si="96"/>
        <v>-0.81720128828255412</v>
      </c>
      <c r="W84" t="str">
        <f t="shared" si="97"/>
        <v>Skilled trades occupations</v>
      </c>
      <c r="X84" s="11">
        <f t="shared" si="97"/>
        <v>5.9336264962775855</v>
      </c>
      <c r="Y84" s="11">
        <f t="shared" si="97"/>
        <v>6.1025753825721605</v>
      </c>
      <c r="Z84" s="11">
        <f t="shared" si="97"/>
        <v>5.5463648146679025</v>
      </c>
      <c r="AA84" s="11">
        <f t="shared" si="97"/>
        <v>5.7434976939271101</v>
      </c>
      <c r="AB84" s="11">
        <f t="shared" si="97"/>
        <v>6.2402031625497898</v>
      </c>
      <c r="AD84" s="40">
        <f t="shared" si="98"/>
        <v>-1.3407873267483383</v>
      </c>
      <c r="AE84" s="40">
        <f t="shared" si="99"/>
        <v>0.78889561279680276</v>
      </c>
    </row>
    <row r="85" spans="1:31" x14ac:dyDescent="0.2">
      <c r="A85" t="str">
        <f t="shared" si="92"/>
        <v>Caring, leisure and other service occupations</v>
      </c>
      <c r="B85" s="11">
        <f t="shared" si="92"/>
        <v>44.919672623566413</v>
      </c>
      <c r="C85" s="11">
        <f t="shared" si="92"/>
        <v>43.121490633061015</v>
      </c>
      <c r="D85" s="11">
        <f t="shared" si="92"/>
        <v>41.826106176164927</v>
      </c>
      <c r="E85" s="11">
        <f t="shared" si="92"/>
        <v>41.291660506330373</v>
      </c>
      <c r="F85" s="11">
        <f t="shared" si="92"/>
        <v>43.662285381551982</v>
      </c>
      <c r="H85" s="40">
        <f t="shared" si="100"/>
        <v>-1.4169681067735418</v>
      </c>
      <c r="I85" s="40">
        <f t="shared" si="93"/>
        <v>0.28683726294713718</v>
      </c>
      <c r="L85" t="str">
        <f t="shared" si="94"/>
        <v>Caring, leisure and other service occupations</v>
      </c>
      <c r="M85" s="11">
        <f t="shared" si="94"/>
        <v>7.7412887523358851</v>
      </c>
      <c r="N85" s="11">
        <f t="shared" si="94"/>
        <v>7.7635077164332849</v>
      </c>
      <c r="O85" s="11">
        <f t="shared" si="94"/>
        <v>7.934041426843689</v>
      </c>
      <c r="P85" s="11">
        <f t="shared" si="94"/>
        <v>8.3100322833409503</v>
      </c>
      <c r="Q85" s="11">
        <f t="shared" si="94"/>
        <v>9.3383476401317722</v>
      </c>
      <c r="S85" s="40">
        <f t="shared" si="95"/>
        <v>0.49309903751102446</v>
      </c>
      <c r="T85" s="40">
        <f t="shared" si="96"/>
        <v>1.0923684533561406</v>
      </c>
      <c r="W85" t="str">
        <f t="shared" si="97"/>
        <v>Caring, leisure and other service occupations</v>
      </c>
      <c r="X85" s="11">
        <f t="shared" si="97"/>
        <v>37.178383871230494</v>
      </c>
      <c r="Y85" s="11">
        <f t="shared" si="97"/>
        <v>35.357982916627726</v>
      </c>
      <c r="Z85" s="11">
        <f t="shared" si="97"/>
        <v>33.892064749321264</v>
      </c>
      <c r="AA85" s="11">
        <f t="shared" si="97"/>
        <v>32.981628222989436</v>
      </c>
      <c r="AB85" s="11">
        <f t="shared" si="97"/>
        <v>34.323937741420224</v>
      </c>
      <c r="AD85" s="40">
        <f>IF(Z$6-X$6 &lt;&gt; 0,(EXP(LN(Z13/X13)/(Z$6-X$6))-1)*100,0)</f>
        <v>-1.8339075485304002</v>
      </c>
      <c r="AE85" s="40">
        <f t="shared" si="99"/>
        <v>8.4449607276049221E-2</v>
      </c>
    </row>
    <row r="86" spans="1:31" x14ac:dyDescent="0.2">
      <c r="A86" t="str">
        <f t="shared" si="92"/>
        <v>Sales and customer service occupations</v>
      </c>
      <c r="B86" s="11">
        <f t="shared" si="92"/>
        <v>40.498018510158523</v>
      </c>
      <c r="C86" s="11">
        <f t="shared" si="92"/>
        <v>38.598168210536627</v>
      </c>
      <c r="D86" s="11">
        <f t="shared" si="92"/>
        <v>37.981193069000952</v>
      </c>
      <c r="E86" s="11">
        <f t="shared" si="92"/>
        <v>38.07244808930573</v>
      </c>
      <c r="F86" s="11">
        <f t="shared" si="92"/>
        <v>38.545352073207575</v>
      </c>
      <c r="H86" s="40">
        <f t="shared" si="100"/>
        <v>-1.2750401847588466</v>
      </c>
      <c r="I86" s="40">
        <f t="shared" si="93"/>
        <v>9.8344366225777691E-2</v>
      </c>
      <c r="L86" t="str">
        <f t="shared" si="94"/>
        <v>Sales and customer service occupations</v>
      </c>
      <c r="M86" s="11">
        <f t="shared" si="94"/>
        <v>15.740608620586546</v>
      </c>
      <c r="N86" s="11">
        <f t="shared" si="94"/>
        <v>15.911000748926872</v>
      </c>
      <c r="O86" s="11">
        <f t="shared" si="94"/>
        <v>15.972060638276467</v>
      </c>
      <c r="P86" s="11">
        <f t="shared" si="94"/>
        <v>16.710971819524694</v>
      </c>
      <c r="Q86" s="11">
        <f t="shared" si="94"/>
        <v>17.659920544361718</v>
      </c>
      <c r="S86" s="40">
        <f t="shared" si="95"/>
        <v>0.29236809149768561</v>
      </c>
      <c r="T86" s="40">
        <f t="shared" si="96"/>
        <v>0.67195898310212776</v>
      </c>
      <c r="W86" t="str">
        <f t="shared" si="97"/>
        <v>Sales and customer service occupations</v>
      </c>
      <c r="X86" s="11">
        <f t="shared" si="97"/>
        <v>24.757409889571989</v>
      </c>
      <c r="Y86" s="11">
        <f t="shared" si="97"/>
        <v>22.687167461609761</v>
      </c>
      <c r="Z86" s="11">
        <f t="shared" si="97"/>
        <v>22.00913243072447</v>
      </c>
      <c r="AA86" s="11">
        <f t="shared" si="97"/>
        <v>21.361476269781068</v>
      </c>
      <c r="AB86" s="11">
        <f t="shared" si="97"/>
        <v>20.885431528845871</v>
      </c>
      <c r="AD86" s="40">
        <f t="shared" si="98"/>
        <v>-2.3258718575798421</v>
      </c>
      <c r="AE86" s="40">
        <f t="shared" si="99"/>
        <v>-0.3487611959409942</v>
      </c>
    </row>
    <row r="87" spans="1:31" x14ac:dyDescent="0.2">
      <c r="A87" t="str">
        <f t="shared" si="92"/>
        <v>Process, plant and machine operatives</v>
      </c>
      <c r="B87" s="11">
        <f t="shared" si="92"/>
        <v>34.94019730007318</v>
      </c>
      <c r="C87" s="11">
        <f t="shared" si="92"/>
        <v>31.766204848439521</v>
      </c>
      <c r="D87" s="11">
        <f t="shared" si="92"/>
        <v>29.612225340138899</v>
      </c>
      <c r="E87" s="11">
        <f t="shared" si="92"/>
        <v>30.01455824066101</v>
      </c>
      <c r="F87" s="11">
        <f t="shared" si="92"/>
        <v>27.742599151186734</v>
      </c>
      <c r="H87" s="40">
        <f t="shared" si="100"/>
        <v>-3.2548642125853622</v>
      </c>
      <c r="I87" s="40">
        <f t="shared" si="93"/>
        <v>-0.43384407868514163</v>
      </c>
      <c r="L87" t="str">
        <f t="shared" si="94"/>
        <v>Process, plant and machine operatives</v>
      </c>
      <c r="M87" s="11">
        <f t="shared" si="94"/>
        <v>29.376368803881022</v>
      </c>
      <c r="N87" s="11">
        <f t="shared" si="94"/>
        <v>26.393123008027274</v>
      </c>
      <c r="O87" s="11">
        <f t="shared" si="94"/>
        <v>24.798107530904943</v>
      </c>
      <c r="P87" s="11">
        <f t="shared" si="94"/>
        <v>24.331594235637173</v>
      </c>
      <c r="Q87" s="11">
        <f t="shared" si="94"/>
        <v>22.209480228373536</v>
      </c>
      <c r="S87" s="40">
        <f t="shared" si="95"/>
        <v>-3.3316990643005751</v>
      </c>
      <c r="T87" s="40">
        <f t="shared" si="96"/>
        <v>-0.73229294630415831</v>
      </c>
      <c r="W87" t="str">
        <f t="shared" si="97"/>
        <v>Process, plant and machine operatives</v>
      </c>
      <c r="X87" s="11">
        <f t="shared" si="97"/>
        <v>5.5638284961921469</v>
      </c>
      <c r="Y87" s="11">
        <f t="shared" si="97"/>
        <v>5.3730818404122278</v>
      </c>
      <c r="Z87" s="11">
        <f t="shared" si="97"/>
        <v>4.8141178092339763</v>
      </c>
      <c r="AA87" s="11">
        <f t="shared" si="97"/>
        <v>5.6829640050238286</v>
      </c>
      <c r="AB87" s="11">
        <f t="shared" si="97"/>
        <v>5.5331189228132347</v>
      </c>
      <c r="AD87" s="40">
        <f t="shared" si="98"/>
        <v>-2.8531784561440454</v>
      </c>
      <c r="AE87" s="40">
        <f t="shared" si="99"/>
        <v>0.9323115040643648</v>
      </c>
    </row>
    <row r="88" spans="1:31" x14ac:dyDescent="0.2">
      <c r="A88" t="str">
        <f t="shared" si="92"/>
        <v>Elementary occupations</v>
      </c>
      <c r="B88" s="11">
        <f t="shared" si="92"/>
        <v>62.124069020818567</v>
      </c>
      <c r="C88" s="11">
        <f t="shared" si="92"/>
        <v>54.991763619167934</v>
      </c>
      <c r="D88" s="11">
        <f t="shared" si="92"/>
        <v>50.164812945958069</v>
      </c>
      <c r="E88" s="11">
        <f t="shared" si="92"/>
        <v>51.120568751189133</v>
      </c>
      <c r="F88" s="11">
        <f t="shared" si="92"/>
        <v>49.068708468210602</v>
      </c>
      <c r="H88" s="40">
        <f t="shared" si="100"/>
        <v>-4.1862450080201956</v>
      </c>
      <c r="I88" s="40">
        <f t="shared" si="93"/>
        <v>-0.14717368669019404</v>
      </c>
      <c r="L88" t="str">
        <f t="shared" si="94"/>
        <v>Elementary occupations</v>
      </c>
      <c r="M88" s="11">
        <f t="shared" si="94"/>
        <v>33.203912251708068</v>
      </c>
      <c r="N88" s="11">
        <f t="shared" si="94"/>
        <v>28.368926100708389</v>
      </c>
      <c r="O88" s="11">
        <f t="shared" si="94"/>
        <v>27.024353179399775</v>
      </c>
      <c r="P88" s="11">
        <f t="shared" si="94"/>
        <v>28.443414836716492</v>
      </c>
      <c r="Q88" s="11">
        <f t="shared" si="94"/>
        <v>27.777670701022259</v>
      </c>
      <c r="S88" s="40">
        <f t="shared" si="95"/>
        <v>-4.0349243249274362</v>
      </c>
      <c r="T88" s="40">
        <f t="shared" si="96"/>
        <v>0.18346179676267393</v>
      </c>
      <c r="W88" t="str">
        <f t="shared" si="97"/>
        <v>Elementary occupations</v>
      </c>
      <c r="X88" s="11">
        <f t="shared" si="97"/>
        <v>28.920156769110438</v>
      </c>
      <c r="Y88" s="11">
        <f t="shared" si="97"/>
        <v>26.622837518459576</v>
      </c>
      <c r="Z88" s="11">
        <f t="shared" si="97"/>
        <v>23.140459766558209</v>
      </c>
      <c r="AA88" s="11">
        <f t="shared" si="97"/>
        <v>22.677153914472676</v>
      </c>
      <c r="AB88" s="11">
        <f t="shared" si="97"/>
        <v>21.291037767188367</v>
      </c>
      <c r="AD88" s="40">
        <f t="shared" si="98"/>
        <v>-4.3611670035221035</v>
      </c>
      <c r="AE88" s="40">
        <f t="shared" si="99"/>
        <v>-0.55377013166794109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452.46000000000004</v>
      </c>
      <c r="C90" s="34">
        <f t="shared" si="101"/>
        <v>441.90600000000046</v>
      </c>
      <c r="D90" s="34">
        <f t="shared" si="101"/>
        <v>442.73500000000001</v>
      </c>
      <c r="E90" s="34">
        <f t="shared" si="101"/>
        <v>447.64699999999988</v>
      </c>
      <c r="F90" s="34">
        <f t="shared" si="101"/>
        <v>461.75999999999976</v>
      </c>
      <c r="H90" s="43">
        <f>IF(D$6-B$6 &lt;&gt; 0,(EXP(LN(D18/B18)/(D$6-B$6))-1)*100,0)</f>
        <v>-0.43361644770490981</v>
      </c>
      <c r="I90" s="43">
        <f>F56</f>
        <v>0.28088627274531763</v>
      </c>
      <c r="L90" s="24" t="str">
        <f t="shared" ref="L90:Q90" si="102">L18</f>
        <v>All occupations</v>
      </c>
      <c r="M90" s="34">
        <f t="shared" si="102"/>
        <v>235.49393655310604</v>
      </c>
      <c r="N90" s="34">
        <f t="shared" si="102"/>
        <v>227.9283590767692</v>
      </c>
      <c r="O90" s="34">
        <f t="shared" si="102"/>
        <v>229.29181016224481</v>
      </c>
      <c r="P90" s="34">
        <f t="shared" si="102"/>
        <v>230.97710438150338</v>
      </c>
      <c r="Q90" s="34">
        <f t="shared" si="102"/>
        <v>235.90995255203714</v>
      </c>
      <c r="S90" s="43">
        <f>IF(O$6-M$6 &lt;&gt; 0,(EXP(LN(O18/M18)/(O$6-M$6))-1)*100,0)</f>
        <v>-0.53237172152925671</v>
      </c>
      <c r="T90" s="43">
        <f>Q56</f>
        <v>0.189878058506876</v>
      </c>
      <c r="W90" s="24" t="str">
        <f t="shared" ref="W90:AB90" si="103">W18</f>
        <v>All occupations</v>
      </c>
      <c r="X90" s="34">
        <f t="shared" si="103"/>
        <v>216.96606344689394</v>
      </c>
      <c r="Y90" s="34">
        <f t="shared" si="103"/>
        <v>213.97764092323104</v>
      </c>
      <c r="Z90" s="34">
        <f t="shared" si="103"/>
        <v>213.44318983775514</v>
      </c>
      <c r="AA90" s="34">
        <f t="shared" si="103"/>
        <v>216.66989561849667</v>
      </c>
      <c r="AB90" s="34">
        <f t="shared" si="103"/>
        <v>225.85004744796271</v>
      </c>
      <c r="AD90" s="43">
        <f>IF(Z$6-X$6 &lt;&gt; 0,(EXP(LN(Z18/X18)/(Z$6-X$6))-1)*100,0)</f>
        <v>-0.32686949780558194</v>
      </c>
      <c r="AE90" s="43">
        <f>AB56</f>
        <v>0.37738072580626447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York and North Yorkshire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York and North Yorkshire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York and North Yorkshire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24.523954185559763</v>
      </c>
      <c r="C8" s="11">
        <v>27.606173048612515</v>
      </c>
      <c r="D8" s="11">
        <v>29.716760366897443</v>
      </c>
      <c r="E8" s="11">
        <v>26.616383821477335</v>
      </c>
      <c r="F8" s="11">
        <v>28.966297882275757</v>
      </c>
      <c r="G8" s="10"/>
      <c r="H8" s="11">
        <f>F8-D8</f>
        <v>-0.75046248462168563</v>
      </c>
      <c r="I8" s="11">
        <f>'RD T1'!E7</f>
        <v>14.390561624096234</v>
      </c>
      <c r="J8" s="11">
        <f>SUM(H8:I8)</f>
        <v>13.640099139474549</v>
      </c>
      <c r="L8" s="10" t="str">
        <f>name!D4</f>
        <v>11 Corporate managers and directors</v>
      </c>
      <c r="M8" s="11">
        <v>16.4903685814696</v>
      </c>
      <c r="N8" s="11">
        <v>18.053183023489083</v>
      </c>
      <c r="O8" s="11">
        <v>19.331376917476419</v>
      </c>
      <c r="P8" s="11">
        <v>16.428349049719976</v>
      </c>
      <c r="Q8" s="11">
        <v>16.897583695927086</v>
      </c>
      <c r="R8" s="10"/>
      <c r="S8" s="11">
        <f>Q8-O8</f>
        <v>-2.4337932215493332</v>
      </c>
      <c r="T8" s="11">
        <f>'RD T1'!T7</f>
        <v>7.8950761167002153</v>
      </c>
      <c r="U8" s="11">
        <f>SUM(S8:T8)</f>
        <v>5.4612828951508821</v>
      </c>
      <c r="W8" s="10" t="str">
        <f>name!D4</f>
        <v>11 Corporate managers and directors</v>
      </c>
      <c r="X8" s="11">
        <v>8.0335856040901241</v>
      </c>
      <c r="Y8" s="11">
        <v>9.552990025123437</v>
      </c>
      <c r="Z8" s="11">
        <v>10.385383449421024</v>
      </c>
      <c r="AA8" s="11">
        <v>10.188034771757414</v>
      </c>
      <c r="AB8" s="11">
        <v>12.068714186348664</v>
      </c>
      <c r="AC8" s="10"/>
      <c r="AD8" s="11">
        <f>AB8-Z8</f>
        <v>1.6833307369276405</v>
      </c>
      <c r="AE8" s="11">
        <f>'RD T1'!T36</f>
        <v>6.4954855073960154</v>
      </c>
      <c r="AF8" s="11">
        <f>SUM(AD8:AE8)</f>
        <v>8.1788162443236558</v>
      </c>
    </row>
    <row r="9" spans="1:32" x14ac:dyDescent="0.2">
      <c r="A9" s="10" t="str">
        <f>name!D5</f>
        <v>12 Other managers and proprietors</v>
      </c>
      <c r="B9" s="11">
        <v>15.536789549843853</v>
      </c>
      <c r="C9" s="11">
        <v>16.057660287979488</v>
      </c>
      <c r="D9" s="11">
        <v>16.009638331844965</v>
      </c>
      <c r="E9" s="11">
        <v>15.918571862282615</v>
      </c>
      <c r="F9" s="11">
        <v>17.952185942770498</v>
      </c>
      <c r="H9" s="11">
        <f t="shared" ref="H9:H32" si="2">F9-D9</f>
        <v>1.9425476109255335</v>
      </c>
      <c r="I9" s="11">
        <f>'RD T1'!E8</f>
        <v>9.3253139695319103</v>
      </c>
      <c r="J9" s="11">
        <f>SUM(H9:I9)</f>
        <v>11.267861580457444</v>
      </c>
      <c r="L9" s="10" t="str">
        <f>name!D5</f>
        <v>12 Other managers and proprietors</v>
      </c>
      <c r="M9" s="11">
        <v>9.0656544467693578</v>
      </c>
      <c r="N9" s="11">
        <v>8.7580981786482877</v>
      </c>
      <c r="O9" s="11">
        <v>8.8447615192859583</v>
      </c>
      <c r="P9" s="11">
        <v>9.4845462364191651</v>
      </c>
      <c r="Q9" s="11">
        <v>10.685791556219627</v>
      </c>
      <c r="S9" s="11">
        <f t="shared" ref="S9:S32" si="3">Q9-O9</f>
        <v>1.8410300369336685</v>
      </c>
      <c r="T9" s="11">
        <f>'RD T1'!T8</f>
        <v>4.9962139781422472</v>
      </c>
      <c r="U9" s="11">
        <f>SUM(S9:T9)</f>
        <v>6.8372440150759157</v>
      </c>
      <c r="W9" s="10" t="str">
        <f>name!D5</f>
        <v>12 Other managers and proprietors</v>
      </c>
      <c r="X9" s="11">
        <v>6.4711351030745226</v>
      </c>
      <c r="Y9" s="11">
        <v>7.2995621093312026</v>
      </c>
      <c r="Z9" s="11">
        <v>7.1648768125590321</v>
      </c>
      <c r="AA9" s="11">
        <v>6.434025625863443</v>
      </c>
      <c r="AB9" s="11">
        <v>7.2663943865508616</v>
      </c>
      <c r="AD9" s="11">
        <f t="shared" ref="AD9:AD32" si="4">AB9-Z9</f>
        <v>0.10151757399182948</v>
      </c>
      <c r="AE9" s="11">
        <f>'RD T1'!T37</f>
        <v>4.3290999913896622</v>
      </c>
      <c r="AF9" s="11">
        <f>SUM(AD9:AE9)</f>
        <v>4.4306175653814917</v>
      </c>
    </row>
    <row r="10" spans="1:32" x14ac:dyDescent="0.2">
      <c r="A10" s="10" t="str">
        <f>name!D6</f>
        <v>21 Science, research, engineering and technology professionals</v>
      </c>
      <c r="B10" s="11">
        <v>17.560076443707032</v>
      </c>
      <c r="C10" s="11">
        <v>19.632410373523694</v>
      </c>
      <c r="D10" s="11">
        <v>21.139522211849187</v>
      </c>
      <c r="E10" s="11">
        <v>25.936524798141718</v>
      </c>
      <c r="F10" s="11">
        <v>29.799138210233075</v>
      </c>
      <c r="G10" s="11"/>
      <c r="H10" s="11">
        <f t="shared" si="2"/>
        <v>8.6596159983838881</v>
      </c>
      <c r="I10" s="11">
        <f>'RD T1'!E9</f>
        <v>10.230107982752539</v>
      </c>
      <c r="J10" s="11">
        <f t="shared" ref="J10:J32" si="5">SUM(H10:I10)</f>
        <v>18.889723981136427</v>
      </c>
      <c r="L10" s="10" t="str">
        <f>name!D6</f>
        <v>21 Science, research, engineering and technology professionals</v>
      </c>
      <c r="M10" s="11">
        <v>13.626910169341205</v>
      </c>
      <c r="N10" s="11">
        <v>15.517964496539411</v>
      </c>
      <c r="O10" s="11">
        <v>15.896178813943665</v>
      </c>
      <c r="P10" s="11">
        <v>18.785215861466348</v>
      </c>
      <c r="Q10" s="11">
        <v>20.820285964203311</v>
      </c>
      <c r="R10" s="11"/>
      <c r="S10" s="11">
        <f t="shared" si="3"/>
        <v>4.9241071502596458</v>
      </c>
      <c r="T10" s="11">
        <f>'RD T1'!T9</f>
        <v>6.3129311426206813</v>
      </c>
      <c r="U10" s="11">
        <f t="shared" ref="U10:U32" si="6">SUM(S10:T10)</f>
        <v>11.237038292880328</v>
      </c>
      <c r="W10" s="10" t="str">
        <f>name!D6</f>
        <v>21 Science, research, engineering and technology professionals</v>
      </c>
      <c r="X10" s="11">
        <v>3.9331662743658824</v>
      </c>
      <c r="Y10" s="11">
        <v>4.114445876984278</v>
      </c>
      <c r="Z10" s="11">
        <v>5.243343397905508</v>
      </c>
      <c r="AA10" s="11">
        <v>7.1513089366753553</v>
      </c>
      <c r="AB10" s="11">
        <v>8.9788522460297475</v>
      </c>
      <c r="AC10" s="11"/>
      <c r="AD10" s="11">
        <f t="shared" si="4"/>
        <v>3.7355088481242396</v>
      </c>
      <c r="AE10" s="11">
        <f>'RD T1'!T38</f>
        <v>3.9171768401318574</v>
      </c>
      <c r="AF10" s="11">
        <f t="shared" ref="AF10:AF32" si="7">SUM(AD10:AE10)</f>
        <v>7.6526856882560974</v>
      </c>
    </row>
    <row r="11" spans="1:32" x14ac:dyDescent="0.2">
      <c r="A11" s="10" t="str">
        <f>name!D7</f>
        <v>22 Health professionals</v>
      </c>
      <c r="B11" s="11">
        <v>17.021244909325901</v>
      </c>
      <c r="C11" s="11">
        <v>18.042260210584899</v>
      </c>
      <c r="D11" s="11">
        <v>18.498142824247623</v>
      </c>
      <c r="E11" s="11">
        <v>18.117001556368034</v>
      </c>
      <c r="F11" s="11">
        <v>19.584159681834706</v>
      </c>
      <c r="G11" s="11"/>
      <c r="H11" s="11">
        <f t="shared" si="2"/>
        <v>1.086016857587083</v>
      </c>
      <c r="I11" s="11">
        <f>'RD T1'!E10</f>
        <v>9.8809057881100397</v>
      </c>
      <c r="J11" s="11">
        <f t="shared" si="5"/>
        <v>10.966922645697123</v>
      </c>
      <c r="L11" s="10" t="str">
        <f>name!D7</f>
        <v>22 Health professionals</v>
      </c>
      <c r="M11" s="11">
        <v>4.5115483168420543</v>
      </c>
      <c r="N11" s="11">
        <v>4.8367977693519046</v>
      </c>
      <c r="O11" s="11">
        <v>5.5873035806144884</v>
      </c>
      <c r="P11" s="11">
        <v>5.4270299685646659</v>
      </c>
      <c r="Q11" s="11">
        <v>5.810316379701038</v>
      </c>
      <c r="R11" s="11"/>
      <c r="S11" s="11">
        <f t="shared" si="3"/>
        <v>0.22301279908654958</v>
      </c>
      <c r="T11" s="11">
        <f>'RD T1'!T10</f>
        <v>2.1668196015854875</v>
      </c>
      <c r="U11" s="11">
        <f t="shared" si="6"/>
        <v>2.3898324006720371</v>
      </c>
      <c r="W11" s="10" t="str">
        <f>name!D7</f>
        <v>22 Health professionals</v>
      </c>
      <c r="X11" s="11">
        <v>12.509696592483836</v>
      </c>
      <c r="Y11" s="11">
        <v>13.205462441233003</v>
      </c>
      <c r="Z11" s="11">
        <v>12.910839243633148</v>
      </c>
      <c r="AA11" s="11">
        <v>12.689971587803345</v>
      </c>
      <c r="AB11" s="11">
        <v>13.773843302133681</v>
      </c>
      <c r="AC11" s="11"/>
      <c r="AD11" s="11">
        <f t="shared" si="4"/>
        <v>0.86300405850053252</v>
      </c>
      <c r="AE11" s="11">
        <f>'RD T1'!T39</f>
        <v>7.7140861865245514</v>
      </c>
      <c r="AF11" s="11">
        <f t="shared" si="7"/>
        <v>8.577090245025083</v>
      </c>
    </row>
    <row r="12" spans="1:32" x14ac:dyDescent="0.2">
      <c r="A12" s="10" t="str">
        <f>name!D8</f>
        <v>23 Teaching and other educational professionals</v>
      </c>
      <c r="B12" s="11">
        <v>18.809081408455146</v>
      </c>
      <c r="C12" s="11">
        <v>18.710153819508228</v>
      </c>
      <c r="D12" s="11">
        <v>19.549506725933245</v>
      </c>
      <c r="E12" s="11">
        <v>18.948473739671815</v>
      </c>
      <c r="F12" s="11">
        <v>20.271512396822494</v>
      </c>
      <c r="G12" s="11"/>
      <c r="H12" s="11">
        <f t="shared" si="2"/>
        <v>0.72200567088924927</v>
      </c>
      <c r="I12" s="11">
        <f>'RD T1'!E11</f>
        <v>10.090227431570922</v>
      </c>
      <c r="J12" s="11">
        <f t="shared" si="5"/>
        <v>10.812233102460171</v>
      </c>
      <c r="L12" s="10" t="str">
        <f>name!D8</f>
        <v>23 Teaching and other educational professionals</v>
      </c>
      <c r="M12" s="11">
        <v>5.9041474766939723</v>
      </c>
      <c r="N12" s="11">
        <v>5.4800386974822777</v>
      </c>
      <c r="O12" s="11">
        <v>5.5843247485051677</v>
      </c>
      <c r="P12" s="11">
        <v>5.4954810749004395</v>
      </c>
      <c r="Q12" s="11">
        <v>5.6321022886061147</v>
      </c>
      <c r="R12" s="11"/>
      <c r="S12" s="11">
        <f t="shared" si="3"/>
        <v>4.7777540100947036E-2</v>
      </c>
      <c r="T12" s="11">
        <f>'RD T1'!T11</f>
        <v>2.3836007709617508</v>
      </c>
      <c r="U12" s="11">
        <f t="shared" si="6"/>
        <v>2.4313783110626979</v>
      </c>
      <c r="W12" s="10" t="str">
        <f>name!D8</f>
        <v>23 Teaching and other educational professionals</v>
      </c>
      <c r="X12" s="11">
        <v>12.904933931761196</v>
      </c>
      <c r="Y12" s="11">
        <v>13.230115122025939</v>
      </c>
      <c r="Z12" s="11">
        <v>13.965181977428085</v>
      </c>
      <c r="AA12" s="11">
        <v>13.452992664771388</v>
      </c>
      <c r="AB12" s="11">
        <v>14.639410108216397</v>
      </c>
      <c r="AC12" s="11"/>
      <c r="AD12" s="11">
        <f t="shared" si="4"/>
        <v>0.6742281307883129</v>
      </c>
      <c r="AE12" s="11">
        <f>'RD T1'!T40</f>
        <v>7.7066266606091709</v>
      </c>
      <c r="AF12" s="11">
        <f t="shared" si="7"/>
        <v>8.3808547913974838</v>
      </c>
    </row>
    <row r="13" spans="1:32" x14ac:dyDescent="0.2">
      <c r="A13" s="10" t="str">
        <f>name!D9</f>
        <v>24 Business, media and public service professionals</v>
      </c>
      <c r="B13" s="11">
        <v>21.694711128872321</v>
      </c>
      <c r="C13" s="11">
        <v>25.124748456991849</v>
      </c>
      <c r="D13" s="11">
        <v>28.261356110989851</v>
      </c>
      <c r="E13" s="11">
        <v>29.173785284045223</v>
      </c>
      <c r="F13" s="11">
        <v>32.679093565111771</v>
      </c>
      <c r="G13" s="11"/>
      <c r="H13" s="11">
        <f t="shared" si="2"/>
        <v>4.4177374541219194</v>
      </c>
      <c r="I13" s="11">
        <f>'RD T1'!E12</f>
        <v>14.665549646794039</v>
      </c>
      <c r="J13" s="11">
        <f t="shared" si="5"/>
        <v>19.08328710091596</v>
      </c>
      <c r="L13" s="10" t="str">
        <f>name!D9</f>
        <v>24 Business, media and public service professionals</v>
      </c>
      <c r="M13" s="11">
        <v>12.075703173955983</v>
      </c>
      <c r="N13" s="11">
        <v>13.703919809628871</v>
      </c>
      <c r="O13" s="11">
        <v>15.002611736065326</v>
      </c>
      <c r="P13" s="11">
        <v>15.476345614017102</v>
      </c>
      <c r="Q13" s="11">
        <v>16.528451056720151</v>
      </c>
      <c r="R13" s="11"/>
      <c r="S13" s="11">
        <f t="shared" si="3"/>
        <v>1.5258393206548249</v>
      </c>
      <c r="T13" s="11">
        <f>'RD T1'!T12</f>
        <v>6.6414599435756703</v>
      </c>
      <c r="U13" s="11">
        <f t="shared" si="6"/>
        <v>8.1672992642304951</v>
      </c>
      <c r="W13" s="10" t="str">
        <f>name!D9</f>
        <v>24 Business, media and public service professionals</v>
      </c>
      <c r="X13" s="11">
        <v>9.6190079549163379</v>
      </c>
      <c r="Y13" s="11">
        <v>11.420828647362926</v>
      </c>
      <c r="Z13" s="11">
        <v>13.258744374924506</v>
      </c>
      <c r="AA13" s="11">
        <v>13.697439670028142</v>
      </c>
      <c r="AB13" s="11">
        <v>16.150642508391623</v>
      </c>
      <c r="AC13" s="11"/>
      <c r="AD13" s="11">
        <f t="shared" si="4"/>
        <v>2.8918981334671177</v>
      </c>
      <c r="AE13" s="11">
        <f>'RD T1'!T41</f>
        <v>8.0240897032183689</v>
      </c>
      <c r="AF13" s="11">
        <f t="shared" si="7"/>
        <v>10.915987836685487</v>
      </c>
    </row>
    <row r="14" spans="1:32" x14ac:dyDescent="0.2">
      <c r="A14" s="10" t="str">
        <f>name!D10</f>
        <v>31 Science, engineering and technology associate professionals</v>
      </c>
      <c r="B14" s="11">
        <v>7.0851618352805152</v>
      </c>
      <c r="C14" s="11">
        <v>8.0932109375811994</v>
      </c>
      <c r="D14" s="11">
        <v>8.9195345468300804</v>
      </c>
      <c r="E14" s="11">
        <v>8.3356767709466819</v>
      </c>
      <c r="F14" s="11">
        <v>9.0794235874679075</v>
      </c>
      <c r="G14" s="11"/>
      <c r="H14" s="11">
        <f t="shared" si="2"/>
        <v>0.15988904063782705</v>
      </c>
      <c r="I14" s="11">
        <f>'RD T1'!E13</f>
        <v>3.5517753561441716</v>
      </c>
      <c r="J14" s="11">
        <f t="shared" si="5"/>
        <v>3.7116643967819987</v>
      </c>
      <c r="L14" s="10" t="str">
        <f>name!D10</f>
        <v>31 Science, engineering and technology associate professionals</v>
      </c>
      <c r="M14" s="11">
        <v>5.1752409296141328</v>
      </c>
      <c r="N14" s="11">
        <v>6.1828396622784307</v>
      </c>
      <c r="O14" s="11">
        <v>6.5205799454611677</v>
      </c>
      <c r="P14" s="11">
        <v>5.7701614644467005</v>
      </c>
      <c r="Q14" s="11">
        <v>6.01971330003449</v>
      </c>
      <c r="R14" s="11"/>
      <c r="S14" s="11">
        <f t="shared" si="3"/>
        <v>-0.50086664542667769</v>
      </c>
      <c r="T14" s="11">
        <f>'RD T1'!T13</f>
        <v>2.1674803036869585</v>
      </c>
      <c r="U14" s="11">
        <f t="shared" si="6"/>
        <v>1.6666136582602809</v>
      </c>
      <c r="W14" s="10" t="str">
        <f>name!D10</f>
        <v>31 Science, engineering and technology associate professionals</v>
      </c>
      <c r="X14" s="11">
        <v>1.9099209056663822</v>
      </c>
      <c r="Y14" s="11">
        <v>1.9103712753027597</v>
      </c>
      <c r="Z14" s="11">
        <v>2.3989546013689074</v>
      </c>
      <c r="AA14" s="11">
        <v>2.5655153064999827</v>
      </c>
      <c r="AB14" s="11">
        <v>3.0597102874334281</v>
      </c>
      <c r="AC14" s="11"/>
      <c r="AD14" s="11">
        <f t="shared" si="4"/>
        <v>0.66075568606452073</v>
      </c>
      <c r="AE14" s="11">
        <f>'RD T1'!T42</f>
        <v>1.3842950524572137</v>
      </c>
      <c r="AF14" s="11">
        <f t="shared" si="7"/>
        <v>2.0450507385217342</v>
      </c>
    </row>
    <row r="15" spans="1:32" x14ac:dyDescent="0.2">
      <c r="A15" s="10" t="str">
        <f>name!D11</f>
        <v>32 Health and social care associate professionals</v>
      </c>
      <c r="B15" s="11">
        <v>7.1571822010121533</v>
      </c>
      <c r="C15" s="11">
        <v>7.4376113299898146</v>
      </c>
      <c r="D15" s="11">
        <v>7.7378070840082378</v>
      </c>
      <c r="E15" s="11">
        <v>12.097622896097651</v>
      </c>
      <c r="F15" s="11">
        <v>14.383008423351434</v>
      </c>
      <c r="G15" s="11"/>
      <c r="H15" s="11">
        <f t="shared" si="2"/>
        <v>6.6452013393431963</v>
      </c>
      <c r="I15" s="11">
        <f>'RD T1'!E14</f>
        <v>7.1958997878044091</v>
      </c>
      <c r="J15" s="11">
        <f t="shared" si="5"/>
        <v>13.841101127147606</v>
      </c>
      <c r="L15" s="10" t="str">
        <f>name!D11</f>
        <v>32 Health and social care associate professionals</v>
      </c>
      <c r="M15" s="11">
        <v>1.8207852061806447</v>
      </c>
      <c r="N15" s="11">
        <v>1.8259333478304671</v>
      </c>
      <c r="O15" s="11">
        <v>2.0344671722408663</v>
      </c>
      <c r="P15" s="11">
        <v>2.7031106548022321</v>
      </c>
      <c r="Q15" s="11">
        <v>3.0864641174780489</v>
      </c>
      <c r="R15" s="11"/>
      <c r="S15" s="11">
        <f t="shared" si="3"/>
        <v>1.0519969452371827</v>
      </c>
      <c r="T15" s="11">
        <f>'RD T1'!T14</f>
        <v>1.3483842062069635</v>
      </c>
      <c r="U15" s="11">
        <f t="shared" si="6"/>
        <v>2.4003811514441464</v>
      </c>
      <c r="W15" s="10" t="str">
        <f>name!D11</f>
        <v>32 Health and social care associate professionals</v>
      </c>
      <c r="X15" s="11">
        <v>5.3363969948315022</v>
      </c>
      <c r="Y15" s="11">
        <v>5.6116779821593568</v>
      </c>
      <c r="Z15" s="11">
        <v>5.7033399117673653</v>
      </c>
      <c r="AA15" s="11">
        <v>9.3945122412954163</v>
      </c>
      <c r="AB15" s="11">
        <v>11.29654430587339</v>
      </c>
      <c r="AC15" s="11"/>
      <c r="AD15" s="11">
        <f t="shared" si="4"/>
        <v>5.5932043941060243</v>
      </c>
      <c r="AE15" s="11">
        <f>'RD T1'!T43</f>
        <v>5.8475155815974462</v>
      </c>
      <c r="AF15" s="11">
        <f t="shared" si="7"/>
        <v>11.44071997570347</v>
      </c>
    </row>
    <row r="16" spans="1:32" x14ac:dyDescent="0.2">
      <c r="A16" s="10" t="str">
        <f>name!D12</f>
        <v>33 Protective service occupations</v>
      </c>
      <c r="B16" s="11">
        <v>4.2968714514617661</v>
      </c>
      <c r="C16" s="11">
        <v>4.6492499415281028</v>
      </c>
      <c r="D16" s="11">
        <v>4.965392915786305</v>
      </c>
      <c r="E16" s="11">
        <v>4.2779379448384978</v>
      </c>
      <c r="F16" s="11">
        <v>4.5843026972879795</v>
      </c>
      <c r="G16" s="11"/>
      <c r="H16" s="11">
        <f t="shared" si="2"/>
        <v>-0.38109021849832558</v>
      </c>
      <c r="I16" s="11">
        <f>'RD T1'!E15</f>
        <v>1.4862216526262875</v>
      </c>
      <c r="J16" s="11">
        <f t="shared" si="5"/>
        <v>1.1051314341279619</v>
      </c>
      <c r="L16" s="10" t="str">
        <f>name!D12</f>
        <v>33 Protective service occupations</v>
      </c>
      <c r="M16" s="11">
        <v>3.4413441685381736</v>
      </c>
      <c r="N16" s="11">
        <v>3.6165496251212357</v>
      </c>
      <c r="O16" s="11">
        <v>3.8125439548873166</v>
      </c>
      <c r="P16" s="11">
        <v>3.2861523833310171</v>
      </c>
      <c r="Q16" s="11">
        <v>3.2927285595249489</v>
      </c>
      <c r="R16" s="11"/>
      <c r="S16" s="11">
        <f t="shared" si="3"/>
        <v>-0.51981539536236765</v>
      </c>
      <c r="T16" s="11">
        <f>'RD T1'!T15</f>
        <v>0.94589921099816099</v>
      </c>
      <c r="U16" s="11">
        <f t="shared" si="6"/>
        <v>0.42608381563579334</v>
      </c>
      <c r="W16" s="10" t="str">
        <f>name!D12</f>
        <v>33 Protective service occupations</v>
      </c>
      <c r="X16" s="11">
        <v>0.85552728292359481</v>
      </c>
      <c r="Y16" s="11">
        <v>1.0327003164068573</v>
      </c>
      <c r="Z16" s="11">
        <v>1.1528489608989851</v>
      </c>
      <c r="AA16" s="11">
        <v>0.99178556150747355</v>
      </c>
      <c r="AB16" s="11">
        <v>1.2915741377630339</v>
      </c>
      <c r="AC16" s="11"/>
      <c r="AD16" s="11">
        <f t="shared" si="4"/>
        <v>0.13872517686404873</v>
      </c>
      <c r="AE16" s="11">
        <f>'RD T1'!T44</f>
        <v>0.54032244162812615</v>
      </c>
      <c r="AF16" s="11">
        <f t="shared" si="7"/>
        <v>0.67904761849217488</v>
      </c>
    </row>
    <row r="17" spans="1:32" x14ac:dyDescent="0.2">
      <c r="A17" s="10" t="str">
        <f>name!D13</f>
        <v>34 Culture, media and sports occupations</v>
      </c>
      <c r="B17" s="11">
        <v>5.8970737793840557</v>
      </c>
      <c r="C17" s="11">
        <v>6.3575879693476862</v>
      </c>
      <c r="D17" s="11">
        <v>7.0817415544770865</v>
      </c>
      <c r="E17" s="11">
        <v>6.0491001394044428</v>
      </c>
      <c r="F17" s="11">
        <v>6.5427129694383712</v>
      </c>
      <c r="G17" s="11"/>
      <c r="H17" s="11">
        <f t="shared" si="2"/>
        <v>-0.53902858503871531</v>
      </c>
      <c r="I17" s="11">
        <f>'RD T1'!E16</f>
        <v>3.0347527514007799</v>
      </c>
      <c r="J17" s="11">
        <f t="shared" si="5"/>
        <v>2.4957241663620646</v>
      </c>
      <c r="L17" s="10" t="str">
        <f>name!D13</f>
        <v>34 Culture, media and sports occupations</v>
      </c>
      <c r="M17" s="11">
        <v>2.9589124621487852</v>
      </c>
      <c r="N17" s="11">
        <v>3.2816594610100127</v>
      </c>
      <c r="O17" s="11">
        <v>3.4296959207392423</v>
      </c>
      <c r="P17" s="11">
        <v>2.7924572840791484</v>
      </c>
      <c r="Q17" s="11">
        <v>2.8875582886682136</v>
      </c>
      <c r="R17" s="11"/>
      <c r="S17" s="11">
        <f t="shared" si="3"/>
        <v>-0.54213763207102872</v>
      </c>
      <c r="T17" s="11">
        <f>'RD T1'!T16</f>
        <v>1.1519197149193547</v>
      </c>
      <c r="U17" s="11">
        <f t="shared" si="6"/>
        <v>0.60978208284832602</v>
      </c>
      <c r="W17" s="10" t="str">
        <f>name!D13</f>
        <v>34 Culture, media and sports occupations</v>
      </c>
      <c r="X17" s="11">
        <v>2.9381613172352674</v>
      </c>
      <c r="Y17" s="11">
        <v>3.0759285083376771</v>
      </c>
      <c r="Z17" s="11">
        <v>3.6520456337378517</v>
      </c>
      <c r="AA17" s="11">
        <v>3.25664285532529</v>
      </c>
      <c r="AB17" s="11">
        <v>3.6551546807701487</v>
      </c>
      <c r="AC17" s="11"/>
      <c r="AD17" s="11">
        <f t="shared" si="4"/>
        <v>3.1090470322969743E-3</v>
      </c>
      <c r="AE17" s="11">
        <f>'RD T1'!T45</f>
        <v>1.882833036481425</v>
      </c>
      <c r="AF17" s="11">
        <f t="shared" si="7"/>
        <v>1.8859420835137219</v>
      </c>
    </row>
    <row r="18" spans="1:32" x14ac:dyDescent="0.2">
      <c r="A18" s="10" t="str">
        <f>name!D14</f>
        <v>35 Business and public service associate professionals</v>
      </c>
      <c r="B18" s="11">
        <v>22.332402702294491</v>
      </c>
      <c r="C18" s="11">
        <v>22.968862936019843</v>
      </c>
      <c r="D18" s="11">
        <v>24.693191646282905</v>
      </c>
      <c r="E18" s="11">
        <v>24.67600509446078</v>
      </c>
      <c r="F18" s="11">
        <v>26.329159761933344</v>
      </c>
      <c r="G18" s="11"/>
      <c r="H18" s="11">
        <f t="shared" si="2"/>
        <v>1.6359681156504386</v>
      </c>
      <c r="I18" s="11">
        <f>'RD T1'!E17</f>
        <v>11.845071458787301</v>
      </c>
      <c r="J18" s="11">
        <f t="shared" si="5"/>
        <v>13.481039574437739</v>
      </c>
      <c r="L18" s="10" t="str">
        <f>name!D14</f>
        <v>35 Business and public service associate professionals</v>
      </c>
      <c r="M18" s="11">
        <v>11.123393605443347</v>
      </c>
      <c r="N18" s="11">
        <v>11.368225693033404</v>
      </c>
      <c r="O18" s="11">
        <v>12.320885850595152</v>
      </c>
      <c r="P18" s="11">
        <v>12.096629379238198</v>
      </c>
      <c r="Q18" s="11">
        <v>12.291418673356034</v>
      </c>
      <c r="R18" s="11"/>
      <c r="S18" s="11">
        <f t="shared" si="3"/>
        <v>-2.9467177239117959E-2</v>
      </c>
      <c r="T18" s="11">
        <f>'RD T1'!T17</f>
        <v>4.7175145896130912</v>
      </c>
      <c r="U18" s="11">
        <f t="shared" si="6"/>
        <v>4.6880474123739733</v>
      </c>
      <c r="W18" s="10" t="str">
        <f>name!D14</f>
        <v>35 Business and public service associate professionals</v>
      </c>
      <c r="X18" s="11">
        <v>11.209009096851121</v>
      </c>
      <c r="Y18" s="11">
        <v>11.600637242986398</v>
      </c>
      <c r="Z18" s="11">
        <v>12.372305795687765</v>
      </c>
      <c r="AA18" s="11">
        <v>12.579375715222572</v>
      </c>
      <c r="AB18" s="11">
        <v>14.037741088577354</v>
      </c>
      <c r="AC18" s="11"/>
      <c r="AD18" s="11">
        <f t="shared" si="4"/>
        <v>1.6654352928895886</v>
      </c>
      <c r="AE18" s="11">
        <f>'RD T1'!T46</f>
        <v>7.1275568691742119</v>
      </c>
      <c r="AF18" s="11">
        <f t="shared" si="7"/>
        <v>8.7929921620638005</v>
      </c>
    </row>
    <row r="19" spans="1:32" x14ac:dyDescent="0.2">
      <c r="A19" s="10" t="str">
        <f>name!D15</f>
        <v>41 Administrative occupations</v>
      </c>
      <c r="B19" s="11">
        <v>44.282109684996307</v>
      </c>
      <c r="C19" s="11">
        <v>41.495717846728191</v>
      </c>
      <c r="D19" s="11">
        <v>44.475171364697559</v>
      </c>
      <c r="E19" s="11">
        <v>46.301609606172534</v>
      </c>
      <c r="F19" s="11">
        <v>46.607002551176777</v>
      </c>
      <c r="G19" s="11"/>
      <c r="H19" s="11">
        <f t="shared" si="2"/>
        <v>2.1318311864792179</v>
      </c>
      <c r="I19" s="11">
        <f>'RD T1'!E18</f>
        <v>22.70175959977399</v>
      </c>
      <c r="J19" s="11">
        <f t="shared" si="5"/>
        <v>24.833590786253207</v>
      </c>
      <c r="L19" s="10" t="str">
        <f>name!D15</f>
        <v>41 Administrative occupations</v>
      </c>
      <c r="M19" s="11">
        <v>15.673002149075501</v>
      </c>
      <c r="N19" s="11">
        <v>14.669140073138321</v>
      </c>
      <c r="O19" s="11">
        <v>17.542602666553634</v>
      </c>
      <c r="P19" s="11">
        <v>19.065941662801528</v>
      </c>
      <c r="Q19" s="11">
        <v>21.531155389975634</v>
      </c>
      <c r="R19" s="11"/>
      <c r="S19" s="11">
        <f t="shared" si="3"/>
        <v>3.988552723422</v>
      </c>
      <c r="T19" s="11">
        <f>'RD T1'!T18</f>
        <v>7.4972594388010672</v>
      </c>
      <c r="U19" s="11">
        <f t="shared" si="6"/>
        <v>11.485812162223066</v>
      </c>
      <c r="W19" s="10" t="str">
        <f>name!D15</f>
        <v>41 Administrative occupations</v>
      </c>
      <c r="X19" s="11">
        <v>28.60910753592087</v>
      </c>
      <c r="Y19" s="11">
        <v>26.826577773589818</v>
      </c>
      <c r="Z19" s="11">
        <v>26.932568698143921</v>
      </c>
      <c r="AA19" s="11">
        <v>27.235667943371023</v>
      </c>
      <c r="AB19" s="11">
        <v>25.075847161201114</v>
      </c>
      <c r="AC19" s="11"/>
      <c r="AD19" s="11">
        <f t="shared" si="4"/>
        <v>-1.8567215369428069</v>
      </c>
      <c r="AE19" s="11">
        <f>'RD T1'!T47</f>
        <v>15.204500160972922</v>
      </c>
      <c r="AF19" s="11">
        <f t="shared" si="7"/>
        <v>13.347778624030115</v>
      </c>
    </row>
    <row r="20" spans="1:32" x14ac:dyDescent="0.2">
      <c r="A20" s="10" t="str">
        <f>name!D16</f>
        <v>42 Secretarial and related occupations</v>
      </c>
      <c r="B20" s="11">
        <v>11.295198180003267</v>
      </c>
      <c r="C20" s="11">
        <v>9.6975237592607417</v>
      </c>
      <c r="D20" s="11">
        <v>9.656810860622727</v>
      </c>
      <c r="E20" s="11">
        <v>9.2728133855926203</v>
      </c>
      <c r="F20" s="11">
        <v>7.0965058335163818</v>
      </c>
      <c r="G20" s="11"/>
      <c r="H20" s="11">
        <f t="shared" si="2"/>
        <v>-2.5603050271063452</v>
      </c>
      <c r="I20" s="11">
        <f>'RD T1'!E19</f>
        <v>4.5157203036201414</v>
      </c>
      <c r="J20" s="11">
        <f t="shared" si="5"/>
        <v>1.9554152765137962</v>
      </c>
      <c r="L20" s="10" t="str">
        <f>name!D16</f>
        <v>42 Secretarial and related occupations</v>
      </c>
      <c r="M20" s="11">
        <v>1.0121888496126157</v>
      </c>
      <c r="N20" s="11">
        <v>0.7448252765547847</v>
      </c>
      <c r="O20" s="11">
        <v>0.75619345084947054</v>
      </c>
      <c r="P20" s="11">
        <v>0.68691075341091223</v>
      </c>
      <c r="Q20" s="11">
        <v>0.8146159076606011</v>
      </c>
      <c r="R20" s="11"/>
      <c r="S20" s="11">
        <f t="shared" si="3"/>
        <v>5.8422456811130563E-2</v>
      </c>
      <c r="T20" s="11">
        <f>'RD T1'!T19</f>
        <v>0.24438698953789387</v>
      </c>
      <c r="U20" s="11">
        <f t="shared" si="6"/>
        <v>0.3028094463490244</v>
      </c>
      <c r="W20" s="10" t="str">
        <f>name!D16</f>
        <v>42 Secretarial and related occupations</v>
      </c>
      <c r="X20" s="11">
        <v>10.28300933039065</v>
      </c>
      <c r="Y20" s="11">
        <v>8.9526984827059568</v>
      </c>
      <c r="Z20" s="11">
        <v>8.9006174097732575</v>
      </c>
      <c r="AA20" s="11">
        <v>8.5859026321817051</v>
      </c>
      <c r="AB20" s="11">
        <v>6.2818899258557819</v>
      </c>
      <c r="AC20" s="11"/>
      <c r="AD20" s="11">
        <f t="shared" si="4"/>
        <v>-2.6187274839174757</v>
      </c>
      <c r="AE20" s="11">
        <f>'RD T1'!T48</f>
        <v>4.2713333140822485</v>
      </c>
      <c r="AF20" s="11">
        <f t="shared" si="7"/>
        <v>1.6526058301647728</v>
      </c>
    </row>
    <row r="21" spans="1:32" x14ac:dyDescent="0.2">
      <c r="A21" s="10" t="str">
        <f>name!D17</f>
        <v>51 Skilled agricultural and related trades</v>
      </c>
      <c r="B21" s="11">
        <v>8.7073931390147816</v>
      </c>
      <c r="C21" s="11">
        <v>8.0416196513801737</v>
      </c>
      <c r="D21" s="11">
        <v>6.2991627318151702</v>
      </c>
      <c r="E21" s="11">
        <v>6.2189246232224775</v>
      </c>
      <c r="F21" s="11">
        <v>6.6918909832212279</v>
      </c>
      <c r="G21" s="11"/>
      <c r="H21" s="11">
        <f t="shared" si="2"/>
        <v>0.39272825140605772</v>
      </c>
      <c r="I21" s="11">
        <f>'RD T1'!E20</f>
        <v>3.5627266206162607</v>
      </c>
      <c r="J21" s="11">
        <f t="shared" si="5"/>
        <v>3.9554548720223184</v>
      </c>
      <c r="L21" s="10" t="str">
        <f>name!D17</f>
        <v>51 Skilled agricultural and related trades</v>
      </c>
      <c r="M21" s="11">
        <v>7.5195798150465274</v>
      </c>
      <c r="N21" s="11">
        <v>6.3208430899128034</v>
      </c>
      <c r="O21" s="11">
        <v>5.2801170372940653</v>
      </c>
      <c r="P21" s="11">
        <v>5.161047323966339</v>
      </c>
      <c r="Q21" s="11">
        <v>5.3415181076160838</v>
      </c>
      <c r="R21" s="11"/>
      <c r="S21" s="11">
        <f t="shared" si="3"/>
        <v>6.1401070322018469E-2</v>
      </c>
      <c r="T21" s="11">
        <f>'RD T1'!T20</f>
        <v>2.8059247667515734</v>
      </c>
      <c r="U21" s="11">
        <f t="shared" si="6"/>
        <v>2.8673258370735919</v>
      </c>
      <c r="W21" s="10" t="str">
        <f>name!D17</f>
        <v>51 Skilled agricultural and related trades</v>
      </c>
      <c r="X21" s="11">
        <v>1.1878133239682436</v>
      </c>
      <c r="Y21" s="11">
        <v>1.7207765614673622</v>
      </c>
      <c r="Z21" s="11">
        <v>1.0190456945211013</v>
      </c>
      <c r="AA21" s="11">
        <v>1.057877299256138</v>
      </c>
      <c r="AB21" s="11">
        <v>1.3503728756051487</v>
      </c>
      <c r="AC21" s="11"/>
      <c r="AD21" s="11">
        <f t="shared" si="4"/>
        <v>0.33132718108404746</v>
      </c>
      <c r="AE21" s="11">
        <f>'RD T1'!T49</f>
        <v>0.75680185386468712</v>
      </c>
      <c r="AF21" s="11">
        <f t="shared" si="7"/>
        <v>1.0881290349487345</v>
      </c>
    </row>
    <row r="22" spans="1:32" x14ac:dyDescent="0.2">
      <c r="A22" s="10" t="str">
        <f>name!D18</f>
        <v>52 Skilled metal, electrical and electronic trades</v>
      </c>
      <c r="B22" s="11">
        <v>15.915989995387212</v>
      </c>
      <c r="C22" s="11">
        <v>15.012865714086816</v>
      </c>
      <c r="D22" s="11">
        <v>13.780587913768361</v>
      </c>
      <c r="E22" s="11">
        <v>13.439112285418272</v>
      </c>
      <c r="F22" s="11">
        <v>12.43869930079534</v>
      </c>
      <c r="G22" s="11"/>
      <c r="H22" s="11">
        <f t="shared" si="2"/>
        <v>-1.3418886129730208</v>
      </c>
      <c r="I22" s="11">
        <f>'RD T1'!E21</f>
        <v>4.9720705799627334</v>
      </c>
      <c r="J22" s="11">
        <f t="shared" si="5"/>
        <v>3.6301819669897126</v>
      </c>
      <c r="L22" s="10" t="str">
        <f>name!D18</f>
        <v>52 Skilled metal, electrical and electronic trades</v>
      </c>
      <c r="M22" s="11">
        <v>15.651804351801546</v>
      </c>
      <c r="N22" s="11">
        <v>14.616598217203537</v>
      </c>
      <c r="O22" s="11">
        <v>13.466505099988108</v>
      </c>
      <c r="P22" s="11">
        <v>12.895971217178889</v>
      </c>
      <c r="Q22" s="11">
        <v>11.753825522196259</v>
      </c>
      <c r="R22" s="11"/>
      <c r="S22" s="11">
        <f t="shared" si="3"/>
        <v>-1.7126795777918495</v>
      </c>
      <c r="T22" s="11">
        <f>'RD T1'!T21</f>
        <v>4.6467301320575709</v>
      </c>
      <c r="U22" s="11">
        <f t="shared" si="6"/>
        <v>2.9340505542657214</v>
      </c>
      <c r="W22" s="10" t="str">
        <f>name!D18</f>
        <v>52 Skilled metal, electrical and electronic trades</v>
      </c>
      <c r="X22" s="11">
        <v>0.26418564358567675</v>
      </c>
      <c r="Y22" s="11">
        <v>0.39626749688327045</v>
      </c>
      <c r="Z22" s="11">
        <v>0.31408281378024239</v>
      </c>
      <c r="AA22" s="11">
        <v>0.54314106823938024</v>
      </c>
      <c r="AB22" s="11">
        <v>0.68487377859908471</v>
      </c>
      <c r="AC22" s="11"/>
      <c r="AD22" s="11">
        <f t="shared" si="4"/>
        <v>0.37079096481884233</v>
      </c>
      <c r="AE22" s="11">
        <f>'RD T1'!T50</f>
        <v>0.32534044790516242</v>
      </c>
      <c r="AF22" s="11">
        <f t="shared" si="7"/>
        <v>0.69613141272400481</v>
      </c>
    </row>
    <row r="23" spans="1:32" x14ac:dyDescent="0.2">
      <c r="A23" s="10" t="str">
        <f>name!D19</f>
        <v>53 Skilled construction and building trades</v>
      </c>
      <c r="B23" s="11">
        <v>16.551294550227684</v>
      </c>
      <c r="C23" s="11">
        <v>15.226281135698471</v>
      </c>
      <c r="D23" s="11">
        <v>13.233067053297054</v>
      </c>
      <c r="E23" s="11">
        <v>12.504463407826414</v>
      </c>
      <c r="F23" s="11">
        <v>10.689132791041885</v>
      </c>
      <c r="G23" s="11"/>
      <c r="H23" s="11">
        <f t="shared" si="2"/>
        <v>-2.5439342622551688</v>
      </c>
      <c r="I23" s="11">
        <f>'RD T1'!E22</f>
        <v>4.9626646961469154</v>
      </c>
      <c r="J23" s="11">
        <f t="shared" si="5"/>
        <v>2.4187304338917466</v>
      </c>
      <c r="L23" s="10" t="str">
        <f>name!D19</f>
        <v>53 Skilled construction and building trades</v>
      </c>
      <c r="M23" s="11">
        <v>16.413224363580596</v>
      </c>
      <c r="N23" s="11">
        <v>15.077680419659526</v>
      </c>
      <c r="O23" s="11">
        <v>12.972512788462305</v>
      </c>
      <c r="P23" s="11">
        <v>12.354313673193044</v>
      </c>
      <c r="Q23" s="11">
        <v>10.534829126740135</v>
      </c>
      <c r="R23" s="11"/>
      <c r="S23" s="11">
        <f t="shared" si="3"/>
        <v>-2.4376836617221702</v>
      </c>
      <c r="T23" s="11">
        <f>'RD T1'!T22</f>
        <v>4.8771821287506087</v>
      </c>
      <c r="U23" s="11">
        <f t="shared" si="6"/>
        <v>2.4394984670284385</v>
      </c>
      <c r="W23" s="10" t="str">
        <f>name!D19</f>
        <v>53 Skilled construction and building trades</v>
      </c>
      <c r="X23" s="11">
        <v>0.13807018664707973</v>
      </c>
      <c r="Y23" s="11">
        <v>0.14860071603894928</v>
      </c>
      <c r="Z23" s="11">
        <v>0.26055426483475164</v>
      </c>
      <c r="AA23" s="11">
        <v>0.15014973463336304</v>
      </c>
      <c r="AB23" s="11">
        <v>0.15430366430176981</v>
      </c>
      <c r="AC23" s="11"/>
      <c r="AD23" s="11">
        <f t="shared" si="4"/>
        <v>-0.10625060053298183</v>
      </c>
      <c r="AE23" s="11">
        <f>'RD T1'!T51</f>
        <v>8.5482567396305248E-2</v>
      </c>
      <c r="AF23" s="11">
        <f t="shared" si="7"/>
        <v>-2.0768033136676578E-2</v>
      </c>
    </row>
    <row r="24" spans="1:32" x14ac:dyDescent="0.2">
      <c r="A24" s="10" t="str">
        <f>name!D20</f>
        <v>54 Textiles, printing and other skilled trades</v>
      </c>
      <c r="B24" s="11">
        <v>11.311507400557062</v>
      </c>
      <c r="C24" s="11">
        <v>9.2744352699736119</v>
      </c>
      <c r="D24" s="11">
        <v>9.1332682253893775</v>
      </c>
      <c r="E24" s="11">
        <v>9.2637571965465728</v>
      </c>
      <c r="F24" s="11">
        <v>9.0468283475638902</v>
      </c>
      <c r="G24" s="11"/>
      <c r="H24" s="11">
        <f t="shared" si="2"/>
        <v>-8.6439877825487343E-2</v>
      </c>
      <c r="I24" s="11">
        <f>'RD T1'!E23</f>
        <v>3.8789082866985605</v>
      </c>
      <c r="J24" s="11">
        <f t="shared" si="5"/>
        <v>3.7924684088730731</v>
      </c>
      <c r="L24" s="10" t="str">
        <f>name!D20</f>
        <v>54 Textiles, printing and other skilled trades</v>
      </c>
      <c r="M24" s="11">
        <v>6.967950058480489</v>
      </c>
      <c r="N24" s="11">
        <v>5.4375046617910314</v>
      </c>
      <c r="O24" s="11">
        <v>5.1805861838575691</v>
      </c>
      <c r="P24" s="11">
        <v>5.2714276047483342</v>
      </c>
      <c r="Q24" s="11">
        <v>4.9961755035201048</v>
      </c>
      <c r="R24" s="11"/>
      <c r="S24" s="11">
        <f t="shared" si="3"/>
        <v>-0.18441068033746433</v>
      </c>
      <c r="T24" s="11">
        <f>'RD T1'!T23</f>
        <v>1.593484637499091</v>
      </c>
      <c r="U24" s="11">
        <f t="shared" si="6"/>
        <v>1.4090739571616266</v>
      </c>
      <c r="W24" s="10" t="str">
        <f>name!D20</f>
        <v>54 Textiles, printing and other skilled trades</v>
      </c>
      <c r="X24" s="11">
        <v>4.3435573420765854</v>
      </c>
      <c r="Y24" s="11">
        <v>3.8369306081825787</v>
      </c>
      <c r="Z24" s="11">
        <v>3.9526820415318071</v>
      </c>
      <c r="AA24" s="11">
        <v>3.9923295917982284</v>
      </c>
      <c r="AB24" s="11">
        <v>4.0506528440437872</v>
      </c>
      <c r="AC24" s="11"/>
      <c r="AD24" s="11">
        <f t="shared" si="4"/>
        <v>9.7970802511980093E-2</v>
      </c>
      <c r="AE24" s="11">
        <f>'RD T1'!T52</f>
        <v>2.2854236491994695</v>
      </c>
      <c r="AF24" s="11">
        <f t="shared" si="7"/>
        <v>2.3833944517114496</v>
      </c>
    </row>
    <row r="25" spans="1:32" x14ac:dyDescent="0.2">
      <c r="A25" s="10" t="str">
        <f>name!D21</f>
        <v>61 Caring personal service occupations</v>
      </c>
      <c r="B25" s="11">
        <v>33.6642857850102</v>
      </c>
      <c r="C25" s="11">
        <v>31.256331283154672</v>
      </c>
      <c r="D25" s="11">
        <v>30.535040413721987</v>
      </c>
      <c r="E25" s="11">
        <v>31.561910659060263</v>
      </c>
      <c r="F25" s="11">
        <v>34.303587558686459</v>
      </c>
      <c r="G25" s="11"/>
      <c r="H25" s="11">
        <f t="shared" si="2"/>
        <v>3.7685471449644723</v>
      </c>
      <c r="I25" s="11">
        <f>'RD T1'!E24</f>
        <v>18.32263209694332</v>
      </c>
      <c r="J25" s="11">
        <f t="shared" si="5"/>
        <v>22.091179241907792</v>
      </c>
      <c r="L25" s="10" t="str">
        <f>name!D21</f>
        <v>61 Caring personal service occupations</v>
      </c>
      <c r="M25" s="11">
        <v>4.4820677156939759</v>
      </c>
      <c r="N25" s="11">
        <v>4.4062564953634737</v>
      </c>
      <c r="O25" s="11">
        <v>4.2775566246250243</v>
      </c>
      <c r="P25" s="11">
        <v>5.0769848151034687</v>
      </c>
      <c r="Q25" s="11">
        <v>5.8665365937089646</v>
      </c>
      <c r="R25" s="11"/>
      <c r="S25" s="11">
        <f t="shared" si="3"/>
        <v>1.5889799690839403</v>
      </c>
      <c r="T25" s="11">
        <f>'RD T1'!T24</f>
        <v>2.3315529178649292</v>
      </c>
      <c r="U25" s="11">
        <f t="shared" si="6"/>
        <v>3.9205328869488696</v>
      </c>
      <c r="W25" s="10" t="str">
        <f>name!D21</f>
        <v>61 Caring personal service occupations</v>
      </c>
      <c r="X25" s="11">
        <v>29.182218069316203</v>
      </c>
      <c r="Y25" s="11">
        <v>26.850074787791193</v>
      </c>
      <c r="Z25" s="11">
        <v>26.257483789096973</v>
      </c>
      <c r="AA25" s="11">
        <v>26.484925843956809</v>
      </c>
      <c r="AB25" s="11">
        <v>28.437050964977509</v>
      </c>
      <c r="AC25" s="11"/>
      <c r="AD25" s="11">
        <f t="shared" si="4"/>
        <v>2.1795671758805355</v>
      </c>
      <c r="AE25" s="11">
        <f>'RD T1'!T53</f>
        <v>15.991079179078389</v>
      </c>
      <c r="AF25" s="11">
        <f t="shared" si="7"/>
        <v>18.170646354958926</v>
      </c>
    </row>
    <row r="26" spans="1:32" x14ac:dyDescent="0.2">
      <c r="A26" s="10" t="str">
        <f>name!D22</f>
        <v>62 Leisure, travel and related personal service occupations</v>
      </c>
      <c r="B26" s="11">
        <v>10.791936736667726</v>
      </c>
      <c r="C26" s="11">
        <v>11.479712192358566</v>
      </c>
      <c r="D26" s="11">
        <v>10.79502653904914</v>
      </c>
      <c r="E26" s="11">
        <v>9.373615120699931</v>
      </c>
      <c r="F26" s="11">
        <v>8.9627722281712412</v>
      </c>
      <c r="G26" s="11"/>
      <c r="H26" s="11">
        <f t="shared" si="2"/>
        <v>-1.8322543108778984</v>
      </c>
      <c r="I26" s="11">
        <f>'RD T1'!E25</f>
        <v>4.67968093525828</v>
      </c>
      <c r="J26" s="11">
        <f t="shared" si="5"/>
        <v>2.8474266243803816</v>
      </c>
      <c r="L26" s="10" t="str">
        <f>name!D22</f>
        <v>62 Leisure, travel and related personal service occupations</v>
      </c>
      <c r="M26" s="11">
        <v>2.8850294615817855</v>
      </c>
      <c r="N26" s="11">
        <v>3.0874828022198537</v>
      </c>
      <c r="O26" s="11">
        <v>3.259438645630266</v>
      </c>
      <c r="P26" s="11">
        <v>3.0041925841166641</v>
      </c>
      <c r="Q26" s="11">
        <v>3.2012996464384598</v>
      </c>
      <c r="R26" s="11"/>
      <c r="S26" s="11">
        <f t="shared" si="3"/>
        <v>-5.8138999191806207E-2</v>
      </c>
      <c r="T26" s="11">
        <f>'RD T1'!T25</f>
        <v>1.3472547287020245</v>
      </c>
      <c r="U26" s="11">
        <f t="shared" si="6"/>
        <v>1.2891157295102182</v>
      </c>
      <c r="W26" s="10" t="str">
        <f>name!D22</f>
        <v>62 Leisure, travel and related personal service occupations</v>
      </c>
      <c r="X26" s="11">
        <v>7.9069072750859313</v>
      </c>
      <c r="Y26" s="11">
        <v>8.3922293901387146</v>
      </c>
      <c r="Z26" s="11">
        <v>7.5355878934188851</v>
      </c>
      <c r="AA26" s="11">
        <v>6.369422536583266</v>
      </c>
      <c r="AB26" s="11">
        <v>5.7614725817327814</v>
      </c>
      <c r="AC26" s="11"/>
      <c r="AD26" s="11">
        <f t="shared" si="4"/>
        <v>-1.7741153116861037</v>
      </c>
      <c r="AE26" s="11">
        <f>'RD T1'!T54</f>
        <v>3.3324262065562547</v>
      </c>
      <c r="AF26" s="11">
        <f t="shared" si="7"/>
        <v>1.558310894870151</v>
      </c>
    </row>
    <row r="27" spans="1:32" x14ac:dyDescent="0.2">
      <c r="A27" s="10" t="str">
        <f>name!D23</f>
        <v>63 Community and civil enforcement occupations</v>
      </c>
      <c r="B27" s="11">
        <v>0.46345010188848684</v>
      </c>
      <c r="C27" s="11">
        <v>0.3854471575477722</v>
      </c>
      <c r="D27" s="11">
        <v>0.49603922339380158</v>
      </c>
      <c r="E27" s="11">
        <v>0.35613472657017825</v>
      </c>
      <c r="F27" s="11">
        <v>0.39592559469428351</v>
      </c>
      <c r="G27" s="11"/>
      <c r="H27" s="11">
        <f t="shared" si="2"/>
        <v>-0.10011362869951806</v>
      </c>
      <c r="I27" s="11">
        <f>'RD T1'!E26</f>
        <v>0.18287532040287754</v>
      </c>
      <c r="J27" s="11">
        <f t="shared" si="5"/>
        <v>8.276169170335948E-2</v>
      </c>
      <c r="L27" s="10" t="str">
        <f>name!D23</f>
        <v>63 Community and civil enforcement occupations</v>
      </c>
      <c r="M27" s="11">
        <v>0.37419157506012413</v>
      </c>
      <c r="N27" s="11">
        <v>0.26976841884995695</v>
      </c>
      <c r="O27" s="11">
        <v>0.39704615658839892</v>
      </c>
      <c r="P27" s="11">
        <v>0.2288548841208172</v>
      </c>
      <c r="Q27" s="11">
        <v>0.27051139998434748</v>
      </c>
      <c r="R27" s="11"/>
      <c r="S27" s="11">
        <f t="shared" si="3"/>
        <v>-0.12653475660405145</v>
      </c>
      <c r="T27" s="11">
        <f>'RD T1'!T26</f>
        <v>0.10605367227259418</v>
      </c>
      <c r="U27" s="11">
        <f t="shared" si="6"/>
        <v>-2.0481084331457261E-2</v>
      </c>
      <c r="W27" s="10" t="str">
        <f>name!D23</f>
        <v>63 Community and civil enforcement occupations</v>
      </c>
      <c r="X27" s="11">
        <v>8.9258526828362439E-2</v>
      </c>
      <c r="Y27" s="11">
        <v>0.11567873869781539</v>
      </c>
      <c r="Z27" s="11">
        <v>9.8993066805402596E-2</v>
      </c>
      <c r="AA27" s="11">
        <v>0.12727984244936102</v>
      </c>
      <c r="AB27" s="11">
        <v>0.12541419470993592</v>
      </c>
      <c r="AC27" s="11"/>
      <c r="AD27" s="11">
        <f t="shared" si="4"/>
        <v>2.6421127904533326E-2</v>
      </c>
      <c r="AE27" s="11">
        <f>'RD T1'!T55</f>
        <v>7.682164813028336E-2</v>
      </c>
      <c r="AF27" s="11">
        <f t="shared" si="7"/>
        <v>0.10324277603481669</v>
      </c>
    </row>
    <row r="28" spans="1:32" x14ac:dyDescent="0.2">
      <c r="A28" s="10" t="str">
        <f>name!D24</f>
        <v>71 Sales occupations</v>
      </c>
      <c r="B28" s="11">
        <v>32.622060975062311</v>
      </c>
      <c r="C28" s="11">
        <v>30.78124082036372</v>
      </c>
      <c r="D28" s="11">
        <v>29.671060822099861</v>
      </c>
      <c r="E28" s="11">
        <v>28.73345790828834</v>
      </c>
      <c r="F28" s="11">
        <v>27.919654765612421</v>
      </c>
      <c r="G28" s="11"/>
      <c r="H28" s="11">
        <f t="shared" si="2"/>
        <v>-1.7514060564874399</v>
      </c>
      <c r="I28" s="11">
        <f>'RD T1'!E27</f>
        <v>13.252852795603035</v>
      </c>
      <c r="J28" s="11">
        <f t="shared" si="5"/>
        <v>11.501446739115595</v>
      </c>
      <c r="L28" s="10" t="str">
        <f>name!D24</f>
        <v>71 Sales occupations</v>
      </c>
      <c r="M28" s="11">
        <v>12.164507039705907</v>
      </c>
      <c r="N28" s="11">
        <v>12.763326075542635</v>
      </c>
      <c r="O28" s="11">
        <v>12.178429065404698</v>
      </c>
      <c r="P28" s="11">
        <v>11.979501320971901</v>
      </c>
      <c r="Q28" s="11">
        <v>12.022604751082278</v>
      </c>
      <c r="R28" s="11"/>
      <c r="S28" s="11">
        <f t="shared" si="3"/>
        <v>-0.15582431432241961</v>
      </c>
      <c r="T28" s="11">
        <f>'RD T1'!T27</f>
        <v>4.054072534927081</v>
      </c>
      <c r="U28" s="11">
        <f t="shared" si="6"/>
        <v>3.8982482206046614</v>
      </c>
      <c r="W28" s="10" t="str">
        <f>name!D24</f>
        <v>71 Sales occupations</v>
      </c>
      <c r="X28" s="11">
        <v>20.457553935356405</v>
      </c>
      <c r="Y28" s="11">
        <v>18.017914744821091</v>
      </c>
      <c r="Z28" s="11">
        <v>17.492631756695157</v>
      </c>
      <c r="AA28" s="11">
        <v>16.753956587316477</v>
      </c>
      <c r="AB28" s="11">
        <v>15.897050014530164</v>
      </c>
      <c r="AC28" s="11"/>
      <c r="AD28" s="11">
        <f t="shared" si="4"/>
        <v>-1.5955817421649936</v>
      </c>
      <c r="AE28" s="11">
        <f>'RD T1'!T56</f>
        <v>9.1987802606759566</v>
      </c>
      <c r="AF28" s="11">
        <f t="shared" si="7"/>
        <v>7.603198518510963</v>
      </c>
    </row>
    <row r="29" spans="1:32" x14ac:dyDescent="0.2">
      <c r="A29" s="10" t="str">
        <f>name!D25</f>
        <v>72 Customer service occupations</v>
      </c>
      <c r="B29" s="11">
        <v>7.8759575350962132</v>
      </c>
      <c r="C29" s="11">
        <v>7.8169273901729053</v>
      </c>
      <c r="D29" s="11">
        <v>8.3101322469010892</v>
      </c>
      <c r="E29" s="11">
        <v>9.3389901810173921</v>
      </c>
      <c r="F29" s="11">
        <v>10.625697307595152</v>
      </c>
      <c r="G29" s="11"/>
      <c r="H29" s="11">
        <f t="shared" si="2"/>
        <v>2.3155650606940625</v>
      </c>
      <c r="I29" s="11">
        <f>'RD T1'!E28</f>
        <v>4.2747413600451294</v>
      </c>
      <c r="J29" s="11">
        <f t="shared" si="5"/>
        <v>6.5903064207391919</v>
      </c>
      <c r="L29" s="10" t="str">
        <f>name!D25</f>
        <v>72 Customer service occupations</v>
      </c>
      <c r="M29" s="11">
        <v>3.5761015808806396</v>
      </c>
      <c r="N29" s="11">
        <v>3.1476746733842371</v>
      </c>
      <c r="O29" s="11">
        <v>3.7936315728717687</v>
      </c>
      <c r="P29" s="11">
        <v>4.7314704985527944</v>
      </c>
      <c r="Q29" s="11">
        <v>5.6373157932794387</v>
      </c>
      <c r="R29" s="11"/>
      <c r="S29" s="11">
        <f t="shared" si="3"/>
        <v>1.84368422040767</v>
      </c>
      <c r="T29" s="11">
        <f>'RD T1'!T28</f>
        <v>1.7111444953047013</v>
      </c>
      <c r="U29" s="11">
        <f t="shared" si="6"/>
        <v>3.5548287157123712</v>
      </c>
      <c r="W29" s="10" t="str">
        <f>name!D25</f>
        <v>72 Customer service occupations</v>
      </c>
      <c r="X29" s="11">
        <v>4.2998559542155839</v>
      </c>
      <c r="Y29" s="11">
        <v>4.6692527167886695</v>
      </c>
      <c r="Z29" s="11">
        <v>4.5165006740293112</v>
      </c>
      <c r="AA29" s="11">
        <v>4.6075196824645914</v>
      </c>
      <c r="AB29" s="11">
        <v>4.9883815143157051</v>
      </c>
      <c r="AC29" s="11"/>
      <c r="AD29" s="11">
        <f t="shared" si="4"/>
        <v>0.47188084028639388</v>
      </c>
      <c r="AE29" s="11">
        <f>'RD T1'!T57</f>
        <v>2.5635968647404281</v>
      </c>
      <c r="AF29" s="11">
        <f t="shared" si="7"/>
        <v>3.035477705026822</v>
      </c>
    </row>
    <row r="30" spans="1:32" x14ac:dyDescent="0.2">
      <c r="A30" s="10" t="str">
        <f>name!D26</f>
        <v>81 Process, plant and machine operatives</v>
      </c>
      <c r="B30" s="11">
        <v>17.3707836694444</v>
      </c>
      <c r="C30" s="11">
        <v>16.028441019379688</v>
      </c>
      <c r="D30" s="11">
        <v>14.771632136982358</v>
      </c>
      <c r="E30" s="11">
        <v>15.158075441281309</v>
      </c>
      <c r="F30" s="11">
        <v>13.590117398382226</v>
      </c>
      <c r="G30" s="11"/>
      <c r="H30" s="11">
        <f t="shared" si="2"/>
        <v>-1.1815147386001321</v>
      </c>
      <c r="I30" s="11">
        <f>'RD T1'!E29</f>
        <v>5.8743970034976778</v>
      </c>
      <c r="J30" s="11">
        <f t="shared" si="5"/>
        <v>4.6928822648975457</v>
      </c>
      <c r="L30" s="10" t="str">
        <f>name!D26</f>
        <v>81 Process, plant and machine operatives</v>
      </c>
      <c r="M30" s="11">
        <v>12.700562457467552</v>
      </c>
      <c r="N30" s="11">
        <v>11.404143232573114</v>
      </c>
      <c r="O30" s="11">
        <v>10.698289307610924</v>
      </c>
      <c r="P30" s="11">
        <v>10.460318365543126</v>
      </c>
      <c r="Q30" s="11">
        <v>9.1665169138929485</v>
      </c>
      <c r="R30" s="11"/>
      <c r="S30" s="11">
        <f t="shared" si="3"/>
        <v>-1.5317723937179757</v>
      </c>
      <c r="T30" s="11">
        <f>'RD T1'!T29</f>
        <v>3.5828752922991463</v>
      </c>
      <c r="U30" s="11">
        <f t="shared" si="6"/>
        <v>2.0511028985811706</v>
      </c>
      <c r="W30" s="10" t="str">
        <f>name!D26</f>
        <v>81 Process, plant and machine operatives</v>
      </c>
      <c r="X30" s="11">
        <v>4.670221211976842</v>
      </c>
      <c r="Y30" s="11">
        <v>4.6242977868065775</v>
      </c>
      <c r="Z30" s="11">
        <v>4.0733428293714438</v>
      </c>
      <c r="AA30" s="11">
        <v>4.6977570757381697</v>
      </c>
      <c r="AB30" s="11">
        <v>4.4236004844893007</v>
      </c>
      <c r="AC30" s="11"/>
      <c r="AD30" s="11">
        <f t="shared" si="4"/>
        <v>0.35025765511785689</v>
      </c>
      <c r="AE30" s="11">
        <f>'RD T1'!T58</f>
        <v>2.291521711198532</v>
      </c>
      <c r="AF30" s="11">
        <f t="shared" si="7"/>
        <v>2.6417793663163889</v>
      </c>
    </row>
    <row r="31" spans="1:32" x14ac:dyDescent="0.2">
      <c r="A31" s="10" t="str">
        <f>name!D27</f>
        <v>82 Transport and mobile machine drivers and operatives</v>
      </c>
      <c r="B31" s="11">
        <v>17.56941363062878</v>
      </c>
      <c r="C31" s="11">
        <v>15.737763829059833</v>
      </c>
      <c r="D31" s="11">
        <v>14.840593203156542</v>
      </c>
      <c r="E31" s="11">
        <v>14.856482799379702</v>
      </c>
      <c r="F31" s="11">
        <v>14.152481752804508</v>
      </c>
      <c r="G31" s="11"/>
      <c r="H31" s="11">
        <f t="shared" si="2"/>
        <v>-0.68811145035203403</v>
      </c>
      <c r="I31" s="11">
        <f>'RD T1'!E30</f>
        <v>7.6802987257971571</v>
      </c>
      <c r="J31" s="11">
        <f t="shared" si="5"/>
        <v>6.9921872754451231</v>
      </c>
      <c r="L31" s="10" t="str">
        <f>name!D27</f>
        <v>82 Transport and mobile machine drivers and operatives</v>
      </c>
      <c r="M31" s="11">
        <v>16.67580634641347</v>
      </c>
      <c r="N31" s="11">
        <v>14.988979775454162</v>
      </c>
      <c r="O31" s="11">
        <v>14.099818223294019</v>
      </c>
      <c r="P31" s="11">
        <v>13.871275870094047</v>
      </c>
      <c r="Q31" s="11">
        <v>13.042963314480586</v>
      </c>
      <c r="R31" s="11"/>
      <c r="S31" s="11">
        <f t="shared" si="3"/>
        <v>-1.0568549088134329</v>
      </c>
      <c r="T31" s="11">
        <f>'RD T1'!T30</f>
        <v>7.0310060577400035</v>
      </c>
      <c r="U31" s="11">
        <f t="shared" si="6"/>
        <v>5.9741511489265706</v>
      </c>
      <c r="W31" s="10" t="str">
        <f>name!D27</f>
        <v>82 Transport and mobile machine drivers and operatives</v>
      </c>
      <c r="X31" s="11">
        <v>0.89360728421530455</v>
      </c>
      <c r="Y31" s="11">
        <v>0.74878405360565059</v>
      </c>
      <c r="Z31" s="11">
        <v>0.74077497986253282</v>
      </c>
      <c r="AA31" s="11">
        <v>0.98520692928565934</v>
      </c>
      <c r="AB31" s="11">
        <v>1.1095184383239338</v>
      </c>
      <c r="AC31" s="11"/>
      <c r="AD31" s="11">
        <f t="shared" si="4"/>
        <v>0.368743458461401</v>
      </c>
      <c r="AE31" s="11">
        <f>'RD T1'!T59</f>
        <v>0.64929266805715313</v>
      </c>
      <c r="AF31" s="11">
        <f t="shared" si="7"/>
        <v>1.0180361265185542</v>
      </c>
    </row>
    <row r="32" spans="1:32" x14ac:dyDescent="0.2">
      <c r="A32" s="10" t="str">
        <f>name!D28</f>
        <v>91 Elementary trades and related occupations</v>
      </c>
      <c r="B32" s="11">
        <v>10.676902677693151</v>
      </c>
      <c r="C32" s="11">
        <v>8.6913062808566171</v>
      </c>
      <c r="D32" s="11">
        <v>7.7942350719901343</v>
      </c>
      <c r="E32" s="11">
        <v>13.880140393571009</v>
      </c>
      <c r="F32" s="11">
        <v>15.510205155242117</v>
      </c>
      <c r="G32" s="11"/>
      <c r="H32" s="11">
        <f t="shared" si="2"/>
        <v>7.7159700832519826</v>
      </c>
      <c r="I32" s="11">
        <f>'RD T1'!E31</f>
        <v>6.598485744762014</v>
      </c>
      <c r="J32" s="11">
        <f t="shared" si="5"/>
        <v>14.314455828013998</v>
      </c>
      <c r="L32" s="10" t="str">
        <f>name!D28</f>
        <v>91 Elementary trades and related occupations</v>
      </c>
      <c r="M32" s="11">
        <v>7.7278847948845515</v>
      </c>
      <c r="N32" s="11">
        <v>6.2055168705409196</v>
      </c>
      <c r="O32" s="11">
        <v>5.8232154773447693</v>
      </c>
      <c r="P32" s="11">
        <v>7.8593828368373426</v>
      </c>
      <c r="Q32" s="11">
        <v>8.4609322361937735</v>
      </c>
      <c r="R32" s="11"/>
      <c r="S32" s="11">
        <f t="shared" si="3"/>
        <v>2.6377167588490043</v>
      </c>
      <c r="T32" s="11">
        <f>'RD T1'!T31</f>
        <v>2.638101577432387</v>
      </c>
      <c r="U32" s="11">
        <f t="shared" si="6"/>
        <v>5.2758183362813913</v>
      </c>
      <c r="W32" s="10" t="str">
        <f>name!D28</f>
        <v>91 Elementary trades and related occupations</v>
      </c>
      <c r="X32" s="11">
        <v>2.9490178828086102</v>
      </c>
      <c r="Y32" s="11">
        <v>2.4857894103156926</v>
      </c>
      <c r="Z32" s="11">
        <v>1.9710195946453608</v>
      </c>
      <c r="AA32" s="11">
        <v>6.0207575567336606</v>
      </c>
      <c r="AB32" s="11">
        <v>7.0492729190483479</v>
      </c>
      <c r="AC32" s="11"/>
      <c r="AD32" s="11">
        <f t="shared" si="4"/>
        <v>5.0782533244029873</v>
      </c>
      <c r="AE32" s="11">
        <f>'RD T1'!T60</f>
        <v>3.9603841673296269</v>
      </c>
      <c r="AF32" s="11">
        <f t="shared" si="7"/>
        <v>9.0386374917326151</v>
      </c>
    </row>
    <row r="33" spans="1:32" x14ac:dyDescent="0.2">
      <c r="A33" s="10" t="str">
        <f>name!D29</f>
        <v>92 Elementary administration and service occupations</v>
      </c>
      <c r="B33" s="11">
        <v>51.447166343125417</v>
      </c>
      <c r="C33" s="11">
        <v>46.300457338311318</v>
      </c>
      <c r="D33" s="11">
        <v>42.370577873967932</v>
      </c>
      <c r="E33" s="11">
        <v>37.240428357618121</v>
      </c>
      <c r="F33" s="11">
        <v>33.558503312968483</v>
      </c>
      <c r="G33" s="11"/>
      <c r="H33" s="11">
        <f t="shared" ref="H33" si="8">F33-D33</f>
        <v>-8.8120745609994486</v>
      </c>
      <c r="I33" s="11">
        <f>'RD T1'!E32</f>
        <v>17.494368746019287</v>
      </c>
      <c r="J33" s="11">
        <f>SUM(H33:I33)</f>
        <v>8.6822941850198383</v>
      </c>
      <c r="L33" s="10" t="str">
        <f>name!D29</f>
        <v>92 Elementary administration and service occupations</v>
      </c>
      <c r="M33" s="11">
        <v>25.47602745682352</v>
      </c>
      <c r="N33" s="11">
        <v>22.163409230167471</v>
      </c>
      <c r="O33" s="11">
        <v>21.201137702055007</v>
      </c>
      <c r="P33" s="11">
        <v>20.584031999879151</v>
      </c>
      <c r="Q33" s="11">
        <v>19.316738464828486</v>
      </c>
      <c r="R33" s="11"/>
      <c r="S33" s="11">
        <f t="shared" ref="S33" si="9">Q33-O33</f>
        <v>-1.8843992372265213</v>
      </c>
      <c r="T33" s="11">
        <f>'RD T1'!T32</f>
        <v>8.1588049288415441</v>
      </c>
      <c r="U33" s="11">
        <f t="shared" ref="U33" si="10">SUM(S33:T33)</f>
        <v>6.2744056916150228</v>
      </c>
      <c r="W33" s="10" t="str">
        <f>name!D29</f>
        <v>92 Elementary administration and service occupations</v>
      </c>
      <c r="X33" s="11">
        <v>25.971138886301826</v>
      </c>
      <c r="Y33" s="11">
        <v>24.137048108143883</v>
      </c>
      <c r="Z33" s="11">
        <v>21.169440171912846</v>
      </c>
      <c r="AA33" s="11">
        <v>16.656396357739016</v>
      </c>
      <c r="AB33" s="11">
        <v>14.241764848140019</v>
      </c>
      <c r="AC33" s="11"/>
      <c r="AD33" s="11">
        <f t="shared" ref="AD33" si="11">AB33-Z33</f>
        <v>-6.9276753237728279</v>
      </c>
      <c r="AE33" s="11">
        <f>'RD T1'!T61</f>
        <v>9.3355638171777429</v>
      </c>
      <c r="AF33" s="11">
        <f t="shared" ref="AF33" si="12">SUM(AD33:AE33)</f>
        <v>2.407888493404915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452.45999999999992</v>
      </c>
      <c r="C35" s="34">
        <f>SUM(C8:C33)</f>
        <v>441.90600000000046</v>
      </c>
      <c r="D35" s="34">
        <f>SUM(D8:D33)</f>
        <v>442.73500000000007</v>
      </c>
      <c r="E35" s="34">
        <f>SUM(E8:E33)</f>
        <v>447.64699999999993</v>
      </c>
      <c r="F35" s="34">
        <f>SUM(F8:F33)</f>
        <v>461.75999999999976</v>
      </c>
      <c r="G35" s="11"/>
      <c r="H35" s="34">
        <f>F35-D35</f>
        <v>19.024999999999693</v>
      </c>
      <c r="I35" s="34">
        <f>SUM(I8:I33)</f>
        <v>218.650570264766</v>
      </c>
      <c r="J35" s="34">
        <f>SUM(J8:J33)</f>
        <v>237.67557026476572</v>
      </c>
      <c r="L35" s="231" t="str">
        <f>name!D3</f>
        <v>All occupations</v>
      </c>
      <c r="M35" s="34">
        <f>SUM(M8:M33)</f>
        <v>235.49393655310607</v>
      </c>
      <c r="N35" s="34">
        <f>SUM(N8:N33)</f>
        <v>227.9283590767692</v>
      </c>
      <c r="O35" s="34">
        <f>SUM(O8:O33)</f>
        <v>229.29181016224479</v>
      </c>
      <c r="P35" s="34">
        <f>SUM(P8:P33)</f>
        <v>230.97710438150335</v>
      </c>
      <c r="Q35" s="34">
        <f>SUM(Q8:Q33)</f>
        <v>235.90995255203711</v>
      </c>
      <c r="R35" s="11"/>
      <c r="S35" s="34">
        <f>Q35-O35</f>
        <v>6.6181423897923253</v>
      </c>
      <c r="T35" s="34">
        <f>SUM(T8:T33)</f>
        <v>93.353133877792814</v>
      </c>
      <c r="U35" s="34">
        <f>SUM(U8:U33)</f>
        <v>99.971276267585154</v>
      </c>
      <c r="W35" s="231" t="str">
        <f>name!D3</f>
        <v>All occupations</v>
      </c>
      <c r="X35" s="34">
        <f>SUM(X8:X33)</f>
        <v>216.96606344689394</v>
      </c>
      <c r="Y35" s="34">
        <f>SUM(Y8:Y33)</f>
        <v>213.97764092323109</v>
      </c>
      <c r="Z35" s="34">
        <f>SUM(Z8:Z33)</f>
        <v>213.44318983775517</v>
      </c>
      <c r="AA35" s="34">
        <f>SUM(AA8:AA33)</f>
        <v>216.6698956184967</v>
      </c>
      <c r="AB35" s="34">
        <f>SUM(AB8:AB33)</f>
        <v>225.85004744796277</v>
      </c>
      <c r="AC35" s="11"/>
      <c r="AD35" s="34">
        <f t="shared" ref="AD35" si="13">AB35-Z35</f>
        <v>12.406857610207595</v>
      </c>
      <c r="AE35" s="34">
        <f>SUM(AE8:AE33)</f>
        <v>125.29743638697322</v>
      </c>
      <c r="AF35" s="34">
        <f>SUM(AF8:AF33)</f>
        <v>137.70429399718074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York and North Yorkshire (Continued)</v>
      </c>
      <c r="L38" s="19" t="str">
        <f>CONCATENATE(L$1," (Continued)")</f>
        <v>Occupation Table 2.1  Males: Employment Change by Occupation (SOC 2020) and Replacement Demand, 2015-2035, York and North Yorkshire (Continued)</v>
      </c>
      <c r="W38" s="19" t="str">
        <f>CONCATENATE(W$1," (Continued)")</f>
        <v>Occupation Table 2.2  Females: Employment Change by Occupation (SOC 2020) and Replacement Demand, 2015-2035, York and North Yorkshire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5.4201375117269528</v>
      </c>
      <c r="C45" s="173">
        <f t="shared" si="20"/>
        <v>6.2470690709364636</v>
      </c>
      <c r="D45" s="173">
        <f t="shared" si="20"/>
        <v>6.7120874489022642</v>
      </c>
      <c r="E45" s="173">
        <f t="shared" si="20"/>
        <v>5.9458421080622319</v>
      </c>
      <c r="F45" s="173">
        <f t="shared" si="20"/>
        <v>6.273020158150505</v>
      </c>
      <c r="H45" s="68">
        <f t="shared" ref="H45:H70" si="21">IF(D8&gt;0,(H8/D8)*100,0)</f>
        <v>-2.52538458215537</v>
      </c>
      <c r="I45" s="69">
        <f t="shared" ref="I45:I70" si="22">IF(D8&gt;0,I8/D8*100,0)</f>
        <v>48.425741724277565</v>
      </c>
      <c r="J45" s="69">
        <f t="shared" ref="J45:J70" si="23">IF(D8&gt;0,(J8/D8)*100,0)</f>
        <v>45.900357142122196</v>
      </c>
      <c r="L45" t="str">
        <f t="shared" ref="L45:L70" si="24">L8</f>
        <v>11 Corporate managers and directors</v>
      </c>
      <c r="M45" s="173">
        <f t="shared" ref="M45:Q45" si="25">M8/M$35*100</f>
        <v>7.0024599456092016</v>
      </c>
      <c r="N45" s="173">
        <f t="shared" si="25"/>
        <v>7.9205514823228036</v>
      </c>
      <c r="O45" s="173">
        <f t="shared" si="25"/>
        <v>8.4309059725237088</v>
      </c>
      <c r="P45" s="173">
        <f t="shared" si="25"/>
        <v>7.112544376946289</v>
      </c>
      <c r="Q45" s="173">
        <f t="shared" si="25"/>
        <v>7.1627260796467711</v>
      </c>
      <c r="S45" s="68">
        <f t="shared" ref="S45:S70" si="26">IF(O8&gt;0,(S8/O8)*100,0)</f>
        <v>-12.589859645999022</v>
      </c>
      <c r="T45" s="69">
        <f t="shared" ref="T45:T70" si="27">IF(O8&gt;0,T8/O8*100,0)</f>
        <v>40.840733437682431</v>
      </c>
      <c r="U45" s="69">
        <f t="shared" ref="U45:U70" si="28">IF(O8&gt;0,(U8/O8)*100,0)</f>
        <v>28.250873791683411</v>
      </c>
      <c r="W45" t="str">
        <f t="shared" ref="W45:W70" si="29">W8</f>
        <v>11 Corporate managers and directors</v>
      </c>
      <c r="X45" s="173">
        <f t="shared" ref="X45:AB45" si="30">X8/X$35*100</f>
        <v>3.7026922443363954</v>
      </c>
      <c r="Y45" s="173">
        <f t="shared" si="30"/>
        <v>4.4644804867957069</v>
      </c>
      <c r="Z45" s="173">
        <f t="shared" si="30"/>
        <v>4.8656429175909892</v>
      </c>
      <c r="AA45" s="173">
        <f t="shared" si="30"/>
        <v>4.7020998199473354</v>
      </c>
      <c r="AB45" s="173">
        <f t="shared" si="30"/>
        <v>5.3436845919323401</v>
      </c>
      <c r="AD45" s="68">
        <f t="shared" ref="AD45:AD70" si="31">IF(Z8&gt;0,(AD8/Z8)*100,0)</f>
        <v>16.208652719717197</v>
      </c>
      <c r="AE45" s="69">
        <f t="shared" ref="AE45:AE70" si="32">IF(Z8&gt;0,AE8/Z8*100,0)</f>
        <v>62.544493797753155</v>
      </c>
      <c r="AF45" s="69">
        <f t="shared" ref="AF45:AF70" si="33">IF(Z8&gt;0,(AF8/Z8)*100,0)</f>
        <v>78.753146517470356</v>
      </c>
    </row>
    <row r="46" spans="1:32" x14ac:dyDescent="0.2">
      <c r="A46" t="str">
        <f t="shared" si="19"/>
        <v>12 Other managers and proprietors</v>
      </c>
      <c r="B46" s="173">
        <f t="shared" si="20"/>
        <v>3.4338481964911494</v>
      </c>
      <c r="C46" s="173">
        <f t="shared" si="20"/>
        <v>3.6337275999826821</v>
      </c>
      <c r="D46" s="173">
        <f t="shared" si="20"/>
        <v>3.6160769606751133</v>
      </c>
      <c r="E46" s="173">
        <f t="shared" si="20"/>
        <v>3.5560546283751742</v>
      </c>
      <c r="F46" s="173">
        <f t="shared" si="20"/>
        <v>3.8877741560053942</v>
      </c>
      <c r="H46" s="68">
        <f t="shared" si="21"/>
        <v>12.133613331299237</v>
      </c>
      <c r="I46" s="69">
        <f t="shared" si="22"/>
        <v>58.248123887863322</v>
      </c>
      <c r="J46" s="69">
        <f t="shared" si="23"/>
        <v>70.381737219162559</v>
      </c>
      <c r="L46" t="str">
        <f t="shared" si="24"/>
        <v>12 Other managers and proprietors</v>
      </c>
      <c r="M46" s="173">
        <f t="shared" ref="M46:Q46" si="34">M9/M$35*100</f>
        <v>3.8496339139181908</v>
      </c>
      <c r="N46" s="173">
        <f t="shared" si="34"/>
        <v>3.8424784937351513</v>
      </c>
      <c r="O46" s="173">
        <f t="shared" si="34"/>
        <v>3.857425833494657</v>
      </c>
      <c r="P46" s="173">
        <f t="shared" si="34"/>
        <v>4.1062711656275699</v>
      </c>
      <c r="Q46" s="173">
        <f t="shared" si="34"/>
        <v>4.5296060808890841</v>
      </c>
      <c r="S46" s="68">
        <f t="shared" si="26"/>
        <v>20.814920028305021</v>
      </c>
      <c r="T46" s="69">
        <f t="shared" si="27"/>
        <v>56.487831438394664</v>
      </c>
      <c r="U46" s="69">
        <f t="shared" si="28"/>
        <v>77.302751466699689</v>
      </c>
      <c r="W46" t="str">
        <f t="shared" si="29"/>
        <v>12 Other managers and proprietors</v>
      </c>
      <c r="X46" s="173">
        <f t="shared" ref="X46:AB46" si="35">X9/X$35*100</f>
        <v>2.9825563501816683</v>
      </c>
      <c r="Y46" s="173">
        <f t="shared" si="35"/>
        <v>3.4113667567491652</v>
      </c>
      <c r="Z46" s="173">
        <f t="shared" si="35"/>
        <v>3.3568074099741851</v>
      </c>
      <c r="AA46" s="173">
        <f t="shared" si="35"/>
        <v>2.9695060347433806</v>
      </c>
      <c r="AB46" s="173">
        <f t="shared" si="35"/>
        <v>3.2173534912473656</v>
      </c>
      <c r="AD46" s="68">
        <f t="shared" si="31"/>
        <v>1.416878149445407</v>
      </c>
      <c r="AE46" s="69">
        <f t="shared" si="32"/>
        <v>60.421136394157571</v>
      </c>
      <c r="AF46" s="69">
        <f t="shared" si="33"/>
        <v>61.838014543602981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3.881022950914343</v>
      </c>
      <c r="C47" s="173">
        <f t="shared" si="20"/>
        <v>4.4426666244684787</v>
      </c>
      <c r="D47" s="173">
        <f t="shared" si="20"/>
        <v>4.7747574083479245</v>
      </c>
      <c r="E47" s="173">
        <f t="shared" si="20"/>
        <v>5.7939681932732094</v>
      </c>
      <c r="F47" s="173">
        <f t="shared" si="20"/>
        <v>6.4533823220359245</v>
      </c>
      <c r="H47" s="68">
        <f t="shared" si="21"/>
        <v>40.964104635865297</v>
      </c>
      <c r="I47" s="69">
        <f t="shared" si="22"/>
        <v>48.393279092269779</v>
      </c>
      <c r="J47" s="69">
        <f t="shared" si="23"/>
        <v>89.35738372813509</v>
      </c>
      <c r="L47" t="str">
        <f t="shared" si="24"/>
        <v>21 Science, research, engineering and technology professionals</v>
      </c>
      <c r="M47" s="173">
        <f t="shared" ref="M47:Q47" si="36">M10/M$35*100</f>
        <v>5.7865227312416216</v>
      </c>
      <c r="N47" s="173">
        <f t="shared" si="36"/>
        <v>6.8082640349780972</v>
      </c>
      <c r="O47" s="173">
        <f t="shared" si="36"/>
        <v>6.9327285622175845</v>
      </c>
      <c r="P47" s="173">
        <f t="shared" si="36"/>
        <v>8.1329341762112186</v>
      </c>
      <c r="Q47" s="173">
        <f t="shared" si="36"/>
        <v>8.8255225093187892</v>
      </c>
      <c r="S47" s="68">
        <f t="shared" si="26"/>
        <v>30.976671864941292</v>
      </c>
      <c r="T47" s="69">
        <f t="shared" si="27"/>
        <v>39.713513646959996</v>
      </c>
      <c r="U47" s="69">
        <f t="shared" si="28"/>
        <v>70.690185511901291</v>
      </c>
      <c r="W47" t="str">
        <f t="shared" si="29"/>
        <v>21 Science, research, engineering and technology professionals</v>
      </c>
      <c r="X47" s="173">
        <f t="shared" ref="X47:AB47" si="37">X10/X$35*100</f>
        <v>1.8128025239894672</v>
      </c>
      <c r="Y47" s="173">
        <f t="shared" si="37"/>
        <v>1.9228391617142935</v>
      </c>
      <c r="Z47" s="173">
        <f t="shared" si="37"/>
        <v>2.4565522103989998</v>
      </c>
      <c r="AA47" s="173">
        <f t="shared" si="37"/>
        <v>3.3005549369290699</v>
      </c>
      <c r="AB47" s="173">
        <f t="shared" si="37"/>
        <v>3.9755812971872544</v>
      </c>
      <c r="AD47" s="68">
        <f t="shared" si="31"/>
        <v>71.242880060390775</v>
      </c>
      <c r="AE47" s="69">
        <f t="shared" si="32"/>
        <v>74.707615787602293</v>
      </c>
      <c r="AF47" s="69">
        <f t="shared" si="33"/>
        <v>145.95049584799307</v>
      </c>
    </row>
    <row r="48" spans="1:32" x14ac:dyDescent="0.2">
      <c r="A48" t="str">
        <f t="shared" si="19"/>
        <v>22 Health professionals</v>
      </c>
      <c r="B48" s="173">
        <f t="shared" si="20"/>
        <v>3.7619336315532652</v>
      </c>
      <c r="C48" s="173">
        <f t="shared" si="20"/>
        <v>4.0828276173179097</v>
      </c>
      <c r="D48" s="173">
        <f t="shared" si="20"/>
        <v>4.178152353947084</v>
      </c>
      <c r="E48" s="173">
        <f t="shared" si="20"/>
        <v>4.0471625089340568</v>
      </c>
      <c r="F48" s="173">
        <f t="shared" si="20"/>
        <v>4.2411988222961527</v>
      </c>
      <c r="H48" s="68">
        <f t="shared" si="21"/>
        <v>5.870950764654693</v>
      </c>
      <c r="I48" s="69">
        <f t="shared" si="22"/>
        <v>53.415663842523756</v>
      </c>
      <c r="J48" s="69">
        <f t="shared" si="23"/>
        <v>59.286614607178443</v>
      </c>
      <c r="L48" t="str">
        <f t="shared" si="24"/>
        <v>22 Health professionals</v>
      </c>
      <c r="M48" s="173">
        <f t="shared" ref="M48:Q48" si="38">M11/M$35*100</f>
        <v>1.9157810952065251</v>
      </c>
      <c r="N48" s="173">
        <f t="shared" si="38"/>
        <v>2.1220693155268182</v>
      </c>
      <c r="O48" s="173">
        <f t="shared" si="38"/>
        <v>2.4367654373093237</v>
      </c>
      <c r="P48" s="173">
        <f t="shared" si="38"/>
        <v>2.3495965035568531</v>
      </c>
      <c r="Q48" s="173">
        <f t="shared" si="38"/>
        <v>2.4629382172502434</v>
      </c>
      <c r="S48" s="68">
        <f t="shared" si="26"/>
        <v>3.9914208324084433</v>
      </c>
      <c r="T48" s="69">
        <f t="shared" si="27"/>
        <v>38.781132442908749</v>
      </c>
      <c r="U48" s="69">
        <f t="shared" si="28"/>
        <v>42.772553275317193</v>
      </c>
      <c r="W48" t="str">
        <f t="shared" si="29"/>
        <v>22 Health professionals</v>
      </c>
      <c r="X48" s="173">
        <f t="shared" ref="X48:AB48" si="39">X11/X$35*100</f>
        <v>5.7657388412477664</v>
      </c>
      <c r="Y48" s="173">
        <f t="shared" si="39"/>
        <v>6.1714216421194843</v>
      </c>
      <c r="Z48" s="173">
        <f t="shared" si="39"/>
        <v>6.0488410304620546</v>
      </c>
      <c r="AA48" s="173">
        <f t="shared" si="39"/>
        <v>5.8568226802247221</v>
      </c>
      <c r="AB48" s="173">
        <f t="shared" si="39"/>
        <v>6.0986674378747958</v>
      </c>
      <c r="AD48" s="68">
        <f t="shared" si="31"/>
        <v>6.6843374176943176</v>
      </c>
      <c r="AE48" s="69">
        <f t="shared" si="32"/>
        <v>59.748913614029206</v>
      </c>
      <c r="AF48" s="69">
        <f t="shared" si="33"/>
        <v>66.433251031723515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4.1570705495414293</v>
      </c>
      <c r="C49" s="173">
        <f t="shared" si="20"/>
        <v>4.2339669114038303</v>
      </c>
      <c r="D49" s="173">
        <f t="shared" si="20"/>
        <v>4.4156226017670264</v>
      </c>
      <c r="E49" s="173">
        <f t="shared" si="20"/>
        <v>4.2329053338170075</v>
      </c>
      <c r="F49" s="173">
        <f t="shared" si="20"/>
        <v>4.3900537934906669</v>
      </c>
      <c r="H49" s="68">
        <f t="shared" si="21"/>
        <v>3.6932168213302194</v>
      </c>
      <c r="I49" s="69">
        <f t="shared" si="22"/>
        <v>51.613718816678933</v>
      </c>
      <c r="J49" s="69">
        <f t="shared" si="23"/>
        <v>55.306935638009158</v>
      </c>
      <c r="L49" t="str">
        <f t="shared" si="24"/>
        <v>23 Teaching and other educational professionals</v>
      </c>
      <c r="M49" s="173">
        <f t="shared" ref="M49:Q49" si="40">M12/M$35*100</f>
        <v>2.5071335436963711</v>
      </c>
      <c r="N49" s="173">
        <f t="shared" si="40"/>
        <v>2.4042812047080679</v>
      </c>
      <c r="O49" s="173">
        <f t="shared" si="40"/>
        <v>2.435466292735772</v>
      </c>
      <c r="P49" s="173">
        <f t="shared" si="40"/>
        <v>2.3792319544467011</v>
      </c>
      <c r="Q49" s="173">
        <f t="shared" si="40"/>
        <v>2.387394947809073</v>
      </c>
      <c r="S49" s="68">
        <f t="shared" si="26"/>
        <v>0.85556521607623748</v>
      </c>
      <c r="T49" s="69">
        <f t="shared" si="27"/>
        <v>42.683777865887933</v>
      </c>
      <c r="U49" s="69">
        <f t="shared" si="28"/>
        <v>43.539343081964169</v>
      </c>
      <c r="W49" t="str">
        <f t="shared" si="29"/>
        <v>23 Teaching and other educational professionals</v>
      </c>
      <c r="X49" s="173">
        <f t="shared" ref="X49:AB49" si="41">X12/X$35*100</f>
        <v>5.9479043527560211</v>
      </c>
      <c r="Y49" s="173">
        <f t="shared" si="41"/>
        <v>6.1829427901640051</v>
      </c>
      <c r="Z49" s="173">
        <f t="shared" si="41"/>
        <v>6.5428098165340645</v>
      </c>
      <c r="AA49" s="173">
        <f t="shared" si="41"/>
        <v>6.2089810060456463</v>
      </c>
      <c r="AB49" s="173">
        <f t="shared" si="41"/>
        <v>6.4819158878367773</v>
      </c>
      <c r="AD49" s="68">
        <f t="shared" si="31"/>
        <v>4.8279222703869342</v>
      </c>
      <c r="AE49" s="69">
        <f t="shared" si="32"/>
        <v>55.184577423089699</v>
      </c>
      <c r="AF49" s="69">
        <f t="shared" si="33"/>
        <v>60.012499693476641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4.7948351520294228</v>
      </c>
      <c r="C50" s="173">
        <f t="shared" si="20"/>
        <v>5.6855413723714596</v>
      </c>
      <c r="D50" s="173">
        <f t="shared" si="20"/>
        <v>6.3833571122657684</v>
      </c>
      <c r="E50" s="173">
        <f t="shared" si="20"/>
        <v>6.5171408015791963</v>
      </c>
      <c r="F50" s="173">
        <f t="shared" si="20"/>
        <v>7.0770732772677993</v>
      </c>
      <c r="H50" s="68">
        <f t="shared" si="21"/>
        <v>15.631724948980832</v>
      </c>
      <c r="I50" s="69">
        <f t="shared" si="22"/>
        <v>51.892589970553892</v>
      </c>
      <c r="J50" s="69">
        <f t="shared" si="23"/>
        <v>67.524314919534731</v>
      </c>
      <c r="L50" t="str">
        <f t="shared" si="24"/>
        <v>24 Business, media and public service professionals</v>
      </c>
      <c r="M50" s="173">
        <f t="shared" ref="M50:Q50" si="42">M13/M$35*100</f>
        <v>5.1278191492768226</v>
      </c>
      <c r="N50" s="173">
        <f t="shared" si="42"/>
        <v>6.0123803221051642</v>
      </c>
      <c r="O50" s="173">
        <f t="shared" si="42"/>
        <v>6.5430211944550551</v>
      </c>
      <c r="P50" s="173">
        <f t="shared" si="42"/>
        <v>6.700380825821993</v>
      </c>
      <c r="Q50" s="173">
        <f t="shared" si="42"/>
        <v>7.0062542414671123</v>
      </c>
      <c r="S50" s="68">
        <f t="shared" si="26"/>
        <v>10.170491295104332</v>
      </c>
      <c r="T50" s="69">
        <f t="shared" si="27"/>
        <v>44.268691747917615</v>
      </c>
      <c r="U50" s="69">
        <f t="shared" si="28"/>
        <v>54.439183043021941</v>
      </c>
      <c r="W50" t="str">
        <f t="shared" si="29"/>
        <v>24 Business, media and public service professionals</v>
      </c>
      <c r="X50" s="173">
        <f t="shared" ref="X50:AB50" si="43">X13/X$35*100</f>
        <v>4.4334159002109335</v>
      </c>
      <c r="Y50" s="173">
        <f t="shared" si="43"/>
        <v>5.3373934762933413</v>
      </c>
      <c r="Z50" s="173">
        <f t="shared" si="43"/>
        <v>6.2118376252729783</v>
      </c>
      <c r="AA50" s="173">
        <f t="shared" si="43"/>
        <v>6.3218010194392775</v>
      </c>
      <c r="AB50" s="173">
        <f t="shared" si="43"/>
        <v>7.1510467635003838</v>
      </c>
      <c r="AD50" s="68">
        <f t="shared" si="31"/>
        <v>21.811251893025382</v>
      </c>
      <c r="AE50" s="69">
        <f t="shared" si="32"/>
        <v>60.519227736178884</v>
      </c>
      <c r="AF50" s="69">
        <f t="shared" si="33"/>
        <v>82.330479629204262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1.5659200449278425</v>
      </c>
      <c r="C51" s="173">
        <f t="shared" si="20"/>
        <v>1.8314326887576071</v>
      </c>
      <c r="D51" s="173">
        <f t="shared" si="20"/>
        <v>2.0146440978983091</v>
      </c>
      <c r="E51" s="173">
        <f t="shared" si="20"/>
        <v>1.8621093788066676</v>
      </c>
      <c r="F51" s="173">
        <f t="shared" si="20"/>
        <v>1.9662646369256565</v>
      </c>
      <c r="H51" s="68">
        <f t="shared" si="21"/>
        <v>1.7925715719622402</v>
      </c>
      <c r="I51" s="69">
        <f t="shared" si="22"/>
        <v>39.820187224976209</v>
      </c>
      <c r="J51" s="69">
        <f t="shared" si="23"/>
        <v>41.612758796938451</v>
      </c>
      <c r="L51" t="str">
        <f t="shared" si="24"/>
        <v>31 Science, engineering and technology associate professionals</v>
      </c>
      <c r="M51" s="173">
        <f t="shared" ref="M51:Q51" si="44">M14/M$35*100</f>
        <v>2.1976111170263901</v>
      </c>
      <c r="N51" s="173">
        <f t="shared" si="44"/>
        <v>2.7126241277400549</v>
      </c>
      <c r="O51" s="173">
        <f t="shared" si="44"/>
        <v>2.8437910367785335</v>
      </c>
      <c r="P51" s="173">
        <f t="shared" si="44"/>
        <v>2.4981530008775947</v>
      </c>
      <c r="Q51" s="173">
        <f t="shared" si="44"/>
        <v>2.5516995933889901</v>
      </c>
      <c r="S51" s="68">
        <f t="shared" si="26"/>
        <v>-7.6813205208122621</v>
      </c>
      <c r="T51" s="69">
        <f t="shared" si="27"/>
        <v>33.240606231592849</v>
      </c>
      <c r="U51" s="69">
        <f t="shared" si="28"/>
        <v>25.559285710780589</v>
      </c>
      <c r="W51" t="str">
        <f t="shared" si="29"/>
        <v>31 Science, engineering and technology associate professionals</v>
      </c>
      <c r="X51" s="173">
        <f t="shared" ref="X51:AB51" si="45">X14/X$35*100</f>
        <v>0.88028555034085654</v>
      </c>
      <c r="Y51" s="173">
        <f t="shared" si="45"/>
        <v>0.89279013782012151</v>
      </c>
      <c r="Z51" s="173">
        <f t="shared" si="45"/>
        <v>1.1239311983635683</v>
      </c>
      <c r="AA51" s="173">
        <f t="shared" si="45"/>
        <v>1.1840663416468502</v>
      </c>
      <c r="AB51" s="173">
        <f t="shared" si="45"/>
        <v>1.3547529974012531</v>
      </c>
      <c r="AD51" s="68">
        <f t="shared" si="31"/>
        <v>27.543484386385469</v>
      </c>
      <c r="AE51" s="69">
        <f t="shared" si="32"/>
        <v>57.70409542837109</v>
      </c>
      <c r="AF51" s="69">
        <f t="shared" si="33"/>
        <v>85.247579814756563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1.5818375549246686</v>
      </c>
      <c r="C52" s="173">
        <f t="shared" si="20"/>
        <v>1.6830754345923811</v>
      </c>
      <c r="D52" s="173">
        <f t="shared" si="20"/>
        <v>1.7477287957826322</v>
      </c>
      <c r="E52" s="173">
        <f t="shared" si="20"/>
        <v>2.7024916722546233</v>
      </c>
      <c r="F52" s="173">
        <f t="shared" si="20"/>
        <v>3.1148233765054227</v>
      </c>
      <c r="H52" s="68">
        <f t="shared" si="21"/>
        <v>85.879646096073728</v>
      </c>
      <c r="I52" s="69">
        <f t="shared" si="22"/>
        <v>92.996629531850289</v>
      </c>
      <c r="J52" s="69">
        <f t="shared" si="23"/>
        <v>178.87627562792403</v>
      </c>
      <c r="L52" t="str">
        <f t="shared" si="24"/>
        <v>32 Health and social care associate professionals</v>
      </c>
      <c r="M52" s="173">
        <f t="shared" ref="M52:Q52" si="46">M15/M$35*100</f>
        <v>0.77317710716090593</v>
      </c>
      <c r="N52" s="173">
        <f t="shared" si="46"/>
        <v>0.80109967676969474</v>
      </c>
      <c r="O52" s="173">
        <f t="shared" si="46"/>
        <v>0.88728296523163908</v>
      </c>
      <c r="P52" s="173">
        <f t="shared" si="46"/>
        <v>1.1702937665793585</v>
      </c>
      <c r="Q52" s="173">
        <f t="shared" si="46"/>
        <v>1.3083229783606674</v>
      </c>
      <c r="S52" s="68">
        <f t="shared" si="26"/>
        <v>51.708720572692236</v>
      </c>
      <c r="T52" s="69">
        <f t="shared" si="27"/>
        <v>66.277019585515561</v>
      </c>
      <c r="U52" s="69">
        <f t="shared" si="28"/>
        <v>117.98574015820779</v>
      </c>
      <c r="W52" t="str">
        <f t="shared" si="29"/>
        <v>32 Health and social care associate professionals</v>
      </c>
      <c r="X52" s="173">
        <f t="shared" ref="X52:AB52" si="47">X15/X$35*100</f>
        <v>2.4595537707848369</v>
      </c>
      <c r="Y52" s="173">
        <f t="shared" si="47"/>
        <v>2.6225534396711394</v>
      </c>
      <c r="Z52" s="173">
        <f t="shared" si="47"/>
        <v>2.6720645976583519</v>
      </c>
      <c r="AA52" s="173">
        <f t="shared" si="47"/>
        <v>4.335864109999334</v>
      </c>
      <c r="AB52" s="173">
        <f t="shared" si="47"/>
        <v>5.0017896535869371</v>
      </c>
      <c r="AD52" s="68">
        <f t="shared" si="31"/>
        <v>98.068929445462217</v>
      </c>
      <c r="AE52" s="69">
        <f t="shared" si="32"/>
        <v>102.52791648508644</v>
      </c>
      <c r="AF52" s="69">
        <f t="shared" si="33"/>
        <v>200.59684593054862</v>
      </c>
    </row>
    <row r="53" spans="1:32" x14ac:dyDescent="0.2">
      <c r="A53" t="str">
        <f t="shared" si="19"/>
        <v>33 Protective service occupations</v>
      </c>
      <c r="B53" s="173">
        <f t="shared" si="20"/>
        <v>0.94966879977495622</v>
      </c>
      <c r="C53" s="173">
        <f t="shared" si="20"/>
        <v>1.0520902503084588</v>
      </c>
      <c r="D53" s="173">
        <f t="shared" si="20"/>
        <v>1.1215270795817598</v>
      </c>
      <c r="E53" s="173">
        <f t="shared" si="20"/>
        <v>0.95564986358414072</v>
      </c>
      <c r="F53" s="173">
        <f t="shared" si="20"/>
        <v>0.99278904567047421</v>
      </c>
      <c r="H53" s="68">
        <f t="shared" si="21"/>
        <v>-7.6749257301821654</v>
      </c>
      <c r="I53" s="69">
        <f t="shared" si="22"/>
        <v>29.931602147761428</v>
      </c>
      <c r="J53" s="69">
        <f t="shared" si="23"/>
        <v>22.256676417579264</v>
      </c>
      <c r="L53" t="str">
        <f t="shared" si="24"/>
        <v>33 Protective service occupations</v>
      </c>
      <c r="M53" s="173">
        <f t="shared" ref="M53:Q53" si="48">M16/M$35*100</f>
        <v>1.461330265614766</v>
      </c>
      <c r="N53" s="173">
        <f t="shared" si="48"/>
        <v>1.5867045416244741</v>
      </c>
      <c r="O53" s="173">
        <f t="shared" si="48"/>
        <v>1.6627475495917605</v>
      </c>
      <c r="P53" s="173">
        <f t="shared" si="48"/>
        <v>1.4227178023252474</v>
      </c>
      <c r="Q53" s="173">
        <f t="shared" si="48"/>
        <v>1.3957565265495262</v>
      </c>
      <c r="S53" s="68">
        <f t="shared" si="26"/>
        <v>-13.634344981020194</v>
      </c>
      <c r="T53" s="69">
        <f t="shared" si="27"/>
        <v>24.810185067784168</v>
      </c>
      <c r="U53" s="69">
        <f t="shared" si="28"/>
        <v>11.175840086763975</v>
      </c>
      <c r="W53" t="str">
        <f t="shared" si="29"/>
        <v>33 Protective service occupations</v>
      </c>
      <c r="X53" s="173">
        <f t="shared" ref="X53:AB53" si="49">X16/X$35*100</f>
        <v>0.39431387071877227</v>
      </c>
      <c r="Y53" s="173">
        <f t="shared" si="49"/>
        <v>0.48262066632343142</v>
      </c>
      <c r="Z53" s="173">
        <f t="shared" si="49"/>
        <v>0.54011981444584933</v>
      </c>
      <c r="AA53" s="173">
        <f t="shared" si="49"/>
        <v>0.45774036059617995</v>
      </c>
      <c r="AB53" s="173">
        <f t="shared" si="49"/>
        <v>0.57187242259075488</v>
      </c>
      <c r="AD53" s="68">
        <f t="shared" si="31"/>
        <v>12.033248202424678</v>
      </c>
      <c r="AE53" s="69">
        <f t="shared" si="32"/>
        <v>46.868450244061961</v>
      </c>
      <c r="AF53" s="69">
        <f t="shared" si="33"/>
        <v>58.901698446486641</v>
      </c>
    </row>
    <row r="54" spans="1:32" x14ac:dyDescent="0.2">
      <c r="A54" t="str">
        <f t="shared" si="19"/>
        <v>34 Culture, media and sports occupations</v>
      </c>
      <c r="B54" s="173">
        <f t="shared" si="20"/>
        <v>1.3033359367422659</v>
      </c>
      <c r="C54" s="173">
        <f t="shared" si="20"/>
        <v>1.4386742812606481</v>
      </c>
      <c r="D54" s="173">
        <f t="shared" si="20"/>
        <v>1.5995440962374978</v>
      </c>
      <c r="E54" s="173">
        <f t="shared" si="20"/>
        <v>1.3513103269773825</v>
      </c>
      <c r="F54" s="173">
        <f t="shared" si="20"/>
        <v>1.4169076943516923</v>
      </c>
      <c r="H54" s="68">
        <f t="shared" si="21"/>
        <v>-7.6115257933684513</v>
      </c>
      <c r="I54" s="69">
        <f t="shared" si="22"/>
        <v>42.853198299536999</v>
      </c>
      <c r="J54" s="69">
        <f t="shared" si="23"/>
        <v>35.241672506168548</v>
      </c>
      <c r="L54" t="str">
        <f t="shared" si="24"/>
        <v>34 Culture, media and sports occupations</v>
      </c>
      <c r="M54" s="173">
        <f t="shared" ref="M54:Q54" si="50">M17/M$35*100</f>
        <v>1.2564707633062659</v>
      </c>
      <c r="N54" s="173">
        <f t="shared" si="50"/>
        <v>1.4397767238365928</v>
      </c>
      <c r="O54" s="173">
        <f t="shared" si="50"/>
        <v>1.4957777682126634</v>
      </c>
      <c r="P54" s="173">
        <f t="shared" si="50"/>
        <v>1.2089757950497402</v>
      </c>
      <c r="Q54" s="173">
        <f t="shared" si="50"/>
        <v>1.2240086767985234</v>
      </c>
      <c r="S54" s="68">
        <f t="shared" si="26"/>
        <v>-15.807163217961767</v>
      </c>
      <c r="T54" s="69">
        <f t="shared" si="27"/>
        <v>33.586642709452448</v>
      </c>
      <c r="U54" s="69">
        <f t="shared" si="28"/>
        <v>17.77947949149068</v>
      </c>
      <c r="W54" t="str">
        <f t="shared" si="29"/>
        <v>34 Culture, media and sports occupations</v>
      </c>
      <c r="X54" s="173">
        <f t="shared" ref="X54:AB54" si="51">X17/X$35*100</f>
        <v>1.3542031737854854</v>
      </c>
      <c r="Y54" s="173">
        <f t="shared" si="51"/>
        <v>1.437499962643868</v>
      </c>
      <c r="Z54" s="173">
        <f t="shared" si="51"/>
        <v>1.7110152994405141</v>
      </c>
      <c r="AA54" s="173">
        <f t="shared" si="51"/>
        <v>1.5030435335878181</v>
      </c>
      <c r="AB54" s="173">
        <f t="shared" si="51"/>
        <v>1.6183988987703526</v>
      </c>
      <c r="AD54" s="68">
        <f t="shared" si="31"/>
        <v>8.5131658913990063E-2</v>
      </c>
      <c r="AE54" s="69">
        <f t="shared" si="32"/>
        <v>51.555572556040438</v>
      </c>
      <c r="AF54" s="69">
        <f t="shared" si="33"/>
        <v>51.640704214954425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4.9357739252739457</v>
      </c>
      <c r="C55" s="173">
        <f t="shared" si="52"/>
        <v>5.1976807140024848</v>
      </c>
      <c r="D55" s="173">
        <f t="shared" si="52"/>
        <v>5.5774202731392144</v>
      </c>
      <c r="E55" s="173">
        <f t="shared" si="52"/>
        <v>5.512380311821766</v>
      </c>
      <c r="F55" s="173">
        <f t="shared" si="52"/>
        <v>5.701914362858056</v>
      </c>
      <c r="H55" s="68">
        <f t="shared" si="21"/>
        <v>6.6251788715076962</v>
      </c>
      <c r="I55" s="69">
        <f t="shared" si="22"/>
        <v>47.968977151523276</v>
      </c>
      <c r="J55" s="69">
        <f t="shared" si="23"/>
        <v>54.594156023030969</v>
      </c>
      <c r="L55" t="str">
        <f t="shared" si="24"/>
        <v>35 Business and public service associate professionals</v>
      </c>
      <c r="M55" s="173">
        <f t="shared" ref="M55:Q55" si="53">M18/M$35*100</f>
        <v>4.7234310013476373</v>
      </c>
      <c r="N55" s="173">
        <f t="shared" si="53"/>
        <v>4.9876310868383165</v>
      </c>
      <c r="O55" s="173">
        <f t="shared" si="53"/>
        <v>5.3734522143974557</v>
      </c>
      <c r="P55" s="173">
        <f t="shared" si="53"/>
        <v>5.237155176756513</v>
      </c>
      <c r="Q55" s="173">
        <f t="shared" si="53"/>
        <v>5.2102162458130241</v>
      </c>
      <c r="S55" s="68">
        <f t="shared" si="26"/>
        <v>-0.23916443668451459</v>
      </c>
      <c r="T55" s="69">
        <f t="shared" si="27"/>
        <v>38.288761431753827</v>
      </c>
      <c r="U55" s="69">
        <f t="shared" si="28"/>
        <v>38.049596995069315</v>
      </c>
      <c r="W55" t="str">
        <f t="shared" si="29"/>
        <v>35 Business and public service associate professionals</v>
      </c>
      <c r="X55" s="173">
        <f t="shared" ref="X55:AB55" si="54">X18/X$35*100</f>
        <v>5.1662499281113208</v>
      </c>
      <c r="Y55" s="173">
        <f t="shared" si="54"/>
        <v>5.4214249642785646</v>
      </c>
      <c r="Z55" s="173">
        <f t="shared" si="54"/>
        <v>5.7965334031469178</v>
      </c>
      <c r="AA55" s="173">
        <f t="shared" si="54"/>
        <v>5.8057791920349704</v>
      </c>
      <c r="AB55" s="173">
        <f t="shared" si="54"/>
        <v>6.2155138983584832</v>
      </c>
      <c r="AD55" s="68">
        <f t="shared" si="31"/>
        <v>13.46099361260581</v>
      </c>
      <c r="AE55" s="69">
        <f t="shared" si="32"/>
        <v>57.608961392293146</v>
      </c>
      <c r="AF55" s="69">
        <f t="shared" si="33"/>
        <v>71.069955004898958</v>
      </c>
    </row>
    <row r="56" spans="1:32" x14ac:dyDescent="0.2">
      <c r="A56" t="str">
        <f t="shared" si="19"/>
        <v>41 Administrative occupations</v>
      </c>
      <c r="B56" s="173">
        <f t="shared" si="52"/>
        <v>9.7869667340751256</v>
      </c>
      <c r="C56" s="173">
        <f t="shared" si="52"/>
        <v>9.3901684626884787</v>
      </c>
      <c r="D56" s="173">
        <f t="shared" si="52"/>
        <v>10.045551258585283</v>
      </c>
      <c r="E56" s="173">
        <f t="shared" si="52"/>
        <v>10.34333070615296</v>
      </c>
      <c r="F56" s="173">
        <f t="shared" si="52"/>
        <v>10.09333908332831</v>
      </c>
      <c r="H56" s="68">
        <f t="shared" si="21"/>
        <v>4.7933062899255567</v>
      </c>
      <c r="I56" s="69">
        <f t="shared" si="22"/>
        <v>51.043669767158342</v>
      </c>
      <c r="J56" s="69">
        <f t="shared" si="23"/>
        <v>55.836976057083895</v>
      </c>
      <c r="L56" t="str">
        <f t="shared" si="24"/>
        <v>41 Administrative occupations</v>
      </c>
      <c r="M56" s="173">
        <f t="shared" ref="M56:Q56" si="55">M19/M$35*100</f>
        <v>6.6553739677883774</v>
      </c>
      <c r="N56" s="173">
        <f t="shared" si="55"/>
        <v>6.4358556050489391</v>
      </c>
      <c r="O56" s="173">
        <f t="shared" si="55"/>
        <v>7.6507759497125738</v>
      </c>
      <c r="P56" s="173">
        <f t="shared" si="55"/>
        <v>8.2544725434389541</v>
      </c>
      <c r="Q56" s="173">
        <f t="shared" si="55"/>
        <v>9.1268533425804854</v>
      </c>
      <c r="S56" s="68">
        <f t="shared" si="26"/>
        <v>22.736379539773154</v>
      </c>
      <c r="T56" s="69">
        <f t="shared" si="27"/>
        <v>42.737440853603715</v>
      </c>
      <c r="U56" s="69">
        <f t="shared" si="28"/>
        <v>65.473820393376855</v>
      </c>
      <c r="W56" t="str">
        <f t="shared" si="29"/>
        <v>41 Administrative occupations</v>
      </c>
      <c r="X56" s="173">
        <f t="shared" ref="X56:AB56" si="56">X19/X$35*100</f>
        <v>13.185982674623869</v>
      </c>
      <c r="Y56" s="173">
        <f t="shared" si="56"/>
        <v>12.537093902822496</v>
      </c>
      <c r="Z56" s="173">
        <f t="shared" si="56"/>
        <v>12.6181438342522</v>
      </c>
      <c r="AA56" s="173">
        <f t="shared" si="56"/>
        <v>12.570120950871019</v>
      </c>
      <c r="AB56" s="173">
        <f t="shared" si="56"/>
        <v>11.102874426882174</v>
      </c>
      <c r="AD56" s="68">
        <f t="shared" si="31"/>
        <v>-6.8939638017920082</v>
      </c>
      <c r="AE56" s="69">
        <f t="shared" si="32"/>
        <v>56.453954806103404</v>
      </c>
      <c r="AF56" s="69">
        <f t="shared" si="33"/>
        <v>49.559991004311399</v>
      </c>
    </row>
    <row r="57" spans="1:32" x14ac:dyDescent="0.2">
      <c r="A57" t="str">
        <f t="shared" si="19"/>
        <v>42 Secretarial and related occupations</v>
      </c>
      <c r="B57" s="173">
        <f t="shared" si="52"/>
        <v>2.4963970693549196</v>
      </c>
      <c r="C57" s="173">
        <f t="shared" si="52"/>
        <v>2.1944765989284445</v>
      </c>
      <c r="D57" s="173">
        <f t="shared" si="52"/>
        <v>2.1811717755819453</v>
      </c>
      <c r="E57" s="173">
        <f t="shared" si="52"/>
        <v>2.0714566132672889</v>
      </c>
      <c r="F57" s="173">
        <f t="shared" si="52"/>
        <v>1.5368385814094736</v>
      </c>
      <c r="H57" s="68">
        <f t="shared" si="21"/>
        <v>-26.512945775363793</v>
      </c>
      <c r="I57" s="69">
        <f t="shared" si="22"/>
        <v>46.762024945872675</v>
      </c>
      <c r="J57" s="69">
        <f t="shared" si="23"/>
        <v>20.249079170508882</v>
      </c>
      <c r="L57" t="str">
        <f t="shared" si="24"/>
        <v>42 Secretarial and related occupations</v>
      </c>
      <c r="M57" s="173">
        <f t="shared" ref="M57:Q57" si="57">M20/M$35*100</f>
        <v>0.42981524893077561</v>
      </c>
      <c r="N57" s="173">
        <f t="shared" si="57"/>
        <v>0.32678043204966783</v>
      </c>
      <c r="O57" s="173">
        <f t="shared" si="57"/>
        <v>0.32979522919479548</v>
      </c>
      <c r="P57" s="173">
        <f t="shared" si="57"/>
        <v>0.29739343873509916</v>
      </c>
      <c r="Q57" s="173">
        <f t="shared" si="57"/>
        <v>0.34530798673316371</v>
      </c>
      <c r="S57" s="68">
        <f t="shared" si="26"/>
        <v>7.7258612522366672</v>
      </c>
      <c r="T57" s="69">
        <f t="shared" si="27"/>
        <v>32.318051586318489</v>
      </c>
      <c r="U57" s="69">
        <f t="shared" si="28"/>
        <v>40.043912838555158</v>
      </c>
      <c r="W57" t="str">
        <f t="shared" si="29"/>
        <v>42 Secretarial and related occupations</v>
      </c>
      <c r="X57" s="173">
        <f t="shared" ref="X57:AB57" si="58">X20/X$35*100</f>
        <v>4.739455178854544</v>
      </c>
      <c r="Y57" s="173">
        <f t="shared" si="58"/>
        <v>4.1839411090235927</v>
      </c>
      <c r="Z57" s="173">
        <f t="shared" si="58"/>
        <v>4.1700170506910501</v>
      </c>
      <c r="AA57" s="173">
        <f t="shared" si="58"/>
        <v>3.962665236752319</v>
      </c>
      <c r="AB57" s="173">
        <f t="shared" si="58"/>
        <v>2.7814428187371392</v>
      </c>
      <c r="AD57" s="68">
        <f t="shared" si="31"/>
        <v>-29.421863263575414</v>
      </c>
      <c r="AE57" s="69">
        <f t="shared" si="32"/>
        <v>47.989180047129565</v>
      </c>
      <c r="AF57" s="69">
        <f t="shared" si="33"/>
        <v>18.567316783554151</v>
      </c>
    </row>
    <row r="58" spans="1:32" x14ac:dyDescent="0.2">
      <c r="A58" t="str">
        <f t="shared" si="19"/>
        <v>51 Skilled agricultural and related trades</v>
      </c>
      <c r="B58" s="173">
        <f t="shared" si="52"/>
        <v>1.9244558942259609</v>
      </c>
      <c r="C58" s="173">
        <f t="shared" si="52"/>
        <v>1.8197579692016324</v>
      </c>
      <c r="D58" s="173">
        <f t="shared" si="52"/>
        <v>1.4227839976092176</v>
      </c>
      <c r="E58" s="173">
        <f t="shared" si="52"/>
        <v>1.3892474702661872</v>
      </c>
      <c r="F58" s="173">
        <f t="shared" si="52"/>
        <v>1.4492140902679382</v>
      </c>
      <c r="H58" s="68">
        <f t="shared" si="21"/>
        <v>6.2346103462688118</v>
      </c>
      <c r="I58" s="69">
        <f t="shared" si="22"/>
        <v>56.558732839556654</v>
      </c>
      <c r="J58" s="69">
        <f t="shared" si="23"/>
        <v>62.793343185825471</v>
      </c>
      <c r="L58" t="str">
        <f t="shared" si="24"/>
        <v>51 Skilled agricultural and related trades</v>
      </c>
      <c r="M58" s="173">
        <f t="shared" ref="M58:Q58" si="59">M21/M$35*100</f>
        <v>3.1931097356941045</v>
      </c>
      <c r="N58" s="173">
        <f t="shared" si="59"/>
        <v>2.7731709715787765</v>
      </c>
      <c r="O58" s="173">
        <f t="shared" si="59"/>
        <v>2.3027935596818319</v>
      </c>
      <c r="P58" s="173">
        <f t="shared" si="59"/>
        <v>2.234441087910545</v>
      </c>
      <c r="Q58" s="173">
        <f t="shared" si="59"/>
        <v>2.2642190589385369</v>
      </c>
      <c r="S58" s="68">
        <f t="shared" si="26"/>
        <v>1.1628732827006625</v>
      </c>
      <c r="T58" s="69">
        <f t="shared" si="27"/>
        <v>53.141336582750128</v>
      </c>
      <c r="U58" s="69">
        <f t="shared" si="28"/>
        <v>54.304209865450794</v>
      </c>
      <c r="W58" t="str">
        <f t="shared" si="29"/>
        <v>51 Skilled agricultural and related trades</v>
      </c>
      <c r="X58" s="173">
        <f t="shared" ref="X58:AB58" si="60">X21/X$35*100</f>
        <v>0.54746502982895329</v>
      </c>
      <c r="Y58" s="173">
        <f t="shared" si="60"/>
        <v>0.80418521955979805</v>
      </c>
      <c r="Z58" s="173">
        <f t="shared" si="60"/>
        <v>0.47743181466492784</v>
      </c>
      <c r="AA58" s="173">
        <f t="shared" si="60"/>
        <v>0.48824378496900378</v>
      </c>
      <c r="AB58" s="173">
        <f t="shared" si="60"/>
        <v>0.59790683724176896</v>
      </c>
      <c r="AD58" s="68">
        <f t="shared" si="31"/>
        <v>32.513476369649361</v>
      </c>
      <c r="AE58" s="69">
        <f t="shared" si="32"/>
        <v>74.265742736918668</v>
      </c>
      <c r="AF58" s="69">
        <f t="shared" si="33"/>
        <v>106.77921910656801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3.5176568084222288</v>
      </c>
      <c r="C59" s="173">
        <f t="shared" si="52"/>
        <v>3.3972984557998305</v>
      </c>
      <c r="D59" s="173">
        <f t="shared" si="52"/>
        <v>3.1126041342492368</v>
      </c>
      <c r="E59" s="173">
        <f t="shared" si="52"/>
        <v>3.0021673965017688</v>
      </c>
      <c r="F59" s="173">
        <f t="shared" si="52"/>
        <v>2.6937585110870033</v>
      </c>
      <c r="H59" s="68">
        <f t="shared" si="21"/>
        <v>-9.7375280457542939</v>
      </c>
      <c r="I59" s="69">
        <f t="shared" si="22"/>
        <v>36.080250066799216</v>
      </c>
      <c r="J59" s="69">
        <f t="shared" si="23"/>
        <v>26.342722021044917</v>
      </c>
      <c r="L59" t="str">
        <f t="shared" si="24"/>
        <v>52 Skilled metal, electrical and electronic trades</v>
      </c>
      <c r="M59" s="173">
        <f t="shared" ref="M59:Q59" si="61">M22/M$35*100</f>
        <v>6.6463725482256386</v>
      </c>
      <c r="N59" s="173">
        <f t="shared" si="61"/>
        <v>6.4128036881450452</v>
      </c>
      <c r="O59" s="173">
        <f t="shared" si="61"/>
        <v>5.8730859556036181</v>
      </c>
      <c r="P59" s="173">
        <f t="shared" si="61"/>
        <v>5.5832249052177474</v>
      </c>
      <c r="Q59" s="173">
        <f t="shared" si="61"/>
        <v>4.9823355882383114</v>
      </c>
      <c r="S59" s="68">
        <f t="shared" si="26"/>
        <v>-12.718070242243936</v>
      </c>
      <c r="T59" s="69">
        <f t="shared" si="27"/>
        <v>34.505835757353807</v>
      </c>
      <c r="U59" s="69">
        <f t="shared" si="28"/>
        <v>21.787765515109871</v>
      </c>
      <c r="W59" t="str">
        <f t="shared" si="29"/>
        <v>52 Skilled metal, electrical and electronic trades</v>
      </c>
      <c r="X59" s="173">
        <f t="shared" ref="X59:AB59" si="62">X22/X$35*100</f>
        <v>0.12176357877753567</v>
      </c>
      <c r="Y59" s="173">
        <f t="shared" si="62"/>
        <v>0.18519107658796913</v>
      </c>
      <c r="Z59" s="173">
        <f t="shared" si="62"/>
        <v>0.14715054343921047</v>
      </c>
      <c r="AA59" s="173">
        <f t="shared" si="62"/>
        <v>0.25067675723429544</v>
      </c>
      <c r="AB59" s="173">
        <f t="shared" si="62"/>
        <v>0.30324269856834274</v>
      </c>
      <c r="AD59" s="68">
        <f t="shared" si="31"/>
        <v>118.05515887866362</v>
      </c>
      <c r="AE59" s="69">
        <f t="shared" si="32"/>
        <v>103.58428848411833</v>
      </c>
      <c r="AF59" s="69">
        <f t="shared" si="33"/>
        <v>221.63944736278194</v>
      </c>
    </row>
    <row r="60" spans="1:32" x14ac:dyDescent="0.2">
      <c r="A60" t="str">
        <f t="shared" si="19"/>
        <v>53 Skilled construction and building trades</v>
      </c>
      <c r="B60" s="173">
        <f t="shared" si="52"/>
        <v>3.6580680171126043</v>
      </c>
      <c r="C60" s="173">
        <f t="shared" si="52"/>
        <v>3.4455927585727411</v>
      </c>
      <c r="D60" s="173">
        <f t="shared" si="52"/>
        <v>2.9889362831709834</v>
      </c>
      <c r="E60" s="173">
        <f t="shared" si="52"/>
        <v>2.7933758983811834</v>
      </c>
      <c r="F60" s="173">
        <f t="shared" si="52"/>
        <v>2.3148676349276442</v>
      </c>
      <c r="H60" s="68">
        <f t="shared" si="21"/>
        <v>-19.224071426596005</v>
      </c>
      <c r="I60" s="69">
        <f t="shared" si="22"/>
        <v>37.501999167384668</v>
      </c>
      <c r="J60" s="69">
        <f t="shared" si="23"/>
        <v>18.277927740788659</v>
      </c>
      <c r="L60" t="str">
        <f t="shared" si="24"/>
        <v>53 Skilled construction and building trades</v>
      </c>
      <c r="M60" s="173">
        <f t="shared" ref="M60:Q60" si="63">M23/M$35*100</f>
        <v>6.969701472495986</v>
      </c>
      <c r="N60" s="173">
        <f t="shared" si="63"/>
        <v>6.6150962875932295</v>
      </c>
      <c r="O60" s="173">
        <f t="shared" si="63"/>
        <v>5.6576433232757308</v>
      </c>
      <c r="P60" s="173">
        <f t="shared" si="63"/>
        <v>5.3487178767240522</v>
      </c>
      <c r="Q60" s="173">
        <f t="shared" si="63"/>
        <v>4.4656145333318902</v>
      </c>
      <c r="S60" s="68">
        <f t="shared" si="26"/>
        <v>-18.791144795711709</v>
      </c>
      <c r="T60" s="69">
        <f t="shared" si="27"/>
        <v>37.596279211906833</v>
      </c>
      <c r="U60" s="69">
        <f t="shared" si="28"/>
        <v>18.80513441619512</v>
      </c>
      <c r="W60" t="str">
        <f t="shared" si="29"/>
        <v>53 Skilled construction and building trades</v>
      </c>
      <c r="X60" s="173">
        <f t="shared" ref="X60:AB60" si="64">X23/X$35*100</f>
        <v>6.3636766254403065E-2</v>
      </c>
      <c r="Y60" s="173">
        <f t="shared" si="64"/>
        <v>6.9446842856007968E-2</v>
      </c>
      <c r="Z60" s="173">
        <f t="shared" si="64"/>
        <v>0.12207195040179405</v>
      </c>
      <c r="AA60" s="173">
        <f t="shared" si="64"/>
        <v>6.929884477248302E-2</v>
      </c>
      <c r="AB60" s="173">
        <f t="shared" si="64"/>
        <v>6.8321289300292187E-2</v>
      </c>
      <c r="AD60" s="68">
        <f t="shared" si="31"/>
        <v>-40.778684087312072</v>
      </c>
      <c r="AE60" s="69">
        <f t="shared" si="32"/>
        <v>32.807970904072469</v>
      </c>
      <c r="AF60" s="69">
        <f t="shared" si="33"/>
        <v>-7.970713183239603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2.50000163562681</v>
      </c>
      <c r="C61" s="173">
        <f t="shared" si="52"/>
        <v>2.0987348598963584</v>
      </c>
      <c r="D61" s="173">
        <f t="shared" si="52"/>
        <v>2.0629198562095556</v>
      </c>
      <c r="E61" s="173">
        <f t="shared" si="52"/>
        <v>2.0694335484313697</v>
      </c>
      <c r="F61" s="173">
        <f t="shared" si="52"/>
        <v>1.9592057232250291</v>
      </c>
      <c r="H61" s="68">
        <f t="shared" si="21"/>
        <v>-0.94642876670582143</v>
      </c>
      <c r="I61" s="69">
        <f t="shared" si="22"/>
        <v>42.470101512136324</v>
      </c>
      <c r="J61" s="69">
        <f t="shared" si="23"/>
        <v>41.523672745430503</v>
      </c>
      <c r="L61" t="str">
        <f t="shared" si="24"/>
        <v>54 Textiles, printing and other skilled trades</v>
      </c>
      <c r="M61" s="173">
        <f t="shared" ref="M61:Q61" si="65">M24/M$35*100</f>
        <v>2.9588660160297384</v>
      </c>
      <c r="N61" s="173">
        <f t="shared" si="65"/>
        <v>2.385620062293174</v>
      </c>
      <c r="O61" s="173">
        <f t="shared" si="65"/>
        <v>2.2593856187850032</v>
      </c>
      <c r="P61" s="173">
        <f t="shared" si="65"/>
        <v>2.282229495803858</v>
      </c>
      <c r="Q61" s="173">
        <f t="shared" si="65"/>
        <v>2.1178315918731943</v>
      </c>
      <c r="S61" s="68">
        <f t="shared" si="26"/>
        <v>-3.5596489237468569</v>
      </c>
      <c r="T61" s="69">
        <f t="shared" si="27"/>
        <v>30.758770937240737</v>
      </c>
      <c r="U61" s="69">
        <f t="shared" si="28"/>
        <v>27.199122013493881</v>
      </c>
      <c r="W61" t="str">
        <f t="shared" si="29"/>
        <v>54 Textiles, printing and other skilled trades</v>
      </c>
      <c r="X61" s="173">
        <f t="shared" ref="X61:AB61" si="66">X24/X$35*100</f>
        <v>2.001952412774334</v>
      </c>
      <c r="Y61" s="173">
        <f t="shared" si="66"/>
        <v>1.793145578962223</v>
      </c>
      <c r="Z61" s="173">
        <f t="shared" si="66"/>
        <v>1.8518660841493066</v>
      </c>
      <c r="AA61" s="173">
        <f t="shared" si="66"/>
        <v>1.8425861979588323</v>
      </c>
      <c r="AB61" s="173">
        <f t="shared" si="66"/>
        <v>1.7935142763151655</v>
      </c>
      <c r="AD61" s="68">
        <f t="shared" si="31"/>
        <v>2.478590523664101</v>
      </c>
      <c r="AE61" s="69">
        <f t="shared" si="32"/>
        <v>57.819567199839462</v>
      </c>
      <c r="AF61" s="69">
        <f t="shared" si="33"/>
        <v>60.298157723503564</v>
      </c>
    </row>
    <row r="62" spans="1:32" x14ac:dyDescent="0.2">
      <c r="A62" t="str">
        <f t="shared" si="19"/>
        <v>61 Caring personal service occupations</v>
      </c>
      <c r="B62" s="173">
        <f t="shared" si="52"/>
        <v>7.4402788721677506</v>
      </c>
      <c r="C62" s="173">
        <f t="shared" si="52"/>
        <v>7.0730723916748452</v>
      </c>
      <c r="D62" s="173">
        <f t="shared" si="52"/>
        <v>6.8969113383224689</v>
      </c>
      <c r="E62" s="173">
        <f t="shared" si="52"/>
        <v>7.0506248582164668</v>
      </c>
      <c r="F62" s="173">
        <f t="shared" si="52"/>
        <v>7.42887810955615</v>
      </c>
      <c r="H62" s="68">
        <f t="shared" si="21"/>
        <v>12.341713303483772</v>
      </c>
      <c r="I62" s="69">
        <f t="shared" si="22"/>
        <v>60.005265585662713</v>
      </c>
      <c r="J62" s="69">
        <f t="shared" si="23"/>
        <v>72.346978889146484</v>
      </c>
      <c r="L62" t="str">
        <f t="shared" si="24"/>
        <v>61 Caring personal service occupations</v>
      </c>
      <c r="M62" s="173">
        <f t="shared" ref="M62:Q62" si="67">M25/M$35*100</f>
        <v>1.9032624709142896</v>
      </c>
      <c r="N62" s="173">
        <f t="shared" si="67"/>
        <v>1.9331760704157881</v>
      </c>
      <c r="O62" s="173">
        <f t="shared" si="67"/>
        <v>1.8655514218315361</v>
      </c>
      <c r="P62" s="173">
        <f t="shared" si="67"/>
        <v>2.1980467842032718</v>
      </c>
      <c r="Q62" s="173">
        <f t="shared" si="67"/>
        <v>2.4867694347973393</v>
      </c>
      <c r="S62" s="68">
        <f t="shared" si="26"/>
        <v>37.14690671624323</v>
      </c>
      <c r="T62" s="69">
        <f t="shared" si="27"/>
        <v>54.506652336117611</v>
      </c>
      <c r="U62" s="69">
        <f t="shared" si="28"/>
        <v>91.653559052360833</v>
      </c>
      <c r="W62" t="str">
        <f t="shared" si="29"/>
        <v>61 Caring personal service occupations</v>
      </c>
      <c r="X62" s="173">
        <f t="shared" ref="X62:AB62" si="68">X25/X$35*100</f>
        <v>13.450130221152785</v>
      </c>
      <c r="Y62" s="173">
        <f t="shared" si="68"/>
        <v>12.548074963320216</v>
      </c>
      <c r="Z62" s="173">
        <f t="shared" si="68"/>
        <v>12.301860653908005</v>
      </c>
      <c r="AA62" s="173">
        <f t="shared" si="68"/>
        <v>12.223629761003052</v>
      </c>
      <c r="AB62" s="173">
        <f t="shared" si="68"/>
        <v>12.591120208433686</v>
      </c>
      <c r="AD62" s="68">
        <f t="shared" si="31"/>
        <v>8.3007465353004175</v>
      </c>
      <c r="AE62" s="69">
        <f t="shared" si="32"/>
        <v>60.901034187131231</v>
      </c>
      <c r="AF62" s="69">
        <f t="shared" si="33"/>
        <v>69.20178072243165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2.3851692385332908</v>
      </c>
      <c r="C63" s="173">
        <f t="shared" si="52"/>
        <v>2.5977724204601325</v>
      </c>
      <c r="D63" s="173">
        <f t="shared" si="52"/>
        <v>2.4382591254473076</v>
      </c>
      <c r="E63" s="173">
        <f t="shared" si="52"/>
        <v>2.0939747436484399</v>
      </c>
      <c r="F63" s="173">
        <f t="shared" si="52"/>
        <v>1.941002301665637</v>
      </c>
      <c r="H63" s="68">
        <f t="shared" si="21"/>
        <v>-16.973133917272325</v>
      </c>
      <c r="I63" s="69">
        <f t="shared" si="22"/>
        <v>43.350342107361612</v>
      </c>
      <c r="J63" s="69">
        <f t="shared" si="23"/>
        <v>26.377208190089284</v>
      </c>
      <c r="L63" t="str">
        <f t="shared" si="24"/>
        <v>62 Leisure, travel and related personal service occupations</v>
      </c>
      <c r="M63" s="173">
        <f t="shared" ref="M63:Q63" si="69">M26/M$35*100</f>
        <v>1.2250971315056278</v>
      </c>
      <c r="N63" s="173">
        <f t="shared" si="69"/>
        <v>1.3545847540542113</v>
      </c>
      <c r="O63" s="173">
        <f t="shared" si="69"/>
        <v>1.4215242329518516</v>
      </c>
      <c r="P63" s="173">
        <f t="shared" si="69"/>
        <v>1.3006451839289919</v>
      </c>
      <c r="Q63" s="173">
        <f t="shared" si="69"/>
        <v>1.3570006741162461</v>
      </c>
      <c r="S63" s="68">
        <f t="shared" si="26"/>
        <v>-1.7837120287491737</v>
      </c>
      <c r="T63" s="69">
        <f t="shared" si="27"/>
        <v>41.333949651367362</v>
      </c>
      <c r="U63" s="69">
        <f t="shared" si="28"/>
        <v>39.550237622618191</v>
      </c>
      <c r="W63" t="str">
        <f t="shared" si="29"/>
        <v>62 Leisure, travel and related personal service occupations</v>
      </c>
      <c r="X63" s="173">
        <f t="shared" ref="X63:AB63" si="70">X26/X$35*100</f>
        <v>3.6443060031926509</v>
      </c>
      <c r="Y63" s="173">
        <f t="shared" si="70"/>
        <v>3.9220122971397751</v>
      </c>
      <c r="Z63" s="173">
        <f t="shared" si="70"/>
        <v>3.5304887914891641</v>
      </c>
      <c r="AA63" s="173">
        <f t="shared" si="70"/>
        <v>2.9396896686553444</v>
      </c>
      <c r="AB63" s="173">
        <f t="shared" si="70"/>
        <v>2.5510167683539051</v>
      </c>
      <c r="AD63" s="68">
        <f t="shared" si="31"/>
        <v>-23.543157306087636</v>
      </c>
      <c r="AE63" s="69">
        <f t="shared" si="32"/>
        <v>44.222511284973386</v>
      </c>
      <c r="AF63" s="69">
        <f t="shared" si="33"/>
        <v>20.679353978885747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0.10242896651383257</v>
      </c>
      <c r="C64" s="173">
        <f t="shared" si="52"/>
        <v>8.7223789119806439E-2</v>
      </c>
      <c r="D64" s="173">
        <f t="shared" si="52"/>
        <v>0.1120397581835187</v>
      </c>
      <c r="E64" s="173">
        <f t="shared" si="52"/>
        <v>7.9557045299125939E-2</v>
      </c>
      <c r="F64" s="173">
        <f t="shared" si="52"/>
        <v>8.5742722343703157E-2</v>
      </c>
      <c r="H64" s="68">
        <f t="shared" si="21"/>
        <v>-20.182603305956441</v>
      </c>
      <c r="I64" s="69">
        <f t="shared" si="22"/>
        <v>36.867108845079031</v>
      </c>
      <c r="J64" s="69">
        <f t="shared" si="23"/>
        <v>16.684505539122586</v>
      </c>
      <c r="L64" t="str">
        <f t="shared" si="24"/>
        <v>63 Community and civil enforcement occupations</v>
      </c>
      <c r="M64" s="173">
        <f t="shared" ref="M64:Q64" si="71">M27/M$35*100</f>
        <v>0.15889647968738271</v>
      </c>
      <c r="N64" s="173">
        <f t="shared" si="71"/>
        <v>0.11835667134298786</v>
      </c>
      <c r="O64" s="173">
        <f t="shared" si="71"/>
        <v>0.17316194429598367</v>
      </c>
      <c r="P64" s="173">
        <f t="shared" si="71"/>
        <v>9.9081198863251452E-2</v>
      </c>
      <c r="Q64" s="173">
        <f t="shared" si="71"/>
        <v>0.11466722665067637</v>
      </c>
      <c r="S64" s="68">
        <f t="shared" si="26"/>
        <v>-31.869029457757659</v>
      </c>
      <c r="T64" s="69">
        <f t="shared" si="27"/>
        <v>26.710665879215544</v>
      </c>
      <c r="U64" s="69">
        <f t="shared" si="28"/>
        <v>-5.1583635785421142</v>
      </c>
      <c r="W64" t="str">
        <f t="shared" si="29"/>
        <v>63 Community and civil enforcement occupations</v>
      </c>
      <c r="X64" s="173">
        <f t="shared" ref="X64:AB64" si="72">X27/X$35*100</f>
        <v>4.1139395447532721E-2</v>
      </c>
      <c r="Y64" s="173">
        <f t="shared" si="72"/>
        <v>5.4061133770194961E-2</v>
      </c>
      <c r="Z64" s="173">
        <f t="shared" si="72"/>
        <v>4.6379117029055984E-2</v>
      </c>
      <c r="AA64" s="173">
        <f t="shared" si="72"/>
        <v>5.874366722060459E-2</v>
      </c>
      <c r="AB64" s="173">
        <f t="shared" si="72"/>
        <v>5.5529850946270942E-2</v>
      </c>
      <c r="AD64" s="68">
        <f t="shared" si="31"/>
        <v>26.689877137023277</v>
      </c>
      <c r="AE64" s="69">
        <f t="shared" si="32"/>
        <v>77.603059092306836</v>
      </c>
      <c r="AF64" s="69">
        <f t="shared" si="33"/>
        <v>104.29293622933011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7.2099325852146752</v>
      </c>
      <c r="C65" s="173">
        <f t="shared" si="73"/>
        <v>6.9655629976428672</v>
      </c>
      <c r="D65" s="173">
        <f t="shared" si="73"/>
        <v>6.7017653499497118</v>
      </c>
      <c r="E65" s="173">
        <f t="shared" si="73"/>
        <v>6.4187759346736026</v>
      </c>
      <c r="F65" s="173">
        <f t="shared" si="73"/>
        <v>6.0463562815342247</v>
      </c>
      <c r="H65" s="68">
        <f t="shared" si="21"/>
        <v>-5.9027416208285421</v>
      </c>
      <c r="I65" s="69">
        <f t="shared" si="22"/>
        <v>44.665921704194439</v>
      </c>
      <c r="J65" s="69">
        <f t="shared" si="23"/>
        <v>38.763180083365903</v>
      </c>
      <c r="L65" t="str">
        <f t="shared" si="24"/>
        <v>71 Sales occupations</v>
      </c>
      <c r="M65" s="173">
        <f t="shared" ref="M65:Q65" si="74">M28/M$35*100</f>
        <v>5.1655287680677491</v>
      </c>
      <c r="N65" s="173">
        <f t="shared" si="74"/>
        <v>5.5997095434902784</v>
      </c>
      <c r="O65" s="173">
        <f t="shared" si="74"/>
        <v>5.3113231810535897</v>
      </c>
      <c r="P65" s="173">
        <f t="shared" si="74"/>
        <v>5.1864453635133625</v>
      </c>
      <c r="Q65" s="173">
        <f t="shared" si="74"/>
        <v>5.0962685639260288</v>
      </c>
      <c r="S65" s="68">
        <f t="shared" si="26"/>
        <v>-1.2795107931044263</v>
      </c>
      <c r="T65" s="69">
        <f t="shared" si="27"/>
        <v>33.288961270411285</v>
      </c>
      <c r="U65" s="69">
        <f t="shared" si="28"/>
        <v>32.009450477306864</v>
      </c>
      <c r="W65" t="str">
        <f t="shared" si="29"/>
        <v>71 Sales occupations</v>
      </c>
      <c r="X65" s="173">
        <f t="shared" ref="X65:AB65" si="75">X28/X$35*100</f>
        <v>9.4289187951108904</v>
      </c>
      <c r="Y65" s="173">
        <f t="shared" si="75"/>
        <v>8.4204661136933421</v>
      </c>
      <c r="Z65" s="173">
        <f t="shared" si="75"/>
        <v>8.1954508691478285</v>
      </c>
      <c r="AA65" s="173">
        <f t="shared" si="75"/>
        <v>7.7324801119654136</v>
      </c>
      <c r="AB65" s="173">
        <f t="shared" si="75"/>
        <v>7.0387631945009632</v>
      </c>
      <c r="AD65" s="68">
        <f t="shared" si="31"/>
        <v>-9.121450473307414</v>
      </c>
      <c r="AE65" s="69">
        <f t="shared" si="32"/>
        <v>52.586599824552991</v>
      </c>
      <c r="AF65" s="69">
        <f t="shared" si="33"/>
        <v>43.465149351245572</v>
      </c>
    </row>
    <row r="66" spans="1:32" x14ac:dyDescent="0.2">
      <c r="A66" t="str">
        <f t="shared" si="19"/>
        <v>72 Customer service occupations</v>
      </c>
      <c r="B66" s="173">
        <f t="shared" si="73"/>
        <v>1.7406969754445067</v>
      </c>
      <c r="C66" s="173">
        <f t="shared" si="73"/>
        <v>1.7689118025491612</v>
      </c>
      <c r="D66" s="173">
        <f t="shared" si="73"/>
        <v>1.8769991635856864</v>
      </c>
      <c r="E66" s="173">
        <f t="shared" si="73"/>
        <v>2.0862398678015026</v>
      </c>
      <c r="F66" s="173">
        <f t="shared" si="73"/>
        <v>2.3011298743059507</v>
      </c>
      <c r="H66" s="68">
        <f t="shared" si="21"/>
        <v>27.864358735777689</v>
      </c>
      <c r="I66" s="69">
        <f t="shared" si="22"/>
        <v>51.44011229952703</v>
      </c>
      <c r="J66" s="69">
        <f t="shared" si="23"/>
        <v>79.304471035304729</v>
      </c>
      <c r="L66" t="str">
        <f t="shared" si="24"/>
        <v>72 Customer service occupations</v>
      </c>
      <c r="M66" s="173">
        <f t="shared" ref="M66:Q66" si="76">M29/M$35*100</f>
        <v>1.5185535700933834</v>
      </c>
      <c r="N66" s="173">
        <f t="shared" si="76"/>
        <v>1.3809929954017086</v>
      </c>
      <c r="O66" s="173">
        <f t="shared" si="76"/>
        <v>1.6544993779705561</v>
      </c>
      <c r="P66" s="173">
        <f t="shared" si="76"/>
        <v>2.0484586605336674</v>
      </c>
      <c r="Q66" s="173">
        <f t="shared" si="76"/>
        <v>2.3896049031826907</v>
      </c>
      <c r="S66" s="68">
        <f t="shared" si="26"/>
        <v>48.599453715849542</v>
      </c>
      <c r="T66" s="69">
        <f t="shared" si="27"/>
        <v>45.105711043241072</v>
      </c>
      <c r="U66" s="69">
        <f t="shared" si="28"/>
        <v>93.705164759090607</v>
      </c>
      <c r="W66" t="str">
        <f t="shared" si="29"/>
        <v>72 Customer service occupations</v>
      </c>
      <c r="X66" s="173">
        <f t="shared" ref="X66:AB66" si="77">X29/X$35*100</f>
        <v>1.9818103743528745</v>
      </c>
      <c r="Y66" s="173">
        <f t="shared" si="77"/>
        <v>2.1821217846138703</v>
      </c>
      <c r="Z66" s="173">
        <f t="shared" si="77"/>
        <v>2.1160200414276251</v>
      </c>
      <c r="AA66" s="173">
        <f t="shared" si="77"/>
        <v>2.1265158545963025</v>
      </c>
      <c r="AB66" s="173">
        <f t="shared" si="77"/>
        <v>2.2087139545388221</v>
      </c>
      <c r="AD66" s="68">
        <f t="shared" si="31"/>
        <v>10.447930252724047</v>
      </c>
      <c r="AE66" s="69">
        <f t="shared" si="32"/>
        <v>56.76068819122667</v>
      </c>
      <c r="AF66" s="69">
        <f t="shared" si="33"/>
        <v>67.208618443950712</v>
      </c>
    </row>
    <row r="67" spans="1:32" x14ac:dyDescent="0.2">
      <c r="A67" t="str">
        <f t="shared" si="19"/>
        <v>81 Process, plant and machine operatives</v>
      </c>
      <c r="B67" s="173">
        <f t="shared" si="73"/>
        <v>3.8391865953773601</v>
      </c>
      <c r="C67" s="173">
        <f t="shared" si="73"/>
        <v>3.6271154995360257</v>
      </c>
      <c r="D67" s="173">
        <f t="shared" si="73"/>
        <v>3.3364500518328928</v>
      </c>
      <c r="E67" s="173">
        <f t="shared" si="73"/>
        <v>3.3861671007024086</v>
      </c>
      <c r="F67" s="173">
        <f t="shared" si="73"/>
        <v>2.9431127421998946</v>
      </c>
      <c r="H67" s="68">
        <f t="shared" si="21"/>
        <v>-7.9985388726414586</v>
      </c>
      <c r="I67" s="69">
        <f t="shared" si="22"/>
        <v>39.768097045894457</v>
      </c>
      <c r="J67" s="69">
        <f t="shared" si="23"/>
        <v>31.769558173252999</v>
      </c>
      <c r="L67" t="str">
        <f t="shared" si="24"/>
        <v>81 Process, plant and machine operatives</v>
      </c>
      <c r="M67" s="173">
        <f t="shared" ref="M67:Q67" si="78">M30/M$35*100</f>
        <v>5.3931590101061717</v>
      </c>
      <c r="N67" s="173">
        <f t="shared" si="78"/>
        <v>5.0033893451284195</v>
      </c>
      <c r="O67" s="173">
        <f t="shared" si="78"/>
        <v>4.6657965236703891</v>
      </c>
      <c r="P67" s="173">
        <f t="shared" si="78"/>
        <v>4.5287252143683849</v>
      </c>
      <c r="Q67" s="173">
        <f t="shared" si="78"/>
        <v>3.8855999141753013</v>
      </c>
      <c r="S67" s="68">
        <f t="shared" si="26"/>
        <v>-14.317918965121365</v>
      </c>
      <c r="T67" s="69">
        <f t="shared" si="27"/>
        <v>33.49017015038315</v>
      </c>
      <c r="U67" s="69">
        <f t="shared" si="28"/>
        <v>19.172251185261789</v>
      </c>
      <c r="W67" t="str">
        <f t="shared" si="29"/>
        <v>81 Process, plant and machine operatives</v>
      </c>
      <c r="X67" s="173">
        <f t="shared" ref="X67:AB67" si="79">X30/X$35*100</f>
        <v>2.152512304358583</v>
      </c>
      <c r="Y67" s="173">
        <f t="shared" si="79"/>
        <v>2.1611126129134397</v>
      </c>
      <c r="Z67" s="173">
        <f t="shared" si="79"/>
        <v>1.9083967178656385</v>
      </c>
      <c r="AA67" s="173">
        <f t="shared" si="79"/>
        <v>2.16816326159578</v>
      </c>
      <c r="AB67" s="173">
        <f t="shared" si="79"/>
        <v>1.9586449214753985</v>
      </c>
      <c r="AD67" s="68">
        <f t="shared" si="31"/>
        <v>8.5987767244208371</v>
      </c>
      <c r="AE67" s="69">
        <f t="shared" si="32"/>
        <v>56.256539338529876</v>
      </c>
      <c r="AF67" s="69">
        <f t="shared" si="33"/>
        <v>64.855316062950706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3.8830866000594053</v>
      </c>
      <c r="C68" s="173">
        <f t="shared" si="73"/>
        <v>3.5613374403288973</v>
      </c>
      <c r="D68" s="173">
        <f t="shared" si="73"/>
        <v>3.3520262014876936</v>
      </c>
      <c r="E68" s="173">
        <f t="shared" si="73"/>
        <v>3.3187942283495038</v>
      </c>
      <c r="F68" s="173">
        <f t="shared" si="73"/>
        <v>3.0648998944916226</v>
      </c>
      <c r="H68" s="68">
        <f t="shared" si="21"/>
        <v>-4.6366842681576577</v>
      </c>
      <c r="I68" s="69">
        <f t="shared" si="22"/>
        <v>51.751965845702074</v>
      </c>
      <c r="J68" s="69">
        <f t="shared" si="23"/>
        <v>47.115281577544415</v>
      </c>
      <c r="L68" t="str">
        <f t="shared" si="24"/>
        <v>82 Transport and mobile machine drivers and operatives</v>
      </c>
      <c r="M68" s="173">
        <f t="shared" ref="M68:Q68" si="80">M31/M$35*100</f>
        <v>7.0812041237643157</v>
      </c>
      <c r="N68" s="173">
        <f t="shared" si="80"/>
        <v>6.5761802682946016</v>
      </c>
      <c r="O68" s="173">
        <f t="shared" si="80"/>
        <v>6.1492899433770081</v>
      </c>
      <c r="P68" s="173">
        <f t="shared" si="80"/>
        <v>6.0054765632453995</v>
      </c>
      <c r="Q68" s="173">
        <f t="shared" si="80"/>
        <v>5.5287889185614425</v>
      </c>
      <c r="S68" s="68">
        <f t="shared" si="26"/>
        <v>-7.495521517202433</v>
      </c>
      <c r="T68" s="69">
        <f t="shared" si="27"/>
        <v>49.865934059520164</v>
      </c>
      <c r="U68" s="69">
        <f t="shared" si="28"/>
        <v>42.370412542317737</v>
      </c>
      <c r="W68" t="str">
        <f t="shared" si="29"/>
        <v>82 Transport and mobile machine drivers and operatives</v>
      </c>
      <c r="X68" s="173">
        <f t="shared" ref="X68:AB68" si="81">X31/X$35*100</f>
        <v>0.41186500322619801</v>
      </c>
      <c r="Y68" s="173">
        <f t="shared" si="81"/>
        <v>0.3499356523302789</v>
      </c>
      <c r="Z68" s="173">
        <f t="shared" si="81"/>
        <v>0.34705955267329869</v>
      </c>
      <c r="AA68" s="173">
        <f t="shared" si="81"/>
        <v>0.45470411405023725</v>
      </c>
      <c r="AB68" s="173">
        <f t="shared" si="81"/>
        <v>0.49126331867588985</v>
      </c>
      <c r="AD68" s="68">
        <f t="shared" si="31"/>
        <v>49.778066009981799</v>
      </c>
      <c r="AE68" s="69">
        <f t="shared" si="32"/>
        <v>87.650458736827702</v>
      </c>
      <c r="AF68" s="69">
        <f t="shared" si="33"/>
        <v>137.42852474680953</v>
      </c>
    </row>
    <row r="69" spans="1:32" x14ac:dyDescent="0.2">
      <c r="A69" t="str">
        <f t="shared" si="19"/>
        <v>91 Elementary trades and related occupations</v>
      </c>
      <c r="B69" s="173">
        <f t="shared" si="73"/>
        <v>2.3597450996095022</v>
      </c>
      <c r="C69" s="173">
        <f t="shared" si="73"/>
        <v>1.9667771609474884</v>
      </c>
      <c r="D69" s="173">
        <f t="shared" si="73"/>
        <v>1.7604741147616823</v>
      </c>
      <c r="E69" s="173">
        <f t="shared" si="73"/>
        <v>3.1006888002312114</v>
      </c>
      <c r="F69" s="173">
        <f t="shared" si="73"/>
        <v>3.3589321628642859</v>
      </c>
      <c r="H69" s="68">
        <f t="shared" si="21"/>
        <v>98.995860555714955</v>
      </c>
      <c r="I69" s="69">
        <f t="shared" si="22"/>
        <v>84.658541650543214</v>
      </c>
      <c r="J69" s="69">
        <f t="shared" si="23"/>
        <v>183.65440220625817</v>
      </c>
      <c r="L69" t="str">
        <f t="shared" si="24"/>
        <v>91 Elementary trades and related occupations</v>
      </c>
      <c r="M69" s="173">
        <f t="shared" ref="M69:Q70" si="82">M32/M$35*100</f>
        <v>3.2815642338807489</v>
      </c>
      <c r="N69" s="173">
        <f t="shared" si="82"/>
        <v>2.722573397920538</v>
      </c>
      <c r="O69" s="173">
        <f t="shared" si="82"/>
        <v>2.5396526257193028</v>
      </c>
      <c r="P69" s="173">
        <f t="shared" si="82"/>
        <v>3.4026674885732624</v>
      </c>
      <c r="Q69" s="173">
        <f t="shared" si="82"/>
        <v>3.5865092356912993</v>
      </c>
      <c r="S69" s="68">
        <f t="shared" si="26"/>
        <v>45.296568006302465</v>
      </c>
      <c r="T69" s="69">
        <f t="shared" si="27"/>
        <v>45.303176358421325</v>
      </c>
      <c r="U69" s="69">
        <f t="shared" si="28"/>
        <v>90.59974436472379</v>
      </c>
      <c r="W69" t="str">
        <f t="shared" si="29"/>
        <v>91 Elementary trades and related occupations</v>
      </c>
      <c r="X69" s="173">
        <f t="shared" ref="X69:AB70" si="83">X32/X$35*100</f>
        <v>1.3592069819391046</v>
      </c>
      <c r="Y69" s="173">
        <f t="shared" si="83"/>
        <v>1.1617052134935542</v>
      </c>
      <c r="Z69" s="173">
        <f t="shared" si="83"/>
        <v>0.92343990742623105</v>
      </c>
      <c r="AA69" s="173">
        <f t="shared" si="83"/>
        <v>2.7787697684290942</v>
      </c>
      <c r="AB69" s="173">
        <f t="shared" si="83"/>
        <v>3.1212182590630375</v>
      </c>
      <c r="AD69" s="68">
        <f t="shared" si="31"/>
        <v>257.64600911117282</v>
      </c>
      <c r="AE69" s="69">
        <f t="shared" si="32"/>
        <v>200.93073544721437</v>
      </c>
      <c r="AF69" s="69">
        <f t="shared" si="33"/>
        <v>458.57674455838719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11.370544654361806</v>
      </c>
      <c r="C70" s="173">
        <f t="shared" si="73"/>
        <v>10.477444827250878</v>
      </c>
      <c r="D70" s="173">
        <f t="shared" si="73"/>
        <v>9.5701893624782155</v>
      </c>
      <c r="E70" s="173">
        <f t="shared" si="73"/>
        <v>8.3191506605915198</v>
      </c>
      <c r="F70" s="173">
        <f t="shared" si="73"/>
        <v>7.2675206412353823</v>
      </c>
      <c r="H70" s="68">
        <f t="shared" si="21"/>
        <v>-20.797626568160403</v>
      </c>
      <c r="I70" s="69">
        <f t="shared" si="22"/>
        <v>41.288954797965253</v>
      </c>
      <c r="J70" s="69">
        <f t="shared" si="23"/>
        <v>20.49132822980485</v>
      </c>
      <c r="L70" t="str">
        <f t="shared" si="24"/>
        <v>92 Elementary administration and service occupations</v>
      </c>
      <c r="M70" s="173">
        <f t="shared" si="82"/>
        <v>10.818124589411006</v>
      </c>
      <c r="N70" s="173">
        <f t="shared" si="82"/>
        <v>9.7238488970574082</v>
      </c>
      <c r="O70" s="173">
        <f t="shared" si="82"/>
        <v>9.2463562859280835</v>
      </c>
      <c r="P70" s="173">
        <f t="shared" si="82"/>
        <v>8.9117196507410714</v>
      </c>
      <c r="Q70" s="173">
        <f t="shared" si="82"/>
        <v>8.188182929911612</v>
      </c>
      <c r="S70" s="68">
        <f t="shared" si="26"/>
        <v>-8.8881986604137193</v>
      </c>
      <c r="T70" s="69">
        <f t="shared" si="27"/>
        <v>38.482863719387659</v>
      </c>
      <c r="U70" s="69">
        <f t="shared" si="28"/>
        <v>29.594665058973934</v>
      </c>
      <c r="W70" t="str">
        <f t="shared" si="29"/>
        <v>92 Elementary administration and service occupations</v>
      </c>
      <c r="X70" s="173">
        <f t="shared" si="83"/>
        <v>11.970138773642217</v>
      </c>
      <c r="Y70" s="173">
        <f t="shared" si="83"/>
        <v>11.280173014340106</v>
      </c>
      <c r="Z70" s="173">
        <f t="shared" si="83"/>
        <v>9.9180677481461927</v>
      </c>
      <c r="AA70" s="173">
        <f t="shared" si="83"/>
        <v>7.6874529847316229</v>
      </c>
      <c r="AB70" s="173">
        <f t="shared" si="83"/>
        <v>6.305849836680423</v>
      </c>
      <c r="AD70" s="68">
        <f t="shared" si="31"/>
        <v>-32.724886759000441</v>
      </c>
      <c r="AE70" s="69">
        <f t="shared" si="32"/>
        <v>44.099247506620252</v>
      </c>
      <c r="AF70" s="69">
        <f t="shared" si="33"/>
        <v>11.374360747619813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4.2971529244355402</v>
      </c>
      <c r="I72" s="67">
        <f>IF(D35&gt;0,I35/D35*100,0)</f>
        <v>49.386330483193326</v>
      </c>
      <c r="J72" s="67">
        <f>IF(D35&gt;0,(J35/D35)*100,0)</f>
        <v>53.68348340762887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2.8863405043160451</v>
      </c>
      <c r="T72" s="67">
        <f t="shared" ref="T72" si="85">IF(O35&gt;0,T35/O35*100,0)</f>
        <v>40.713680009651014</v>
      </c>
      <c r="U72" s="67">
        <f t="shared" ref="U72" si="86">IF(O35&gt;0,(U35/O35)*100,0)</f>
        <v>43.600020513967067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5.8127212302432483</v>
      </c>
      <c r="AE72" s="67">
        <f t="shared" ref="AE72" si="88">IF(Z35&gt;0,AE35/Z35*100,0)</f>
        <v>58.702944086534551</v>
      </c>
      <c r="AF72" s="67">
        <f t="shared" ref="AF72" si="89">IF(Z35&gt;0,(AF35/Z35)*100,0)</f>
        <v>64.51566531677777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York and North Yorkshire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York and North Yorkshire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York and North Yorkshire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3.0039614092739253</v>
      </c>
      <c r="C82" s="18">
        <f t="shared" ref="B82:E107" si="96">IF(AND(D$6-C$6 &lt;&gt; 0,C8&lt;&gt;0,D8&lt;&gt;0),(EXP(LN(D8/C8)/(D$6-C$6))-1)*100,0)</f>
        <v>7.6453455340163678</v>
      </c>
      <c r="D82" s="18">
        <f t="shared" si="96"/>
        <v>-2.1795812327641051</v>
      </c>
      <c r="E82" s="18">
        <f t="shared" si="96"/>
        <v>0.84964973592280835</v>
      </c>
      <c r="F82" s="18">
        <f t="shared" ref="F82:F107" si="97">IF(AND(F$6-D$6 &lt;&gt; 0,D8&lt;&gt;0,F8&lt;&gt;0),(EXP(LN(F8/D8)/(F$6-D$6))-1)*100,0)</f>
        <v>-0.17037600549194565</v>
      </c>
      <c r="H82" s="18">
        <f t="shared" ref="H82:H107" si="98">IF($F$6-$D$6 &lt;&gt; 0,(EXP(LN(1+(H45/100))/($F$6-$D$6))-1)*100,0)</f>
        <v>-0.17037600549194565</v>
      </c>
      <c r="I82" s="18">
        <f t="shared" ref="I82:I107" si="99">IF(D8&gt;0,((1+(I8/D8))^(1/($F$6-$D$6))-1)*100,0)</f>
        <v>2.6677273330852458</v>
      </c>
      <c r="J82" s="18">
        <f t="shared" ref="J82:J107" si="100">IF($F$6-$D$6 &lt;&gt; 0,(EXP(LN(1+(J45/100))/($F$6-$D$6))-1)*100,0)</f>
        <v>2.550336634181849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2.2894528512602541</v>
      </c>
      <c r="N82" s="18">
        <f t="shared" si="102"/>
        <v>7.0801580658893748</v>
      </c>
      <c r="O82" s="18">
        <f t="shared" si="102"/>
        <v>-3.2020351249243073</v>
      </c>
      <c r="P82" s="18">
        <f t="shared" si="102"/>
        <v>0.28201884727567794</v>
      </c>
      <c r="Q82" s="18">
        <f t="shared" ref="Q82:Q107" si="103">IF(AND(Q$6-O$6 &lt;&gt; 0,O8&lt;&gt;0,Q8&lt;&gt;0),(EXP(LN(Q8/O8)/(Q$6-O$6))-1)*100,0)</f>
        <v>-0.8930476791840336</v>
      </c>
      <c r="S82" s="18">
        <f t="shared" ref="S82:S107" si="104">IF($F$6-$D$6 &lt;&gt; 0,(EXP(LN(1+(S45/100))/($F$6-$D$6))-1)*100,0)</f>
        <v>-0.8930476791840336</v>
      </c>
      <c r="T82" s="18">
        <f t="shared" ref="T82:T107" si="105">IF(O8&gt;0,((1+(T8/O8))^(1/($F$6-$D$6))-1)*100,0)</f>
        <v>2.3093248062838967</v>
      </c>
      <c r="U82" s="18">
        <f t="shared" ref="U82:U107" si="106">IF($F$6-$D$6 &lt;&gt; 0,(EXP(LN(1+(U45/100))/($F$6-$D$6))-1)*100,0)</f>
        <v>1.6726216743612632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4.4257191046366273</v>
      </c>
      <c r="Y82" s="18">
        <f t="shared" si="108"/>
        <v>8.7134334078489815</v>
      </c>
      <c r="Z82" s="18">
        <f t="shared" si="108"/>
        <v>-0.3829729790675529</v>
      </c>
      <c r="AA82" s="18">
        <f t="shared" si="108"/>
        <v>1.7084552718193757</v>
      </c>
      <c r="AB82" s="18">
        <f t="shared" ref="AB82:AB107" si="109">IF(AND(AB$6-Z$6 &lt;&gt; 0,Z8&lt;&gt;0,AB8&lt;&gt;0),(EXP(LN(AB8/Z8)/(AB$6-Z$6))-1)*100,0)</f>
        <v>1.006478730808591</v>
      </c>
      <c r="AD82" s="18">
        <f t="shared" ref="AD82:AD107" si="110">IF($F$6-$D$6 &lt;&gt; 0,(EXP(LN(1+(AD45/100))/($F$6-$D$6))-1)*100,0)</f>
        <v>1.006478730808591</v>
      </c>
      <c r="AE82" s="18">
        <f t="shared" ref="AE82:AE107" si="111">IF(Z8&gt;0,((1+(AE8/Z8))^(1/($F$6-$D$6))-1)*100,0)</f>
        <v>3.2915554615547959</v>
      </c>
      <c r="AF82" s="18">
        <f t="shared" ref="AF82:AF107" si="112">IF($F$6-$D$6 &lt;&gt; 0,(EXP(LN(1+(AF45/100))/($F$6-$D$6))-1)*100,0)</f>
        <v>3.9481855587941039</v>
      </c>
    </row>
    <row r="83" spans="1:32" x14ac:dyDescent="0.2">
      <c r="A83" t="str">
        <f t="shared" si="95"/>
        <v>12 Other managers and proprietors</v>
      </c>
      <c r="B83" s="18">
        <f t="shared" si="96"/>
        <v>0.82778941811585405</v>
      </c>
      <c r="C83" s="18">
        <f t="shared" si="96"/>
        <v>-0.29905948483959222</v>
      </c>
      <c r="D83" s="18">
        <f t="shared" si="96"/>
        <v>-0.11402429011467818</v>
      </c>
      <c r="E83" s="18">
        <f t="shared" si="96"/>
        <v>1.2095103035310473</v>
      </c>
      <c r="F83" s="18">
        <f t="shared" si="97"/>
        <v>0.76639488932712663</v>
      </c>
      <c r="H83" s="18">
        <f t="shared" si="98"/>
        <v>0.76639488932712663</v>
      </c>
      <c r="I83" s="18">
        <f t="shared" si="99"/>
        <v>3.1072581110752173</v>
      </c>
      <c r="J83" s="18">
        <f t="shared" si="100"/>
        <v>3.6163292625598586</v>
      </c>
      <c r="L83" t="str">
        <f t="shared" si="101"/>
        <v>12 Other managers and proprietors</v>
      </c>
      <c r="M83" s="18">
        <f t="shared" si="102"/>
        <v>-0.85914452801334473</v>
      </c>
      <c r="N83" s="18">
        <f t="shared" si="102"/>
        <v>0.9895223696960942</v>
      </c>
      <c r="O83" s="18">
        <f t="shared" si="102"/>
        <v>1.4065683212936664</v>
      </c>
      <c r="P83" s="18">
        <f t="shared" si="102"/>
        <v>1.1996508234129344</v>
      </c>
      <c r="Q83" s="18">
        <f t="shared" si="103"/>
        <v>1.2685763679078033</v>
      </c>
      <c r="S83" s="18">
        <f t="shared" si="104"/>
        <v>1.2685763679078033</v>
      </c>
      <c r="T83" s="18">
        <f t="shared" si="105"/>
        <v>3.030396577304062</v>
      </c>
      <c r="U83" s="18">
        <f t="shared" si="106"/>
        <v>3.8917427988943931</v>
      </c>
      <c r="W83" t="str">
        <f t="shared" si="107"/>
        <v>12 Other managers and proprietors</v>
      </c>
      <c r="X83" s="18">
        <f t="shared" si="108"/>
        <v>3.0573771457988563</v>
      </c>
      <c r="Y83" s="18">
        <f t="shared" si="108"/>
        <v>-1.8451147446228222</v>
      </c>
      <c r="Z83" s="18">
        <f t="shared" si="108"/>
        <v>-2.1288228858836078</v>
      </c>
      <c r="AA83" s="18">
        <f t="shared" si="108"/>
        <v>1.2240286464416217</v>
      </c>
      <c r="AB83" s="18">
        <f t="shared" si="109"/>
        <v>9.383961848132838E-2</v>
      </c>
      <c r="AD83" s="18">
        <f t="shared" si="110"/>
        <v>9.383961848132838E-2</v>
      </c>
      <c r="AE83" s="18">
        <f t="shared" si="111"/>
        <v>3.2010476084923578</v>
      </c>
      <c r="AF83" s="18">
        <f t="shared" si="112"/>
        <v>3.2615649985607398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2.8280986022173993</v>
      </c>
      <c r="C84" s="18">
        <f t="shared" si="96"/>
        <v>7.6766520750706446</v>
      </c>
      <c r="D84" s="18">
        <f t="shared" si="96"/>
        <v>4.1749554859021432</v>
      </c>
      <c r="E84" s="18">
        <f t="shared" si="96"/>
        <v>1.3979540033161708</v>
      </c>
      <c r="F84" s="18">
        <f t="shared" si="97"/>
        <v>2.3152969740070084</v>
      </c>
      <c r="H84" s="18">
        <f t="shared" si="98"/>
        <v>2.3152969740070084</v>
      </c>
      <c r="I84" s="18">
        <f t="shared" si="99"/>
        <v>2.6662301961632107</v>
      </c>
      <c r="J84" s="18">
        <f t="shared" si="100"/>
        <v>4.3483251938816858</v>
      </c>
      <c r="L84" t="str">
        <f t="shared" si="101"/>
        <v>21 Science, research, engineering and technology professionals</v>
      </c>
      <c r="M84" s="18">
        <f t="shared" si="102"/>
        <v>3.3021451860341333</v>
      </c>
      <c r="N84" s="18">
        <f t="shared" si="102"/>
        <v>2.4372675777715402</v>
      </c>
      <c r="O84" s="18">
        <f t="shared" si="102"/>
        <v>3.396226703277816</v>
      </c>
      <c r="P84" s="18">
        <f t="shared" si="102"/>
        <v>1.0338843096909356</v>
      </c>
      <c r="Q84" s="18">
        <f t="shared" si="103"/>
        <v>1.8152729919890698</v>
      </c>
      <c r="S84" s="18">
        <f t="shared" si="104"/>
        <v>1.8152729919890698</v>
      </c>
      <c r="T84" s="18">
        <f t="shared" si="105"/>
        <v>2.2545309676870184</v>
      </c>
      <c r="U84" s="18">
        <f t="shared" si="106"/>
        <v>3.6288240721710663</v>
      </c>
      <c r="W84" t="str">
        <f t="shared" si="107"/>
        <v>21 Science, research, engineering and technology professionals</v>
      </c>
      <c r="X84" s="18">
        <f t="shared" si="108"/>
        <v>1.1328536450885496</v>
      </c>
      <c r="Y84" s="18">
        <f t="shared" si="108"/>
        <v>27.437413315755311</v>
      </c>
      <c r="Z84" s="18">
        <f t="shared" si="108"/>
        <v>6.4033858193603077</v>
      </c>
      <c r="AA84" s="18">
        <f t="shared" si="108"/>
        <v>2.3018596691350313</v>
      </c>
      <c r="AB84" s="18">
        <f t="shared" si="109"/>
        <v>3.6511603378047264</v>
      </c>
      <c r="AD84" s="18">
        <f t="shared" si="110"/>
        <v>3.6511603378047264</v>
      </c>
      <c r="AE84" s="18">
        <f t="shared" si="111"/>
        <v>3.7896679339970207</v>
      </c>
      <c r="AF84" s="18">
        <f t="shared" si="112"/>
        <v>6.1833721589846125</v>
      </c>
    </row>
    <row r="85" spans="1:32" x14ac:dyDescent="0.2">
      <c r="A85" t="str">
        <f t="shared" si="95"/>
        <v>22 Health professionals</v>
      </c>
      <c r="B85" s="18">
        <f t="shared" si="96"/>
        <v>1.4670199213816959</v>
      </c>
      <c r="C85" s="18">
        <f t="shared" si="96"/>
        <v>2.5267489125074816</v>
      </c>
      <c r="D85" s="18">
        <f t="shared" si="96"/>
        <v>-0.41552488171259228</v>
      </c>
      <c r="E85" s="18">
        <f t="shared" si="96"/>
        <v>0.78174227391190065</v>
      </c>
      <c r="F85" s="18">
        <f t="shared" si="97"/>
        <v>0.38106234213890477</v>
      </c>
      <c r="H85" s="18">
        <f t="shared" si="98"/>
        <v>0.38106234213890477</v>
      </c>
      <c r="I85" s="18">
        <f t="shared" si="99"/>
        <v>2.8942991964386655</v>
      </c>
      <c r="J85" s="18">
        <f t="shared" si="100"/>
        <v>3.1522294266329354</v>
      </c>
      <c r="L85" t="str">
        <f t="shared" si="101"/>
        <v>22 Health professionals</v>
      </c>
      <c r="M85" s="18">
        <f t="shared" si="102"/>
        <v>1.7555437051999467</v>
      </c>
      <c r="N85" s="18">
        <f t="shared" si="102"/>
        <v>15.516584464583595</v>
      </c>
      <c r="O85" s="18">
        <f t="shared" si="102"/>
        <v>-0.58040488049988515</v>
      </c>
      <c r="P85" s="18">
        <f t="shared" si="102"/>
        <v>0.68476392522844876</v>
      </c>
      <c r="Q85" s="18">
        <f t="shared" si="103"/>
        <v>0.26126214796893255</v>
      </c>
      <c r="S85" s="18">
        <f t="shared" si="104"/>
        <v>0.26126214796893255</v>
      </c>
      <c r="T85" s="18">
        <f t="shared" si="105"/>
        <v>2.2088954847982345</v>
      </c>
      <c r="U85" s="18">
        <f t="shared" si="106"/>
        <v>2.4022851991200467</v>
      </c>
      <c r="W85" t="str">
        <f t="shared" si="107"/>
        <v>22 Health professionals</v>
      </c>
      <c r="X85" s="18">
        <f t="shared" si="108"/>
        <v>1.3623590347909609</v>
      </c>
      <c r="Y85" s="18">
        <f t="shared" si="108"/>
        <v>-2.2310706566391558</v>
      </c>
      <c r="Z85" s="18">
        <f t="shared" si="108"/>
        <v>-0.34450854719548785</v>
      </c>
      <c r="AA85" s="18">
        <f t="shared" si="108"/>
        <v>0.82296124043381713</v>
      </c>
      <c r="AB85" s="18">
        <f t="shared" si="109"/>
        <v>0.4322928393933001</v>
      </c>
      <c r="AD85" s="18">
        <f t="shared" si="110"/>
        <v>0.4322928393933001</v>
      </c>
      <c r="AE85" s="18">
        <f t="shared" si="111"/>
        <v>3.1721610891702001</v>
      </c>
      <c r="AF85" s="18">
        <f t="shared" si="112"/>
        <v>3.4544889673518542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-0.13174926800484377</v>
      </c>
      <c r="C86" s="18">
        <f t="shared" si="96"/>
        <v>4.4860823407547823</v>
      </c>
      <c r="D86" s="18">
        <f t="shared" si="96"/>
        <v>-0.62258720120712541</v>
      </c>
      <c r="E86" s="18">
        <f t="shared" si="96"/>
        <v>0.67721463188241682</v>
      </c>
      <c r="F86" s="18">
        <f t="shared" si="97"/>
        <v>0.24206928605718936</v>
      </c>
      <c r="H86" s="18">
        <f t="shared" si="98"/>
        <v>0.24206928605718936</v>
      </c>
      <c r="I86" s="18">
        <f t="shared" si="99"/>
        <v>2.8132844765258458</v>
      </c>
      <c r="J86" s="18">
        <f t="shared" si="100"/>
        <v>2.9783802975367868</v>
      </c>
      <c r="L86" t="str">
        <f t="shared" si="101"/>
        <v>23 Teaching and other educational professionals</v>
      </c>
      <c r="M86" s="18">
        <f t="shared" si="102"/>
        <v>-1.8463154416572425</v>
      </c>
      <c r="N86" s="18">
        <f t="shared" si="102"/>
        <v>1.9030166898420298</v>
      </c>
      <c r="O86" s="18">
        <f t="shared" si="102"/>
        <v>-0.32023393304472236</v>
      </c>
      <c r="P86" s="18">
        <f t="shared" si="102"/>
        <v>0.24586825100336718</v>
      </c>
      <c r="Q86" s="18">
        <f t="shared" si="103"/>
        <v>5.6811198078254854E-2</v>
      </c>
      <c r="S86" s="18">
        <f t="shared" si="104"/>
        <v>5.6811198078254854E-2</v>
      </c>
      <c r="T86" s="18">
        <f t="shared" si="105"/>
        <v>2.3980390777956773</v>
      </c>
      <c r="U86" s="18">
        <f t="shared" si="106"/>
        <v>2.438858478543926</v>
      </c>
      <c r="W86" t="str">
        <f t="shared" si="107"/>
        <v>23 Teaching and other educational professionals</v>
      </c>
      <c r="X86" s="18">
        <f t="shared" si="108"/>
        <v>0.62408852030841899</v>
      </c>
      <c r="Y86" s="18">
        <f t="shared" si="108"/>
        <v>5.5560125412543293</v>
      </c>
      <c r="Z86" s="18">
        <f t="shared" si="108"/>
        <v>-0.74452748041775596</v>
      </c>
      <c r="AA86" s="18">
        <f t="shared" si="108"/>
        <v>0.84873783173193829</v>
      </c>
      <c r="AB86" s="18">
        <f t="shared" si="109"/>
        <v>0.31482777352616065</v>
      </c>
      <c r="AD86" s="18">
        <f t="shared" si="110"/>
        <v>0.31482777352616065</v>
      </c>
      <c r="AE86" s="18">
        <f t="shared" si="111"/>
        <v>2.9729695558005531</v>
      </c>
      <c r="AF86" s="18">
        <f t="shared" si="112"/>
        <v>3.1835013134803747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3.7377830704862447</v>
      </c>
      <c r="C87" s="18">
        <f t="shared" si="96"/>
        <v>12.484135550121822</v>
      </c>
      <c r="D87" s="18">
        <f t="shared" si="96"/>
        <v>0.63752718340275294</v>
      </c>
      <c r="E87" s="18">
        <f t="shared" si="96"/>
        <v>1.1411114789432908</v>
      </c>
      <c r="F87" s="18">
        <f t="shared" si="97"/>
        <v>0.97297067838120199</v>
      </c>
      <c r="H87" s="18">
        <f t="shared" si="98"/>
        <v>0.97297067838120199</v>
      </c>
      <c r="I87" s="18">
        <f t="shared" si="99"/>
        <v>2.8258809961068332</v>
      </c>
      <c r="J87" s="18">
        <f t="shared" si="100"/>
        <v>3.4995647329109092</v>
      </c>
      <c r="L87" t="str">
        <f t="shared" si="101"/>
        <v>24 Business, media and public service professionals</v>
      </c>
      <c r="M87" s="18">
        <f t="shared" si="102"/>
        <v>3.2126894639673109</v>
      </c>
      <c r="N87" s="18">
        <f t="shared" si="102"/>
        <v>9.4767916368274854</v>
      </c>
      <c r="O87" s="18">
        <f t="shared" si="102"/>
        <v>0.62370634131136971</v>
      </c>
      <c r="P87" s="18">
        <f t="shared" si="102"/>
        <v>0.65987196073362675</v>
      </c>
      <c r="Q87" s="18">
        <f t="shared" si="103"/>
        <v>0.64781531021818051</v>
      </c>
      <c r="S87" s="18">
        <f t="shared" si="104"/>
        <v>0.64781531021818051</v>
      </c>
      <c r="T87" s="18">
        <f t="shared" si="105"/>
        <v>2.4734771222287177</v>
      </c>
      <c r="U87" s="18">
        <f t="shared" si="106"/>
        <v>2.9399215737804241</v>
      </c>
      <c r="W87" t="str">
        <f t="shared" si="107"/>
        <v>24 Business, media and public service professionals</v>
      </c>
      <c r="X87" s="18">
        <f t="shared" si="108"/>
        <v>4.3858983041885624</v>
      </c>
      <c r="Y87" s="18">
        <f t="shared" si="108"/>
        <v>16.092665289973993</v>
      </c>
      <c r="Z87" s="18">
        <f t="shared" si="108"/>
        <v>0.65315667299186142</v>
      </c>
      <c r="AA87" s="18">
        <f t="shared" si="108"/>
        <v>1.661155295229122</v>
      </c>
      <c r="AB87" s="18">
        <f t="shared" si="109"/>
        <v>1.3240390868979324</v>
      </c>
      <c r="AD87" s="18">
        <f t="shared" si="110"/>
        <v>1.3240390868979324</v>
      </c>
      <c r="AE87" s="18">
        <f t="shared" si="111"/>
        <v>3.2052533060712873</v>
      </c>
      <c r="AF87" s="18">
        <f t="shared" si="112"/>
        <v>4.0855923920415815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3.3814862122909517</v>
      </c>
      <c r="C88" s="18">
        <f t="shared" si="96"/>
        <v>10.210083681518899</v>
      </c>
      <c r="D88" s="18">
        <f t="shared" si="96"/>
        <v>-1.3448560103100915</v>
      </c>
      <c r="E88" s="18">
        <f t="shared" si="96"/>
        <v>0.85832264412804005</v>
      </c>
      <c r="F88" s="18">
        <f t="shared" si="97"/>
        <v>0.11851647306426738</v>
      </c>
      <c r="H88" s="18">
        <f t="shared" si="98"/>
        <v>0.11851647306426738</v>
      </c>
      <c r="I88" s="18">
        <f t="shared" si="99"/>
        <v>2.2597339824180551</v>
      </c>
      <c r="J88" s="18">
        <f t="shared" si="100"/>
        <v>2.3466170740055858</v>
      </c>
      <c r="L88" t="str">
        <f t="shared" si="101"/>
        <v>31 Science, engineering and technology associate professionals</v>
      </c>
      <c r="M88" s="18">
        <f t="shared" si="102"/>
        <v>4.5476686695244073</v>
      </c>
      <c r="N88" s="18">
        <f t="shared" si="102"/>
        <v>5.4625431295476368</v>
      </c>
      <c r="O88" s="18">
        <f t="shared" si="102"/>
        <v>-2.4156107353820455</v>
      </c>
      <c r="P88" s="18">
        <f t="shared" si="102"/>
        <v>0.42429328632396235</v>
      </c>
      <c r="Q88" s="18">
        <f t="shared" si="103"/>
        <v>-0.5314075880811342</v>
      </c>
      <c r="S88" s="18">
        <f t="shared" si="104"/>
        <v>-0.5314075880811342</v>
      </c>
      <c r="T88" s="18">
        <f t="shared" si="105"/>
        <v>1.9316622836824004</v>
      </c>
      <c r="U88" s="18">
        <f t="shared" si="106"/>
        <v>1.5289564615178053</v>
      </c>
      <c r="W88" t="str">
        <f t="shared" si="107"/>
        <v>31 Science, engineering and technology associate professionals</v>
      </c>
      <c r="X88" s="18">
        <f t="shared" si="108"/>
        <v>5.894613432344542E-3</v>
      </c>
      <c r="Y88" s="18">
        <f t="shared" si="108"/>
        <v>25.575307396135116</v>
      </c>
      <c r="Z88" s="18">
        <f t="shared" si="108"/>
        <v>1.3515783037851836</v>
      </c>
      <c r="AA88" s="18">
        <f t="shared" si="108"/>
        <v>1.777216607284382</v>
      </c>
      <c r="AB88" s="18">
        <f t="shared" si="109"/>
        <v>1.6351389292657892</v>
      </c>
      <c r="AD88" s="18">
        <f t="shared" si="110"/>
        <v>1.6351389292657892</v>
      </c>
      <c r="AE88" s="18">
        <f t="shared" si="111"/>
        <v>3.0835891737026166</v>
      </c>
      <c r="AF88" s="18">
        <f t="shared" si="112"/>
        <v>4.1957894582931976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0.96546541840494271</v>
      </c>
      <c r="C89" s="18">
        <f t="shared" si="96"/>
        <v>4.0361850155839596</v>
      </c>
      <c r="D89" s="18">
        <f t="shared" si="96"/>
        <v>9.3494061826229888</v>
      </c>
      <c r="E89" s="18">
        <f t="shared" si="96"/>
        <v>1.7454435079544695</v>
      </c>
      <c r="F89" s="18">
        <f t="shared" si="97"/>
        <v>4.2194529290794369</v>
      </c>
      <c r="H89" s="18">
        <f t="shared" si="98"/>
        <v>4.2194529290794369</v>
      </c>
      <c r="I89" s="18">
        <f t="shared" si="99"/>
        <v>4.4808382540528324</v>
      </c>
      <c r="J89" s="18">
        <f t="shared" si="100"/>
        <v>7.0764846283416283</v>
      </c>
      <c r="L89" t="str">
        <f t="shared" si="101"/>
        <v>32 Health and social care associate professionals</v>
      </c>
      <c r="M89" s="18">
        <f t="shared" si="102"/>
        <v>7.0610911642976504E-2</v>
      </c>
      <c r="N89" s="18">
        <f t="shared" si="102"/>
        <v>11.420670127864984</v>
      </c>
      <c r="O89" s="18">
        <f t="shared" si="102"/>
        <v>5.8479929649613016</v>
      </c>
      <c r="P89" s="18">
        <f t="shared" si="102"/>
        <v>1.3350627576714569</v>
      </c>
      <c r="Q89" s="18">
        <f>IF(AND(Q$6-O$6 &lt;&gt; 0,O15&lt;&gt;0,Q15&lt;&gt;0),(EXP(LN(Q15/O15)/(Q$6-O$6))-1)*100,0)</f>
        <v>2.8175781018641155</v>
      </c>
      <c r="S89" s="18">
        <f t="shared" si="104"/>
        <v>2.8175781018641155</v>
      </c>
      <c r="T89" s="18">
        <f t="shared" si="105"/>
        <v>3.448011924679717</v>
      </c>
      <c r="U89" s="18">
        <f t="shared" si="106"/>
        <v>5.3323739517487923</v>
      </c>
      <c r="W89" t="str">
        <f t="shared" si="107"/>
        <v>32 Health and social care associate professionals</v>
      </c>
      <c r="X89" s="18">
        <f t="shared" si="108"/>
        <v>1.2654163643901928</v>
      </c>
      <c r="Y89" s="18">
        <f t="shared" si="108"/>
        <v>1.6334139253788349</v>
      </c>
      <c r="Z89" s="18">
        <f t="shared" si="108"/>
        <v>10.49662067786301</v>
      </c>
      <c r="AA89" s="18">
        <f t="shared" si="108"/>
        <v>1.8608128047499228</v>
      </c>
      <c r="AB89" s="18">
        <f t="shared" si="109"/>
        <v>4.6616933308401887</v>
      </c>
      <c r="AD89" s="18">
        <f t="shared" si="110"/>
        <v>4.6616933308401887</v>
      </c>
      <c r="AE89" s="18">
        <f t="shared" si="111"/>
        <v>4.8171450177821873</v>
      </c>
      <c r="AF89" s="18">
        <f t="shared" si="112"/>
        <v>7.6132203515637098</v>
      </c>
    </row>
    <row r="90" spans="1:32" x14ac:dyDescent="0.2">
      <c r="A90" t="str">
        <f t="shared" si="95"/>
        <v>33 Protective service occupations</v>
      </c>
      <c r="B90" s="18">
        <f t="shared" si="96"/>
        <v>1.9900097433370956</v>
      </c>
      <c r="C90" s="18">
        <f t="shared" si="96"/>
        <v>6.7998704787700204</v>
      </c>
      <c r="D90" s="18">
        <f t="shared" si="96"/>
        <v>-2.9364498009744611</v>
      </c>
      <c r="E90" s="18">
        <f t="shared" si="96"/>
        <v>0.69406661260378311</v>
      </c>
      <c r="F90" s="18">
        <f t="shared" si="97"/>
        <v>-0.53094826589722421</v>
      </c>
      <c r="H90" s="18">
        <f t="shared" si="98"/>
        <v>-0.53094826589722421</v>
      </c>
      <c r="I90" s="18">
        <f t="shared" si="99"/>
        <v>1.7609109909938025</v>
      </c>
      <c r="J90" s="18">
        <f t="shared" si="100"/>
        <v>1.3486976612028911</v>
      </c>
      <c r="L90" t="str">
        <f t="shared" si="101"/>
        <v>33 Protective service occupations</v>
      </c>
      <c r="M90" s="18">
        <f t="shared" si="102"/>
        <v>1.249195251771984</v>
      </c>
      <c r="N90" s="18">
        <f t="shared" si="102"/>
        <v>5.4193734382812719</v>
      </c>
      <c r="O90" s="18">
        <f t="shared" si="102"/>
        <v>-2.9278680797260925</v>
      </c>
      <c r="P90" s="18">
        <f t="shared" si="102"/>
        <v>1.9993782629046386E-2</v>
      </c>
      <c r="Q90" s="18">
        <f t="shared" si="103"/>
        <v>-0.97244157922837804</v>
      </c>
      <c r="S90" s="18">
        <f t="shared" si="104"/>
        <v>-0.97244157922837804</v>
      </c>
      <c r="T90" s="18">
        <f t="shared" si="105"/>
        <v>1.4884613938156654</v>
      </c>
      <c r="U90" s="18">
        <f t="shared" si="106"/>
        <v>0.70878612777518502</v>
      </c>
      <c r="W90" t="str">
        <f t="shared" si="107"/>
        <v>33 Protective service occupations</v>
      </c>
      <c r="X90" s="18">
        <f t="shared" si="108"/>
        <v>4.817817237826727</v>
      </c>
      <c r="Y90" s="18">
        <f t="shared" si="108"/>
        <v>11.634415384917185</v>
      </c>
      <c r="Z90" s="18">
        <f t="shared" si="108"/>
        <v>-2.9648517278383468</v>
      </c>
      <c r="AA90" s="18">
        <f t="shared" si="108"/>
        <v>2.6762871484990125</v>
      </c>
      <c r="AB90" s="18">
        <f t="shared" si="109"/>
        <v>0.76037964933868274</v>
      </c>
      <c r="AD90" s="18">
        <f t="shared" si="110"/>
        <v>0.76037964933868274</v>
      </c>
      <c r="AE90" s="18">
        <f t="shared" si="111"/>
        <v>2.5955602698749303</v>
      </c>
      <c r="AF90" s="18">
        <f t="shared" si="112"/>
        <v>3.135592830872036</v>
      </c>
    </row>
    <row r="91" spans="1:32" x14ac:dyDescent="0.2">
      <c r="A91" t="str">
        <f t="shared" si="95"/>
        <v>34 Culture, media and sports occupations</v>
      </c>
      <c r="B91" s="18">
        <f t="shared" si="96"/>
        <v>1.8975997755891205</v>
      </c>
      <c r="C91" s="18">
        <f t="shared" si="96"/>
        <v>11.39038246298465</v>
      </c>
      <c r="D91" s="18">
        <f t="shared" si="96"/>
        <v>-3.1030426234539221</v>
      </c>
      <c r="E91" s="18">
        <f t="shared" si="96"/>
        <v>0.78750849297131165</v>
      </c>
      <c r="F91" s="18">
        <f t="shared" si="97"/>
        <v>-0.52639600920943996</v>
      </c>
      <c r="H91" s="18">
        <f t="shared" si="98"/>
        <v>-0.52639600920945107</v>
      </c>
      <c r="I91" s="18">
        <f t="shared" si="99"/>
        <v>2.4061403092379585</v>
      </c>
      <c r="J91" s="18">
        <f t="shared" si="100"/>
        <v>2.0330108357022869</v>
      </c>
      <c r="L91" t="str">
        <f t="shared" si="101"/>
        <v>34 Culture, media and sports occupations</v>
      </c>
      <c r="M91" s="18">
        <f t="shared" si="102"/>
        <v>2.62197032802578</v>
      </c>
      <c r="N91" s="18">
        <f t="shared" si="102"/>
        <v>4.5110244218840245</v>
      </c>
      <c r="O91" s="18">
        <f t="shared" si="102"/>
        <v>-4.0276378118844214</v>
      </c>
      <c r="P91" s="18">
        <f t="shared" si="102"/>
        <v>0.33545446346543439</v>
      </c>
      <c r="Q91" s="18">
        <f t="shared" si="103"/>
        <v>-1.1405151948087999</v>
      </c>
      <c r="S91" s="18">
        <f t="shared" si="104"/>
        <v>-1.1405151948087999</v>
      </c>
      <c r="T91" s="18">
        <f t="shared" si="105"/>
        <v>1.9492892404552764</v>
      </c>
      <c r="U91" s="18">
        <f t="shared" si="106"/>
        <v>1.0969318072433953</v>
      </c>
      <c r="W91" t="str">
        <f t="shared" si="107"/>
        <v>34 Culture, media and sports occupations</v>
      </c>
      <c r="X91" s="18">
        <f t="shared" si="108"/>
        <v>1.1521574438677851</v>
      </c>
      <c r="Y91" s="18">
        <f t="shared" si="108"/>
        <v>18.729860718106405</v>
      </c>
      <c r="Z91" s="18">
        <f>IF(AND(AA$6-Z$6 &lt;&gt; 0,Z17&lt;&gt;0,AA17&lt;&gt;0),(EXP(LN(AA17/Z17)/(AA$6-Z$6))-1)*100,0)</f>
        <v>-2.2657493214976676</v>
      </c>
      <c r="AA91" s="18">
        <f t="shared" si="108"/>
        <v>1.1611045589024371</v>
      </c>
      <c r="AB91" s="18">
        <f t="shared" si="109"/>
        <v>5.6731904173767944E-3</v>
      </c>
      <c r="AD91" s="18">
        <f t="shared" si="110"/>
        <v>5.6731904173767944E-3</v>
      </c>
      <c r="AE91" s="18">
        <f t="shared" si="111"/>
        <v>2.8106553044906724</v>
      </c>
      <c r="AF91" s="18">
        <f t="shared" si="112"/>
        <v>2.814504342831925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0.7049948083615476</v>
      </c>
      <c r="C92" s="18">
        <f t="shared" si="96"/>
        <v>7.5072445469599902</v>
      </c>
      <c r="D92" s="18">
        <f t="shared" si="96"/>
        <v>-1.3923950235905647E-2</v>
      </c>
      <c r="E92" s="18">
        <f t="shared" si="96"/>
        <v>0.65056447100260151</v>
      </c>
      <c r="F92" s="18">
        <f t="shared" si="97"/>
        <v>0.42857910057227944</v>
      </c>
      <c r="H92" s="18">
        <f t="shared" si="98"/>
        <v>0.42857910057227944</v>
      </c>
      <c r="I92" s="18">
        <f t="shared" si="99"/>
        <v>2.6466337497974779</v>
      </c>
      <c r="J92" s="18">
        <f t="shared" si="100"/>
        <v>2.9468047323589541</v>
      </c>
      <c r="L92" t="str">
        <f t="shared" si="101"/>
        <v>35 Business and public service associate professionals</v>
      </c>
      <c r="M92" s="18">
        <f t="shared" si="102"/>
        <v>0.54577951310386119</v>
      </c>
      <c r="N92" s="18">
        <f t="shared" si="102"/>
        <v>8.3800250213676755</v>
      </c>
      <c r="O92" s="18">
        <f t="shared" si="102"/>
        <v>-0.3667061622885659</v>
      </c>
      <c r="P92" s="18">
        <f t="shared" si="102"/>
        <v>0.15987265993324673</v>
      </c>
      <c r="Q92" s="18">
        <f t="shared" si="103"/>
        <v>-1.5962118694701211E-2</v>
      </c>
      <c r="S92" s="18">
        <f t="shared" si="104"/>
        <v>-1.5962118694701211E-2</v>
      </c>
      <c r="T92" s="18">
        <f t="shared" si="105"/>
        <v>2.1846807578770555</v>
      </c>
      <c r="U92" s="18">
        <f t="shared" si="106"/>
        <v>2.1728896392803954</v>
      </c>
      <c r="W92" t="str">
        <f t="shared" si="107"/>
        <v>35 Business and public service associate professionals</v>
      </c>
      <c r="X92" s="18">
        <f t="shared" si="108"/>
        <v>0.8622509705984216</v>
      </c>
      <c r="Y92" s="18">
        <f t="shared" si="108"/>
        <v>6.6519496863666649</v>
      </c>
      <c r="Z92" s="18">
        <f t="shared" si="108"/>
        <v>0.33251267272238483</v>
      </c>
      <c r="AA92" s="18">
        <f t="shared" si="108"/>
        <v>1.1029467973969531</v>
      </c>
      <c r="AB92" s="18">
        <f t="shared" si="109"/>
        <v>0.84548032076332547</v>
      </c>
      <c r="AD92" s="18">
        <f t="shared" si="110"/>
        <v>0.84548032076332547</v>
      </c>
      <c r="AE92" s="18">
        <f t="shared" si="111"/>
        <v>3.079442369661578</v>
      </c>
      <c r="AF92" s="18">
        <f t="shared" si="112"/>
        <v>3.6441790899640614</v>
      </c>
    </row>
    <row r="93" spans="1:32" x14ac:dyDescent="0.2">
      <c r="A93" t="str">
        <f t="shared" si="95"/>
        <v>41 Administrative occupations</v>
      </c>
      <c r="B93" s="18">
        <f t="shared" si="96"/>
        <v>-1.6116347599606673</v>
      </c>
      <c r="C93" s="18">
        <f t="shared" si="96"/>
        <v>7.1801469466669099</v>
      </c>
      <c r="D93" s="18">
        <f t="shared" si="96"/>
        <v>0.808160903857158</v>
      </c>
      <c r="E93" s="18">
        <f t="shared" si="96"/>
        <v>6.5762353768406001E-2</v>
      </c>
      <c r="F93" s="18">
        <f t="shared" si="97"/>
        <v>0.31261905453017214</v>
      </c>
      <c r="H93" s="18">
        <f t="shared" si="98"/>
        <v>0.31261905453017214</v>
      </c>
      <c r="I93" s="18">
        <f t="shared" si="99"/>
        <v>2.7874681231182974</v>
      </c>
      <c r="J93" s="18">
        <f t="shared" si="100"/>
        <v>3.0017730980737234</v>
      </c>
      <c r="L93" t="str">
        <f t="shared" si="101"/>
        <v>41 Administrative occupations</v>
      </c>
      <c r="M93" s="18">
        <f t="shared" si="102"/>
        <v>-1.6412240051006721</v>
      </c>
      <c r="N93" s="18">
        <f t="shared" si="102"/>
        <v>19.588486980754304</v>
      </c>
      <c r="O93" s="18">
        <f t="shared" si="102"/>
        <v>1.6793699779608984</v>
      </c>
      <c r="P93" s="18">
        <f t="shared" si="102"/>
        <v>1.2233969175010406</v>
      </c>
      <c r="Q93" s="18">
        <f t="shared" si="103"/>
        <v>1.3751602864247703</v>
      </c>
      <c r="S93" s="18">
        <f t="shared" si="104"/>
        <v>1.3751602864247703</v>
      </c>
      <c r="T93" s="18">
        <f t="shared" si="105"/>
        <v>2.40060606921908</v>
      </c>
      <c r="U93" s="18">
        <f t="shared" si="106"/>
        <v>3.4146229663798877</v>
      </c>
      <c r="W93" t="str">
        <f t="shared" si="107"/>
        <v>41 Administrative occupations</v>
      </c>
      <c r="X93" s="18">
        <f t="shared" si="108"/>
        <v>-1.5954361183059262</v>
      </c>
      <c r="Y93" s="18">
        <f t="shared" si="108"/>
        <v>0.39509670390551754</v>
      </c>
      <c r="Z93" s="18">
        <f t="shared" si="108"/>
        <v>0.2240736542806987</v>
      </c>
      <c r="AA93" s="18">
        <f t="shared" si="108"/>
        <v>-0.82281933071762792</v>
      </c>
      <c r="AB93" s="18">
        <f t="shared" si="109"/>
        <v>-0.47507571620141187</v>
      </c>
      <c r="AD93" s="18">
        <f t="shared" si="110"/>
        <v>-0.47507571620141187</v>
      </c>
      <c r="AE93" s="18">
        <f t="shared" si="111"/>
        <v>3.0289094859502042</v>
      </c>
      <c r="AF93" s="18">
        <f t="shared" si="112"/>
        <v>2.7198465684129314</v>
      </c>
    </row>
    <row r="94" spans="1:32" x14ac:dyDescent="0.2">
      <c r="A94" t="str">
        <f t="shared" si="95"/>
        <v>42 Secretarial and related occupations</v>
      </c>
      <c r="B94" s="18">
        <f t="shared" si="96"/>
        <v>-3.7409105373659823</v>
      </c>
      <c r="C94" s="18">
        <f t="shared" si="96"/>
        <v>-0.41982777922183745</v>
      </c>
      <c r="D94" s="18">
        <f t="shared" si="96"/>
        <v>-0.80824852301649708</v>
      </c>
      <c r="E94" s="18">
        <f t="shared" si="96"/>
        <v>-2.6393859217894056</v>
      </c>
      <c r="F94" s="18">
        <f t="shared" si="97"/>
        <v>-2.0327939261456263</v>
      </c>
      <c r="H94" s="18">
        <f t="shared" si="98"/>
        <v>-2.0327939261456263</v>
      </c>
      <c r="I94" s="18">
        <f t="shared" si="99"/>
        <v>2.5906023377489262</v>
      </c>
      <c r="J94" s="18">
        <f t="shared" si="100"/>
        <v>1.2368873903720434</v>
      </c>
      <c r="L94" t="str">
        <f t="shared" si="101"/>
        <v>42 Secretarial and related occupations</v>
      </c>
      <c r="M94" s="18">
        <f t="shared" si="102"/>
        <v>-7.381399482858086</v>
      </c>
      <c r="N94" s="18">
        <f t="shared" si="102"/>
        <v>1.5262873928325371</v>
      </c>
      <c r="O94" s="18">
        <f t="shared" si="102"/>
        <v>-1.9035071622876543</v>
      </c>
      <c r="P94" s="18">
        <f t="shared" si="102"/>
        <v>1.7197436808444433</v>
      </c>
      <c r="Q94" s="18">
        <f t="shared" si="103"/>
        <v>0.49736271180464975</v>
      </c>
      <c r="S94" s="18">
        <f t="shared" si="104"/>
        <v>0.49736271180464975</v>
      </c>
      <c r="T94" s="18">
        <f t="shared" si="105"/>
        <v>1.8844580832365176</v>
      </c>
      <c r="U94" s="18">
        <f t="shared" si="106"/>
        <v>2.270634199537902</v>
      </c>
      <c r="W94" t="str">
        <f t="shared" si="107"/>
        <v>42 Secretarial and related occupations</v>
      </c>
      <c r="X94" s="18">
        <f t="shared" si="108"/>
        <v>-3.4041580874160315</v>
      </c>
      <c r="Y94" s="18">
        <f t="shared" si="108"/>
        <v>-0.58173603225111226</v>
      </c>
      <c r="Z94" s="18">
        <f t="shared" si="108"/>
        <v>-0.71739468626882408</v>
      </c>
      <c r="AA94" s="18">
        <f t="shared" si="108"/>
        <v>-3.0761992098750857</v>
      </c>
      <c r="AB94" s="18">
        <f t="shared" si="109"/>
        <v>-2.2962245600998576</v>
      </c>
      <c r="AD94" s="18">
        <f t="shared" si="110"/>
        <v>-2.2962245600998576</v>
      </c>
      <c r="AE94" s="18">
        <f t="shared" si="111"/>
        <v>2.6475680118955403</v>
      </c>
      <c r="AF94" s="18">
        <f t="shared" si="112"/>
        <v>1.1418747650071559</v>
      </c>
    </row>
    <row r="95" spans="1:32" x14ac:dyDescent="0.2">
      <c r="A95" t="str">
        <f t="shared" si="95"/>
        <v>51 Skilled agricultural and related trades</v>
      </c>
      <c r="B95" s="18">
        <f t="shared" si="96"/>
        <v>-1.9689072523534357</v>
      </c>
      <c r="C95" s="18">
        <f t="shared" si="96"/>
        <v>-21.667984748146452</v>
      </c>
      <c r="D95" s="18">
        <f t="shared" si="96"/>
        <v>-0.2560660542677784</v>
      </c>
      <c r="E95" s="18">
        <f t="shared" si="96"/>
        <v>0.73568789078719554</v>
      </c>
      <c r="F95" s="18">
        <f t="shared" si="97"/>
        <v>0.40401238868417177</v>
      </c>
      <c r="H95" s="18">
        <f t="shared" si="98"/>
        <v>0.40401238868417177</v>
      </c>
      <c r="I95" s="18">
        <f t="shared" si="99"/>
        <v>3.0335079823319733</v>
      </c>
      <c r="J95" s="18">
        <f t="shared" si="100"/>
        <v>3.3020902977495048</v>
      </c>
      <c r="L95" t="str">
        <f t="shared" si="101"/>
        <v>51 Skilled agricultural and related trades</v>
      </c>
      <c r="M95" s="18">
        <f t="shared" si="102"/>
        <v>-4.2485500819172684</v>
      </c>
      <c r="N95" s="18">
        <f t="shared" si="102"/>
        <v>-16.46498794250396</v>
      </c>
      <c r="O95" s="18">
        <f t="shared" si="102"/>
        <v>-0.45513580290365008</v>
      </c>
      <c r="P95" s="18">
        <f t="shared" si="102"/>
        <v>0.34429507584865515</v>
      </c>
      <c r="Q95" s="18">
        <f t="shared" si="103"/>
        <v>7.71073041322623E-2</v>
      </c>
      <c r="S95" s="18">
        <f t="shared" si="104"/>
        <v>7.71073041322623E-2</v>
      </c>
      <c r="T95" s="18">
        <f t="shared" si="105"/>
        <v>2.8820230521367174</v>
      </c>
      <c r="U95" s="18">
        <f t="shared" si="106"/>
        <v>2.9339214564935601</v>
      </c>
      <c r="W95" t="str">
        <f t="shared" si="107"/>
        <v>51 Skilled agricultural and related trades</v>
      </c>
      <c r="X95" s="18">
        <f t="shared" si="108"/>
        <v>9.7094587171024926</v>
      </c>
      <c r="Y95" s="18">
        <f t="shared" si="108"/>
        <v>-40.779894534818176</v>
      </c>
      <c r="Z95" s="18">
        <f t="shared" si="108"/>
        <v>0.75075930585033479</v>
      </c>
      <c r="AA95" s="18">
        <f t="shared" si="108"/>
        <v>2.4712044164750369</v>
      </c>
      <c r="AB95" s="18">
        <f t="shared" si="109"/>
        <v>1.8944829376285499</v>
      </c>
      <c r="AD95" s="18">
        <f t="shared" si="110"/>
        <v>1.8944829376285499</v>
      </c>
      <c r="AE95" s="18">
        <f t="shared" si="111"/>
        <v>3.7721468216926235</v>
      </c>
      <c r="AF95" s="18">
        <f t="shared" si="112"/>
        <v>4.9624097385433164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-1.4498055279068112</v>
      </c>
      <c r="C96" s="18">
        <f t="shared" si="96"/>
        <v>-8.2081450922603558</v>
      </c>
      <c r="D96" s="18">
        <f t="shared" si="96"/>
        <v>-0.5005758469314614</v>
      </c>
      <c r="E96" s="18">
        <f t="shared" si="96"/>
        <v>-0.77058325308920761</v>
      </c>
      <c r="F96" s="18">
        <f t="shared" si="97"/>
        <v>-0.6806622946866514</v>
      </c>
      <c r="H96" s="18">
        <f t="shared" si="98"/>
        <v>-0.6806622946866514</v>
      </c>
      <c r="I96" s="18">
        <f t="shared" si="99"/>
        <v>2.0750669032440161</v>
      </c>
      <c r="J96" s="18">
        <f t="shared" si="100"/>
        <v>1.571067133912063</v>
      </c>
      <c r="L96" t="str">
        <f t="shared" si="101"/>
        <v>52 Skilled metal, electrical and electronic trades</v>
      </c>
      <c r="M96" s="18">
        <f t="shared" si="102"/>
        <v>-1.6961618477640772</v>
      </c>
      <c r="N96" s="18">
        <f t="shared" si="102"/>
        <v>-7.8684048102367949</v>
      </c>
      <c r="O96" s="18">
        <f t="shared" si="102"/>
        <v>-0.8620735485158515</v>
      </c>
      <c r="P96" s="18">
        <f t="shared" si="102"/>
        <v>-0.92307515981644439</v>
      </c>
      <c r="Q96" s="18">
        <f t="shared" si="103"/>
        <v>-0.90274546114054166</v>
      </c>
      <c r="S96" s="18">
        <f t="shared" si="104"/>
        <v>-0.90274546114054166</v>
      </c>
      <c r="T96" s="18">
        <f t="shared" si="105"/>
        <v>1.9959064223086909</v>
      </c>
      <c r="U96" s="18">
        <f t="shared" si="106"/>
        <v>1.3227365532447966</v>
      </c>
      <c r="W96" t="str">
        <f t="shared" si="107"/>
        <v>52 Skilled metal, electrical and electronic trades</v>
      </c>
      <c r="X96" s="18">
        <f t="shared" si="108"/>
        <v>10.667426172592375</v>
      </c>
      <c r="Y96" s="18">
        <f t="shared" si="108"/>
        <v>-20.739698246620875</v>
      </c>
      <c r="Z96" s="18">
        <f t="shared" si="108"/>
        <v>11.576746574071596</v>
      </c>
      <c r="AA96" s="18">
        <f t="shared" si="108"/>
        <v>2.3457445279686073</v>
      </c>
      <c r="AB96" s="18">
        <f t="shared" si="109"/>
        <v>5.3346098631986916</v>
      </c>
      <c r="AD96" s="18">
        <f t="shared" si="110"/>
        <v>5.3346098631986916</v>
      </c>
      <c r="AE96" s="18">
        <f t="shared" si="111"/>
        <v>4.8535045423718781</v>
      </c>
      <c r="AF96" s="18">
        <f t="shared" si="112"/>
        <v>8.0997328034252405</v>
      </c>
    </row>
    <row r="97" spans="1:32" x14ac:dyDescent="0.2">
      <c r="A97" t="str">
        <f t="shared" si="95"/>
        <v>53 Skilled construction and building trades</v>
      </c>
      <c r="B97" s="18">
        <f t="shared" si="96"/>
        <v>-2.064426875267511</v>
      </c>
      <c r="C97" s="18">
        <f t="shared" si="96"/>
        <v>-13.090616576941215</v>
      </c>
      <c r="D97" s="18">
        <f t="shared" si="96"/>
        <v>-1.1262720029720064</v>
      </c>
      <c r="E97" s="18">
        <f t="shared" si="96"/>
        <v>-1.5563423956517553</v>
      </c>
      <c r="F97" s="18">
        <f t="shared" si="97"/>
        <v>-1.4131938536354083</v>
      </c>
      <c r="H97" s="18">
        <f t="shared" si="98"/>
        <v>-1.4131938536354083</v>
      </c>
      <c r="I97" s="18">
        <f t="shared" si="99"/>
        <v>2.145820388619013</v>
      </c>
      <c r="J97" s="18">
        <f t="shared" si="100"/>
        <v>1.1253987571441026</v>
      </c>
      <c r="L97" t="str">
        <f t="shared" si="101"/>
        <v>53 Skilled construction and building trades</v>
      </c>
      <c r="M97" s="18">
        <f t="shared" si="102"/>
        <v>-2.0994443008054087</v>
      </c>
      <c r="N97" s="18">
        <f t="shared" si="102"/>
        <v>-13.962145188143982</v>
      </c>
      <c r="O97" s="18">
        <f t="shared" si="102"/>
        <v>-0.97179586169544585</v>
      </c>
      <c r="P97" s="18">
        <f t="shared" si="102"/>
        <v>-1.5805605428034775</v>
      </c>
      <c r="Q97" s="18">
        <f t="shared" si="103"/>
        <v>-1.3780559350406785</v>
      </c>
      <c r="S97" s="18">
        <f t="shared" si="104"/>
        <v>-1.3780559350406785</v>
      </c>
      <c r="T97" s="18">
        <f t="shared" si="105"/>
        <v>2.1504880697889028</v>
      </c>
      <c r="U97" s="18">
        <f t="shared" si="106"/>
        <v>1.1553865468945324</v>
      </c>
      <c r="W97" t="str">
        <f t="shared" si="107"/>
        <v>53 Skilled construction and building trades</v>
      </c>
      <c r="X97" s="18">
        <f t="shared" si="108"/>
        <v>1.8545061815755881</v>
      </c>
      <c r="Y97" s="18">
        <f t="shared" si="108"/>
        <v>75.338498884795783</v>
      </c>
      <c r="Z97" s="18">
        <f t="shared" si="108"/>
        <v>-10.437692034749857</v>
      </c>
      <c r="AA97" s="18">
        <f t="shared" si="108"/>
        <v>0.27326749588425514</v>
      </c>
      <c r="AB97" s="18">
        <f t="shared" si="109"/>
        <v>-3.4323038924170102</v>
      </c>
      <c r="AD97" s="18">
        <f t="shared" si="110"/>
        <v>-3.4323038924170102</v>
      </c>
      <c r="AE97" s="18">
        <f t="shared" si="111"/>
        <v>1.9095638148102667</v>
      </c>
      <c r="AF97" s="18">
        <f t="shared" si="112"/>
        <v>-0.5522250979856036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-4.8427795844417698</v>
      </c>
      <c r="C98" s="18">
        <f t="shared" si="96"/>
        <v>-1.5221093303790512</v>
      </c>
      <c r="D98" s="18">
        <f t="shared" si="96"/>
        <v>0.28412517344060806</v>
      </c>
      <c r="E98" s="18">
        <f t="shared" si="96"/>
        <v>-0.23667422066592225</v>
      </c>
      <c r="F98" s="18">
        <f t="shared" si="97"/>
        <v>-6.3375633419437971E-2</v>
      </c>
      <c r="H98" s="18">
        <f t="shared" si="98"/>
        <v>-6.3375633419437971E-2</v>
      </c>
      <c r="I98" s="18">
        <f t="shared" si="99"/>
        <v>2.3878088349688742</v>
      </c>
      <c r="J98" s="18">
        <f t="shared" si="100"/>
        <v>2.3423235184207414</v>
      </c>
      <c r="L98" t="str">
        <f t="shared" si="101"/>
        <v>54 Textiles, printing and other skilled trades</v>
      </c>
      <c r="M98" s="18">
        <f t="shared" si="102"/>
        <v>-6.0117305532841563</v>
      </c>
      <c r="N98" s="18">
        <f t="shared" si="102"/>
        <v>-4.7249334743344811</v>
      </c>
      <c r="O98" s="18">
        <f t="shared" si="102"/>
        <v>0.34826515542507597</v>
      </c>
      <c r="P98" s="18">
        <f t="shared" si="102"/>
        <v>-0.53484954082360092</v>
      </c>
      <c r="Q98" s="18">
        <f t="shared" si="103"/>
        <v>-0.24134490921680074</v>
      </c>
      <c r="S98" s="18">
        <f t="shared" si="104"/>
        <v>-0.24134490921680074</v>
      </c>
      <c r="T98" s="18">
        <f t="shared" si="105"/>
        <v>1.8039718012222483</v>
      </c>
      <c r="U98" s="18">
        <f t="shared" si="106"/>
        <v>1.6168217813757213</v>
      </c>
      <c r="W98" t="str">
        <f t="shared" si="107"/>
        <v>54 Textiles, printing and other skilled trades</v>
      </c>
      <c r="X98" s="18">
        <f t="shared" si="108"/>
        <v>-3.05295046013907</v>
      </c>
      <c r="Y98" s="18">
        <f t="shared" si="108"/>
        <v>3.0167716117247112</v>
      </c>
      <c r="Z98" s="18">
        <f t="shared" si="108"/>
        <v>0.19981079149626879</v>
      </c>
      <c r="AA98" s="18">
        <f t="shared" si="108"/>
        <v>0.14513668219662268</v>
      </c>
      <c r="AB98" s="18">
        <f t="shared" si="109"/>
        <v>0.1633580697176118</v>
      </c>
      <c r="AD98" s="18">
        <f t="shared" si="110"/>
        <v>0.1633580697176118</v>
      </c>
      <c r="AE98" s="18">
        <f t="shared" si="111"/>
        <v>3.0886193450279542</v>
      </c>
      <c r="AF98" s="18">
        <f t="shared" si="112"/>
        <v>3.19577146657406</v>
      </c>
    </row>
    <row r="99" spans="1:32" x14ac:dyDescent="0.2">
      <c r="A99" t="str">
        <f t="shared" si="95"/>
        <v>61 Caring personal service occupations</v>
      </c>
      <c r="B99" s="18">
        <f t="shared" si="96"/>
        <v>-1.8382823653664504</v>
      </c>
      <c r="C99" s="18">
        <f t="shared" si="96"/>
        <v>-2.3076632471624059</v>
      </c>
      <c r="D99" s="18">
        <f t="shared" si="96"/>
        <v>0.66371578505344253</v>
      </c>
      <c r="E99" s="18">
        <f t="shared" si="96"/>
        <v>0.83646808297939135</v>
      </c>
      <c r="F99" s="18">
        <f t="shared" si="97"/>
        <v>0.77885106811768079</v>
      </c>
      <c r="H99" s="18">
        <f t="shared" si="98"/>
        <v>0.77885106811768079</v>
      </c>
      <c r="I99" s="18">
        <f t="shared" si="99"/>
        <v>3.1831903143091589</v>
      </c>
      <c r="J99" s="18">
        <f t="shared" si="100"/>
        <v>3.6955799797426803</v>
      </c>
      <c r="L99" t="str">
        <f t="shared" si="101"/>
        <v>61 Caring personal service occupations</v>
      </c>
      <c r="M99" s="18">
        <f t="shared" si="102"/>
        <v>-0.42556743264778873</v>
      </c>
      <c r="N99" s="18">
        <f t="shared" si="102"/>
        <v>-2.9208438245452828</v>
      </c>
      <c r="O99" s="18">
        <f t="shared" si="102"/>
        <v>3.4860997858444431</v>
      </c>
      <c r="P99" s="18">
        <f t="shared" si="102"/>
        <v>1.4559663862717009</v>
      </c>
      <c r="Q99" s="18">
        <f t="shared" si="103"/>
        <v>2.1282133744670917</v>
      </c>
      <c r="S99" s="18">
        <f t="shared" si="104"/>
        <v>2.1282133744670917</v>
      </c>
      <c r="T99" s="18">
        <f t="shared" si="105"/>
        <v>2.9429190290719554</v>
      </c>
      <c r="U99" s="18">
        <f t="shared" si="106"/>
        <v>4.432207734100313</v>
      </c>
      <c r="W99" t="str">
        <f t="shared" si="107"/>
        <v>61 Caring personal service occupations</v>
      </c>
      <c r="X99" s="18">
        <f t="shared" si="108"/>
        <v>-2.0607440558839119</v>
      </c>
      <c r="Y99" s="18">
        <f t="shared" si="108"/>
        <v>-2.2070366782131812</v>
      </c>
      <c r="Z99" s="18">
        <f t="shared" si="108"/>
        <v>0.17264265480312346</v>
      </c>
      <c r="AA99" s="18">
        <f t="shared" si="108"/>
        <v>0.71370654423881241</v>
      </c>
      <c r="AB99" s="18">
        <f t="shared" si="109"/>
        <v>0.53302797416654446</v>
      </c>
      <c r="AD99" s="18">
        <f t="shared" si="110"/>
        <v>0.53302797416654446</v>
      </c>
      <c r="AE99" s="18">
        <f t="shared" si="111"/>
        <v>3.2216005728127328</v>
      </c>
      <c r="AF99" s="18">
        <f t="shared" si="112"/>
        <v>3.5683352036699478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1.5565414331294436</v>
      </c>
      <c r="C100" s="18">
        <f t="shared" si="96"/>
        <v>-5.9643102704716284</v>
      </c>
      <c r="D100" s="18">
        <f t="shared" si="96"/>
        <v>-2.7842388956083042</v>
      </c>
      <c r="E100" s="18">
        <f t="shared" si="96"/>
        <v>-0.44718972465180862</v>
      </c>
      <c r="F100" s="18">
        <f t="shared" si="97"/>
        <v>-1.2323828093761646</v>
      </c>
      <c r="H100" s="18">
        <f t="shared" si="98"/>
        <v>-1.2323828093761646</v>
      </c>
      <c r="I100" s="18">
        <f t="shared" si="99"/>
        <v>2.4298607359334756</v>
      </c>
      <c r="J100" s="18">
        <f t="shared" si="100"/>
        <v>1.572915202840286</v>
      </c>
      <c r="L100" t="str">
        <f t="shared" si="101"/>
        <v>62 Leisure, travel and related personal service occupations</v>
      </c>
      <c r="M100" s="18">
        <f t="shared" si="102"/>
        <v>1.7099811153797218</v>
      </c>
      <c r="N100" s="18">
        <f t="shared" si="102"/>
        <v>5.5694510520602369</v>
      </c>
      <c r="O100" s="18">
        <f t="shared" si="102"/>
        <v>-1.6176953581776399</v>
      </c>
      <c r="P100" s="18">
        <f t="shared" si="102"/>
        <v>0.6375037176673537</v>
      </c>
      <c r="Q100" s="18">
        <f t="shared" si="103"/>
        <v>-0.1199155044562028</v>
      </c>
      <c r="S100" s="18">
        <f t="shared" si="104"/>
        <v>-0.1199155044562028</v>
      </c>
      <c r="T100" s="18">
        <f t="shared" si="105"/>
        <v>2.3331712875511723</v>
      </c>
      <c r="U100" s="18">
        <f t="shared" si="106"/>
        <v>2.2465599776011036</v>
      </c>
      <c r="W100" t="str">
        <f t="shared" si="107"/>
        <v>62 Leisure, travel and related personal service occupations</v>
      </c>
      <c r="X100" s="18">
        <f t="shared" si="108"/>
        <v>1.5003816165582329</v>
      </c>
      <c r="Y100" s="18">
        <f t="shared" si="108"/>
        <v>-10.207555786385269</v>
      </c>
      <c r="Z100" s="18">
        <f t="shared" si="108"/>
        <v>-3.3066550750191936</v>
      </c>
      <c r="AA100" s="18">
        <f t="shared" si="108"/>
        <v>-0.99814229467581894</v>
      </c>
      <c r="AB100" s="18">
        <f t="shared" si="109"/>
        <v>-1.773706328844793</v>
      </c>
      <c r="AD100" s="18">
        <f t="shared" si="110"/>
        <v>-1.773706328844793</v>
      </c>
      <c r="AE100" s="18">
        <f t="shared" si="111"/>
        <v>2.4712900089060019</v>
      </c>
      <c r="AF100" s="18">
        <f t="shared" si="112"/>
        <v>1.2609968543102479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-4.5028377799541941</v>
      </c>
      <c r="C101" s="18">
        <f t="shared" si="96"/>
        <v>28.691887767345282</v>
      </c>
      <c r="D101" s="18">
        <f t="shared" si="96"/>
        <v>-6.412108919170489</v>
      </c>
      <c r="E101" s="18">
        <f t="shared" si="96"/>
        <v>1.0648010499453742</v>
      </c>
      <c r="F101" s="18">
        <f t="shared" si="97"/>
        <v>-1.491621459937742</v>
      </c>
      <c r="H101" s="18">
        <f t="shared" si="98"/>
        <v>-1.491621459937742</v>
      </c>
      <c r="I101" s="18">
        <f t="shared" si="99"/>
        <v>2.114309792968494</v>
      </c>
      <c r="J101" s="18">
        <f t="shared" si="100"/>
        <v>1.0339996951302721</v>
      </c>
      <c r="L101" t="str">
        <f t="shared" si="101"/>
        <v>63 Community and civil enforcement occupations</v>
      </c>
      <c r="M101" s="18">
        <f t="shared" si="102"/>
        <v>-7.8544693639707059</v>
      </c>
      <c r="N101" s="18">
        <f t="shared" si="102"/>
        <v>47.180369845008755</v>
      </c>
      <c r="O101" s="18">
        <f t="shared" si="102"/>
        <v>-10.433864163161067</v>
      </c>
      <c r="P101" s="18">
        <f t="shared" si="102"/>
        <v>1.6863218830733606</v>
      </c>
      <c r="Q101" s="18">
        <f t="shared" si="103"/>
        <v>-2.5258092280242783</v>
      </c>
      <c r="S101" s="18">
        <f t="shared" si="104"/>
        <v>-2.5258092280242783</v>
      </c>
      <c r="T101" s="18">
        <f t="shared" si="105"/>
        <v>1.5907605274072312</v>
      </c>
      <c r="U101" s="18">
        <f t="shared" si="106"/>
        <v>-0.35245521588339601</v>
      </c>
      <c r="W101" t="str">
        <f t="shared" si="107"/>
        <v>63 Community and civil enforcement occupations</v>
      </c>
      <c r="X101" s="18">
        <f t="shared" si="108"/>
        <v>6.6966926422901141</v>
      </c>
      <c r="Y101" s="18">
        <f t="shared" si="108"/>
        <v>-14.42414749697466</v>
      </c>
      <c r="Z101" s="18">
        <f t="shared" si="108"/>
        <v>5.1552523733610078</v>
      </c>
      <c r="AA101" s="18">
        <f t="shared" si="108"/>
        <v>-0.14755432095561183</v>
      </c>
      <c r="AB101" s="18">
        <f t="shared" si="109"/>
        <v>1.5896492787579097</v>
      </c>
      <c r="AD101" s="18">
        <f t="shared" si="110"/>
        <v>1.5896492787579319</v>
      </c>
      <c r="AE101" s="18">
        <f t="shared" si="111"/>
        <v>3.9034646883541635</v>
      </c>
      <c r="AF101" s="18">
        <f t="shared" si="112"/>
        <v>4.8777971078615145</v>
      </c>
    </row>
    <row r="102" spans="1:32" x14ac:dyDescent="0.2">
      <c r="A102" t="str">
        <f t="shared" si="95"/>
        <v>71 Sales occupations</v>
      </c>
      <c r="B102" s="18">
        <f t="shared" si="96"/>
        <v>-1.4415915233667698</v>
      </c>
      <c r="C102" s="18">
        <f t="shared" si="96"/>
        <v>-3.6066772120810886</v>
      </c>
      <c r="D102" s="18">
        <f t="shared" si="96"/>
        <v>-0.64014157066101252</v>
      </c>
      <c r="E102" s="18">
        <f t="shared" si="96"/>
        <v>-0.28690076944694054</v>
      </c>
      <c r="F102" s="18">
        <f t="shared" si="97"/>
        <v>-0.40478701979900222</v>
      </c>
      <c r="H102" s="18">
        <f t="shared" si="98"/>
        <v>-0.40478701979900222</v>
      </c>
      <c r="I102" s="18">
        <f t="shared" si="99"/>
        <v>2.492263052628596</v>
      </c>
      <c r="J102" s="18">
        <f t="shared" si="100"/>
        <v>2.208014000125913</v>
      </c>
      <c r="L102" t="str">
        <f t="shared" si="101"/>
        <v>71 Sales occupations</v>
      </c>
      <c r="M102" s="18">
        <f t="shared" si="102"/>
        <v>1.2085814188861788</v>
      </c>
      <c r="N102" s="18">
        <f t="shared" si="102"/>
        <v>-4.582637838100279</v>
      </c>
      <c r="O102" s="18">
        <f t="shared" si="102"/>
        <v>-0.3288443494222637</v>
      </c>
      <c r="P102" s="18">
        <f t="shared" si="102"/>
        <v>3.5922862647641551E-2</v>
      </c>
      <c r="Q102" s="18">
        <f t="shared" si="103"/>
        <v>-8.5814294082575682E-2</v>
      </c>
      <c r="S102" s="18">
        <f t="shared" si="104"/>
        <v>-8.5814294082575682E-2</v>
      </c>
      <c r="T102" s="18">
        <f t="shared" si="105"/>
        <v>1.9341280359576496</v>
      </c>
      <c r="U102" s="18">
        <f t="shared" si="106"/>
        <v>1.8685993606436524</v>
      </c>
      <c r="W102" t="str">
        <f t="shared" si="107"/>
        <v>71 Sales occupations</v>
      </c>
      <c r="X102" s="18">
        <f t="shared" si="108"/>
        <v>-3.1247791263353863</v>
      </c>
      <c r="Y102" s="18">
        <f t="shared" si="108"/>
        <v>-2.9153372938281685</v>
      </c>
      <c r="Z102" s="18">
        <f t="shared" si="108"/>
        <v>-0.85919375590489677</v>
      </c>
      <c r="AA102" s="18">
        <f t="shared" si="108"/>
        <v>-0.5236330992493432</v>
      </c>
      <c r="AB102" s="18">
        <f t="shared" si="109"/>
        <v>-0.63561265844721548</v>
      </c>
      <c r="AD102" s="18">
        <f t="shared" si="110"/>
        <v>-0.63561265844721548</v>
      </c>
      <c r="AE102" s="18">
        <f t="shared" si="111"/>
        <v>2.85713574001214</v>
      </c>
      <c r="AF102" s="18">
        <f t="shared" si="112"/>
        <v>2.4353276672532731</v>
      </c>
    </row>
    <row r="103" spans="1:32" x14ac:dyDescent="0.2">
      <c r="A103" t="str">
        <f t="shared" si="95"/>
        <v>72 Customer service occupations</v>
      </c>
      <c r="B103" s="18">
        <f t="shared" si="96"/>
        <v>-0.1879034547679681</v>
      </c>
      <c r="C103" s="18">
        <f t="shared" si="96"/>
        <v>6.3094465652606679</v>
      </c>
      <c r="D103" s="18">
        <f t="shared" si="96"/>
        <v>2.3619137258211964</v>
      </c>
      <c r="E103" s="18">
        <f t="shared" si="96"/>
        <v>1.2991385505915831</v>
      </c>
      <c r="F103" s="18">
        <f t="shared" si="97"/>
        <v>1.6521652181028523</v>
      </c>
      <c r="H103" s="18">
        <f t="shared" si="98"/>
        <v>1.6521652181028523</v>
      </c>
      <c r="I103" s="18">
        <f t="shared" si="99"/>
        <v>2.8054318005507284</v>
      </c>
      <c r="J103" s="18">
        <f t="shared" si="100"/>
        <v>3.969528534159128</v>
      </c>
      <c r="L103" t="str">
        <f t="shared" si="101"/>
        <v>72 Customer service occupations</v>
      </c>
      <c r="M103" s="18">
        <f t="shared" si="102"/>
        <v>-3.1398810033828162</v>
      </c>
      <c r="N103" s="18">
        <f t="shared" si="102"/>
        <v>20.521717347397541</v>
      </c>
      <c r="O103" s="18">
        <f t="shared" si="102"/>
        <v>4.5173036183728366</v>
      </c>
      <c r="P103" s="18">
        <f t="shared" si="102"/>
        <v>1.7671524649238934</v>
      </c>
      <c r="Q103" s="18">
        <f t="shared" si="103"/>
        <v>2.6757335283259076</v>
      </c>
      <c r="S103" s="18">
        <f t="shared" si="104"/>
        <v>2.6757335283259076</v>
      </c>
      <c r="T103" s="18">
        <f t="shared" si="105"/>
        <v>2.5130056398589673</v>
      </c>
      <c r="U103" s="18">
        <f t="shared" si="106"/>
        <v>4.5063661006572442</v>
      </c>
      <c r="W103" t="str">
        <f t="shared" si="107"/>
        <v>72 Customer service occupations</v>
      </c>
      <c r="X103" s="18">
        <f t="shared" si="108"/>
        <v>2.0818115151461036</v>
      </c>
      <c r="Y103" s="18">
        <f t="shared" si="108"/>
        <v>-3.2714451760155527</v>
      </c>
      <c r="Z103" s="18">
        <f t="shared" si="108"/>
        <v>0.39984074949961368</v>
      </c>
      <c r="AA103" s="18">
        <f t="shared" si="108"/>
        <v>0.79738056910352295</v>
      </c>
      <c r="AB103" s="18">
        <f t="shared" si="109"/>
        <v>0.6646927046197515</v>
      </c>
      <c r="AD103" s="18">
        <f t="shared" si="110"/>
        <v>0.6646927046197515</v>
      </c>
      <c r="AE103" s="18">
        <f t="shared" si="111"/>
        <v>3.042363296961792</v>
      </c>
      <c r="AF103" s="18">
        <f t="shared" si="112"/>
        <v>3.4865504161580851</v>
      </c>
    </row>
    <row r="104" spans="1:32" x14ac:dyDescent="0.2">
      <c r="A104" t="str">
        <f t="shared" si="95"/>
        <v>81 Process, plant and machine operatives</v>
      </c>
      <c r="B104" s="18">
        <f t="shared" si="96"/>
        <v>-1.9905464217071733</v>
      </c>
      <c r="C104" s="18">
        <f t="shared" si="96"/>
        <v>-7.8411174291856955</v>
      </c>
      <c r="D104" s="18">
        <f t="shared" si="96"/>
        <v>0.51783271119592023</v>
      </c>
      <c r="E104" s="18">
        <f t="shared" si="96"/>
        <v>-1.085965905994779</v>
      </c>
      <c r="F104" s="18">
        <f t="shared" si="97"/>
        <v>-0.55422996224854248</v>
      </c>
      <c r="H104" s="18">
        <f t="shared" si="98"/>
        <v>-0.55422996224854248</v>
      </c>
      <c r="I104" s="18">
        <f t="shared" si="99"/>
        <v>2.2571937416157928</v>
      </c>
      <c r="J104" s="18">
        <f t="shared" si="100"/>
        <v>1.8562475978065596</v>
      </c>
      <c r="L104" t="str">
        <f t="shared" si="101"/>
        <v>81 Process, plant and machine operatives</v>
      </c>
      <c r="M104" s="18">
        <f t="shared" si="102"/>
        <v>-2.6558343262845008</v>
      </c>
      <c r="N104" s="18">
        <f t="shared" si="102"/>
        <v>-6.1894515928745282</v>
      </c>
      <c r="O104" s="18">
        <f t="shared" si="102"/>
        <v>-0.44888859476416298</v>
      </c>
      <c r="P104" s="18">
        <f t="shared" si="102"/>
        <v>-1.3116372278944355</v>
      </c>
      <c r="Q104" s="18">
        <f t="shared" si="103"/>
        <v>-1.0248883346889226</v>
      </c>
      <c r="S104" s="18">
        <f t="shared" si="104"/>
        <v>-1.0248883346889226</v>
      </c>
      <c r="T104" s="18">
        <f t="shared" si="105"/>
        <v>1.9443792560406958</v>
      </c>
      <c r="U104" s="18">
        <f t="shared" si="106"/>
        <v>1.1761950717598335</v>
      </c>
      <c r="W104" t="str">
        <f t="shared" si="107"/>
        <v>81 Process, plant and machine operatives</v>
      </c>
      <c r="X104" s="18">
        <f t="shared" si="108"/>
        <v>-0.24674283153668375</v>
      </c>
      <c r="Y104" s="18">
        <f t="shared" si="108"/>
        <v>-11.91434857432936</v>
      </c>
      <c r="Z104" s="18">
        <f t="shared" si="108"/>
        <v>2.8934947911070763</v>
      </c>
      <c r="AA104" s="18">
        <f t="shared" si="108"/>
        <v>-0.5995079676371029</v>
      </c>
      <c r="AB104" s="18">
        <f t="shared" si="109"/>
        <v>0.55144795685044823</v>
      </c>
      <c r="AD104" s="18">
        <f t="shared" si="110"/>
        <v>0.55144795685044823</v>
      </c>
      <c r="AE104" s="18">
        <f t="shared" si="111"/>
        <v>3.02023750449818</v>
      </c>
      <c r="AF104" s="18">
        <f t="shared" si="112"/>
        <v>3.3888085179776928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-2.7148754865218061</v>
      </c>
      <c r="C105" s="18">
        <f t="shared" si="96"/>
        <v>-5.7007503457807811</v>
      </c>
      <c r="D105" s="18">
        <f t="shared" si="96"/>
        <v>2.1404529151958229E-2</v>
      </c>
      <c r="E105" s="18">
        <f t="shared" si="96"/>
        <v>-0.48428677706210399</v>
      </c>
      <c r="F105" s="18">
        <f t="shared" si="97"/>
        <v>-0.31600772517950126</v>
      </c>
      <c r="H105" s="18">
        <f t="shared" si="98"/>
        <v>-0.31600772517950126</v>
      </c>
      <c r="I105" s="18">
        <f t="shared" si="99"/>
        <v>2.8195317504287054</v>
      </c>
      <c r="J105" s="18">
        <f t="shared" si="100"/>
        <v>2.6070462670854555</v>
      </c>
      <c r="L105" t="str">
        <f t="shared" si="101"/>
        <v>82 Transport and mobile machine drivers and operatives</v>
      </c>
      <c r="M105" s="18">
        <f t="shared" si="102"/>
        <v>-2.6308659512378707</v>
      </c>
      <c r="N105" s="18">
        <f t="shared" si="102"/>
        <v>-5.9321018873894733</v>
      </c>
      <c r="O105" s="18">
        <f t="shared" si="102"/>
        <v>-0.32630022969587502</v>
      </c>
      <c r="P105" s="18">
        <f t="shared" si="102"/>
        <v>-0.61382275450992951</v>
      </c>
      <c r="Q105" s="18">
        <f t="shared" si="103"/>
        <v>-0.51807418662564997</v>
      </c>
      <c r="S105" s="18">
        <f t="shared" si="104"/>
        <v>-0.51807418662564997</v>
      </c>
      <c r="T105" s="18">
        <f t="shared" si="105"/>
        <v>2.7338416048207748</v>
      </c>
      <c r="U105" s="18">
        <f t="shared" si="106"/>
        <v>2.3830310982110969</v>
      </c>
      <c r="W105" t="str">
        <f t="shared" si="107"/>
        <v>82 Transport and mobile machine drivers and operatives</v>
      </c>
      <c r="X105" s="18">
        <f t="shared" si="108"/>
        <v>-4.3241186271135152</v>
      </c>
      <c r="Y105" s="18">
        <f t="shared" si="108"/>
        <v>-1.0696106179814202</v>
      </c>
      <c r="Z105" s="18">
        <f t="shared" si="108"/>
        <v>5.8688585049593511</v>
      </c>
      <c r="AA105" s="18">
        <f t="shared" si="108"/>
        <v>1.1953849052340759</v>
      </c>
      <c r="AB105" s="18">
        <f t="shared" si="109"/>
        <v>2.7298249067527536</v>
      </c>
      <c r="AD105" s="18">
        <f t="shared" si="110"/>
        <v>2.7298249067527536</v>
      </c>
      <c r="AE105" s="18">
        <f t="shared" si="111"/>
        <v>4.2853513563836598</v>
      </c>
      <c r="AF105" s="18">
        <f t="shared" si="112"/>
        <v>5.934037806903536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-5.0139248982959517</v>
      </c>
      <c r="C106" s="18">
        <f t="shared" si="96"/>
        <v>-10.321477346188601</v>
      </c>
      <c r="D106" s="18">
        <f t="shared" si="96"/>
        <v>12.233904494420678</v>
      </c>
      <c r="E106" s="18">
        <f t="shared" si="96"/>
        <v>1.1165790716634927</v>
      </c>
      <c r="F106" s="18">
        <f t="shared" si="97"/>
        <v>4.6942755720821516</v>
      </c>
      <c r="H106" s="18">
        <f t="shared" si="98"/>
        <v>4.6942755720821516</v>
      </c>
      <c r="I106" s="18">
        <f t="shared" si="99"/>
        <v>4.1736689508780289</v>
      </c>
      <c r="J106" s="18">
        <f t="shared" si="100"/>
        <v>7.1978237033474723</v>
      </c>
      <c r="L106" t="str">
        <f t="shared" si="101"/>
        <v>91 Elementary trades and related occupations</v>
      </c>
      <c r="M106" s="18">
        <f t="shared" si="102"/>
        <v>-5.3372034428725517</v>
      </c>
      <c r="N106" s="18">
        <f t="shared" si="102"/>
        <v>-6.1606696294877032</v>
      </c>
      <c r="O106" s="18">
        <f t="shared" si="102"/>
        <v>6.1805857189558111</v>
      </c>
      <c r="P106" s="18">
        <f t="shared" si="102"/>
        <v>0.74023909443097224</v>
      </c>
      <c r="Q106" s="18">
        <f t="shared" si="103"/>
        <v>2.5219891235421565</v>
      </c>
      <c r="S106" s="18">
        <f t="shared" si="104"/>
        <v>2.5219891235421565</v>
      </c>
      <c r="T106" s="18">
        <f t="shared" si="105"/>
        <v>2.5222999760437625</v>
      </c>
      <c r="U106" s="18">
        <f t="shared" si="106"/>
        <v>4.3938275123690751</v>
      </c>
      <c r="W106" t="str">
        <f t="shared" si="107"/>
        <v>91 Elementary trades and related occupations</v>
      </c>
      <c r="X106" s="18">
        <f t="shared" si="108"/>
        <v>-4.1820815820324153</v>
      </c>
      <c r="Y106" s="18">
        <f t="shared" si="108"/>
        <v>-20.708504651846461</v>
      </c>
      <c r="Z106" s="18">
        <f t="shared" si="108"/>
        <v>25.023611360360889</v>
      </c>
      <c r="AA106" s="18">
        <f t="shared" si="108"/>
        <v>1.5896159591313186</v>
      </c>
      <c r="AB106" s="18">
        <f t="shared" si="109"/>
        <v>8.8671596280838862</v>
      </c>
      <c r="AD106" s="18">
        <f t="shared" si="110"/>
        <v>8.8671596280838862</v>
      </c>
      <c r="AE106" s="18">
        <f t="shared" si="111"/>
        <v>7.6211850203117271</v>
      </c>
      <c r="AF106" s="18">
        <f t="shared" si="112"/>
        <v>12.151612805838274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-2.6006731463340982</v>
      </c>
      <c r="C107" s="18">
        <f t="shared" si="96"/>
        <v>-8.487776774273037</v>
      </c>
      <c r="D107" s="18">
        <f t="shared" si="96"/>
        <v>-2.548157167251075</v>
      </c>
      <c r="E107" s="18">
        <f t="shared" si="96"/>
        <v>-1.0356465813070481</v>
      </c>
      <c r="F107" s="18">
        <f t="shared" si="97"/>
        <v>-1.5424072858831295</v>
      </c>
      <c r="H107" s="18">
        <f t="shared" si="98"/>
        <v>-1.5424072858831295</v>
      </c>
      <c r="I107" s="18">
        <f t="shared" si="99"/>
        <v>2.3309990563380678</v>
      </c>
      <c r="J107" s="18">
        <f t="shared" si="100"/>
        <v>1.250471147564447</v>
      </c>
      <c r="L107" t="str">
        <f t="shared" si="101"/>
        <v>92 Elementary administration and service occupations</v>
      </c>
      <c r="M107" s="18">
        <f t="shared" si="102"/>
        <v>-3.4224432479461053</v>
      </c>
      <c r="N107" s="18">
        <f t="shared" si="102"/>
        <v>-4.3417125863591366</v>
      </c>
      <c r="O107" s="18">
        <f t="shared" si="102"/>
        <v>-0.58904261806514979</v>
      </c>
      <c r="P107" s="18">
        <f t="shared" si="102"/>
        <v>-0.63342168857533077</v>
      </c>
      <c r="Q107" s="18">
        <f t="shared" si="103"/>
        <v>-0.61863086681086532</v>
      </c>
      <c r="S107" s="18">
        <f t="shared" si="104"/>
        <v>-0.61863086681086532</v>
      </c>
      <c r="T107" s="18">
        <f t="shared" si="105"/>
        <v>2.1942362706077079</v>
      </c>
      <c r="U107" s="18">
        <f t="shared" si="106"/>
        <v>1.7432973201065627</v>
      </c>
      <c r="W107" t="str">
        <f t="shared" si="107"/>
        <v>92 Elementary administration and service occupations</v>
      </c>
      <c r="X107" s="18">
        <f t="shared" si="108"/>
        <v>-1.8142887815747355</v>
      </c>
      <c r="Y107" s="18">
        <f t="shared" si="108"/>
        <v>-12.294825460573866</v>
      </c>
      <c r="Z107" s="18">
        <f t="shared" si="108"/>
        <v>-4.6821287257449828</v>
      </c>
      <c r="AA107" s="18">
        <f t="shared" si="108"/>
        <v>-1.5539543123597954</v>
      </c>
      <c r="AB107" s="18">
        <f t="shared" si="109"/>
        <v>-2.6079226874299422</v>
      </c>
      <c r="AD107" s="18">
        <f t="shared" si="110"/>
        <v>-2.6079226874299422</v>
      </c>
      <c r="AE107" s="18">
        <f t="shared" si="111"/>
        <v>2.465449016441279</v>
      </c>
      <c r="AF107" s="18">
        <f t="shared" si="112"/>
        <v>0.7207648298032332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-0.58831689018747912</v>
      </c>
      <c r="C109" s="26">
        <f>IF(AND(D$6-C$6 &lt;&gt; 0,C35&lt;&gt;0,D35&lt;&gt;0),(EXP(LN(D35/C35)/(D$6-C$6))-1)*100,0)</f>
        <v>0.18759645716501794</v>
      </c>
      <c r="D109" s="26">
        <f>IF(AND(E$6-D$6 &lt;&gt; 0,D35&lt;&gt;0,E35&lt;&gt;0),(EXP(LN(E35/D35)/(E$6-D$6))-1)*100,0)</f>
        <v>0.22091522827822896</v>
      </c>
      <c r="E109" s="26">
        <f>IF(AND(F$6-E$6 &lt;&gt; 0,E35&lt;&gt;0,F35&lt;&gt;0),(EXP(LN(F35/E35)/(F$6-E$6))-1)*100,0)</f>
        <v>0.31088525088109886</v>
      </c>
      <c r="F109" s="26">
        <f t="shared" ref="F109" si="113">IF(AND(F$6-D$6 &lt;&gt; 0,D35&lt;&gt;0,F35&lt;&gt;0),(EXP(LN(F35/D35)/(F$6-D$6))-1)*100,0)</f>
        <v>0.28088627274531763</v>
      </c>
      <c r="H109" s="26">
        <f t="shared" ref="H109" si="114">IF($F$6-$D$6 &lt;&gt; 0,(EXP(LN(1+(H72/100))/($F$6-$D$6))-1)*100,0)</f>
        <v>0.28088627274531763</v>
      </c>
      <c r="I109" s="26">
        <f>IF(D35&gt;0,((1+(I35/D35))^(1/($F$6-$D$6))-1)*100,0)</f>
        <v>2.7118907618595367</v>
      </c>
      <c r="J109" s="26">
        <f t="shared" ref="J109" si="115">IF($F$6-$D$6 &lt;&gt; 0,(EXP(LN(1+(J72/100))/($F$6-$D$6))-1)*100,0)</f>
        <v>2.9062643726883275</v>
      </c>
      <c r="L109" s="24" t="str">
        <f>L35</f>
        <v>All occupations</v>
      </c>
      <c r="M109" s="26">
        <f>IF(AND(N$6-M$6 &lt;&gt; 0,M35&lt;&gt;0,N35&lt;&gt;0),(EXP(LN(N35/M35)/(N$6-M$6))-1)*100,0)</f>
        <v>-0.81302197769215212</v>
      </c>
      <c r="N109" s="26">
        <f>IF(AND(O$6-N$6 &lt;&gt; 0,N35&lt;&gt;0,O35&lt;&gt;0),(EXP(LN(O35/N35)/(O$6-N$6))-1)*100,0)</f>
        <v>0.59819282295467957</v>
      </c>
      <c r="O109" s="26">
        <f>IF(AND(P$6-O$6 &lt;&gt; 0,O35&lt;&gt;0,P35&lt;&gt;0),(EXP(LN(P35/O35)/(P$6-O$6))-1)*100,0)</f>
        <v>0.14656966539607907</v>
      </c>
      <c r="P109" s="26">
        <f>IF(AND(Q$6-P$6 &lt;&gt; 0,P35&lt;&gt;0,Q35&lt;&gt;0),(EXP(LN(Q35/P35)/(Q$6-P$6))-1)*100,0)</f>
        <v>0.21153927782560089</v>
      </c>
      <c r="Q109" s="26">
        <f t="shared" ref="Q109" si="116">IF(AND(Q$6-O$6 &lt;&gt; 0,O35&lt;&gt;0,Q35&lt;&gt;0),(EXP(LN(Q35/O35)/(Q$6-O$6))-1)*100,0)</f>
        <v>0.189878058506876</v>
      </c>
      <c r="S109" s="26">
        <f t="shared" ref="S109" si="117">IF($F$6-$D$6 &lt;&gt; 0,(EXP(LN(1+(S72/100))/($F$6-$D$6))-1)*100,0)</f>
        <v>0.189878058506876</v>
      </c>
      <c r="T109" s="26">
        <f t="shared" ref="T109" si="118">IF(O35&gt;0,((1+(T35/O35))^(1/($F$6-$D$6))-1)*100,0)</f>
        <v>2.3031692831577022</v>
      </c>
      <c r="U109" s="26">
        <f t="shared" ref="U109" si="119">IF($F$6-$D$6 &lt;&gt; 0,(EXP(LN(1+(U72/100))/($F$6-$D$6))-1)*100,0)</f>
        <v>2.4417447956972316</v>
      </c>
      <c r="W109" s="24" t="str">
        <f>W35</f>
        <v>All occupations</v>
      </c>
      <c r="X109" s="26">
        <f>IF(AND(Y$6-X$6 &lt;&gt; 0,X35&lt;&gt;0,Y35&lt;&gt;0),(EXP(LN(Y35/X35)/(Y$6-X$6))-1)*100,0)</f>
        <v>-0.34613516052535154</v>
      </c>
      <c r="Y109" s="26">
        <f>IF(AND(Z$6-Y$6 &lt;&gt; 0,Y35&lt;&gt;0,Z35&lt;&gt;0),(EXP(LN(Z35/Y35)/(Z$6-Y$6))-1)*100,0)</f>
        <v>-0.24976959422955414</v>
      </c>
      <c r="Z109" s="26">
        <f>IF(AND(AA$6-Z$6 &lt;&gt; 0,Z35&lt;&gt;0,AA35&lt;&gt;0),(EXP(LN(AA35/Z35)/(AA$6-Z$6))-1)*100,0)</f>
        <v>0.30053609607656462</v>
      </c>
      <c r="AA109" s="26">
        <f>IF(AND(AB$6-AA$6 &lt;&gt; 0,AA35&lt;&gt;0,AB35&lt;&gt;0),(EXP(LN(AB35/AA35)/(AB$6-AA$6))-1)*100,0)</f>
        <v>0.41582511561535362</v>
      </c>
      <c r="AB109" s="26">
        <f t="shared" ref="AB109" si="120">IF(AND(AB$6-Z$6 &lt;&gt; 0,Z35&lt;&gt;0,AB35&lt;&gt;0),(EXP(LN(AB35/Z35)/(AB$6-Z$6))-1)*100,0)</f>
        <v>0.37738072580626447</v>
      </c>
      <c r="AD109" s="26">
        <f t="shared" ref="AD109" si="121">IF($F$6-$D$6 &lt;&gt; 0,(EXP(LN(1+(AD72/100))/($F$6-$D$6))-1)*100,0)</f>
        <v>0.37738072580626447</v>
      </c>
      <c r="AE109" s="26">
        <f t="shared" ref="AE109" si="122">IF(Z35&gt;0,((1+(AE35/Z35))^(1/($F$6-$D$6))-1)*100,0)</f>
        <v>3.1269876685607878</v>
      </c>
      <c r="AF109" s="26">
        <f t="shared" ref="AF109" si="123">IF($F$6-$D$6 &lt;&gt; 0,(EXP(LN(1+(AF72/100))/($F$6-$D$6))-1)*100,0)</f>
        <v>3.3745940763652449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York and North Yorkshire (Continued)</v>
      </c>
      <c r="L112" s="19" t="str">
        <f>CONCATENATE(L$1," (Continued)")</f>
        <v>Occupation Table 2.1  Males: Employment Change by Occupation (SOC 2020) and Replacement Demand, 2015-2035, York and North Yorkshire (Continued)</v>
      </c>
      <c r="W112" s="19" t="str">
        <f>CONCATENATE(W$1," (Continued)")</f>
        <v>Occupation Table 2.2  Females: Employment Change by Occupation (SOC 2020) and Replacement Demand, 2015-2035, York and North Yorkshire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3.0822188630527521</v>
      </c>
      <c r="C119" s="27">
        <f t="shared" si="125"/>
        <v>2.110587318284928</v>
      </c>
      <c r="D119" s="27">
        <f t="shared" si="125"/>
        <v>-3.100376545420108</v>
      </c>
      <c r="E119" s="27">
        <f t="shared" si="125"/>
        <v>2.3499140607984224</v>
      </c>
      <c r="F119" s="27">
        <f t="shared" ref="F119:F144" si="126">F8-D8</f>
        <v>-0.75046248462168563</v>
      </c>
      <c r="L119" t="str">
        <f t="shared" ref="L119:L144" si="127">L8</f>
        <v>11 Corporate managers and directors</v>
      </c>
      <c r="M119" s="27">
        <f t="shared" ref="M119:P144" si="128">N8-M8</f>
        <v>1.5628144420194836</v>
      </c>
      <c r="N119" s="27">
        <f t="shared" si="128"/>
        <v>1.2781938939873356</v>
      </c>
      <c r="O119" s="27">
        <f t="shared" si="128"/>
        <v>-2.9030278677564425</v>
      </c>
      <c r="P119" s="27">
        <f t="shared" si="128"/>
        <v>0.46923464620710931</v>
      </c>
      <c r="Q119" s="27">
        <f t="shared" ref="Q119:Q144" si="129">Q8-O8</f>
        <v>-2.4337932215493332</v>
      </c>
      <c r="W119" t="str">
        <f t="shared" ref="W119:W144" si="130">W8</f>
        <v>11 Corporate managers and directors</v>
      </c>
      <c r="X119" s="27">
        <f t="shared" ref="X119:AA144" si="131">Y8-X8</f>
        <v>1.5194044210333129</v>
      </c>
      <c r="Y119" s="27">
        <f t="shared" si="131"/>
        <v>0.832393424297587</v>
      </c>
      <c r="Z119" s="27">
        <f t="shared" si="131"/>
        <v>-0.19734867766361042</v>
      </c>
      <c r="AA119" s="27">
        <f t="shared" si="131"/>
        <v>1.8806794145912509</v>
      </c>
      <c r="AB119" s="27">
        <f t="shared" ref="AB119:AB144" si="132">AB8-Z8</f>
        <v>1.6833307369276405</v>
      </c>
    </row>
    <row r="120" spans="1:28" x14ac:dyDescent="0.2">
      <c r="A120" t="str">
        <f t="shared" si="124"/>
        <v>12 Other managers and proprietors</v>
      </c>
      <c r="B120" s="27">
        <f t="shared" si="125"/>
        <v>0.52087073813563478</v>
      </c>
      <c r="C120" s="27">
        <f t="shared" si="125"/>
        <v>-4.8021956134522981E-2</v>
      </c>
      <c r="D120" s="27">
        <f t="shared" si="125"/>
        <v>-9.1066469562349539E-2</v>
      </c>
      <c r="E120" s="27">
        <f t="shared" si="125"/>
        <v>2.0336140804878831</v>
      </c>
      <c r="F120" s="27">
        <f t="shared" si="126"/>
        <v>1.9425476109255335</v>
      </c>
      <c r="L120" t="str">
        <f t="shared" si="127"/>
        <v>12 Other managers and proprietors</v>
      </c>
      <c r="M120" s="27">
        <f t="shared" si="128"/>
        <v>-0.30755626812107018</v>
      </c>
      <c r="N120" s="27">
        <f t="shared" si="128"/>
        <v>8.6663340637670672E-2</v>
      </c>
      <c r="O120" s="27">
        <f t="shared" si="128"/>
        <v>0.63978471713320673</v>
      </c>
      <c r="P120" s="27">
        <f t="shared" si="128"/>
        <v>1.2012453198004618</v>
      </c>
      <c r="Q120" s="27">
        <f t="shared" si="129"/>
        <v>1.8410300369336685</v>
      </c>
      <c r="W120" t="str">
        <f t="shared" si="130"/>
        <v>12 Other managers and proprietors</v>
      </c>
      <c r="X120" s="27">
        <f t="shared" si="131"/>
        <v>0.82842700625668009</v>
      </c>
      <c r="Y120" s="27">
        <f t="shared" si="131"/>
        <v>-0.13468529677217056</v>
      </c>
      <c r="Z120" s="27">
        <f t="shared" si="131"/>
        <v>-0.73085118669558913</v>
      </c>
      <c r="AA120" s="27">
        <f t="shared" si="131"/>
        <v>0.83236876068741861</v>
      </c>
      <c r="AB120" s="27">
        <f t="shared" si="132"/>
        <v>0.10151757399182948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2.0723339298166614</v>
      </c>
      <c r="C121" s="27">
        <f t="shared" si="125"/>
        <v>1.5071118383254927</v>
      </c>
      <c r="D121" s="27">
        <f t="shared" si="125"/>
        <v>4.7970025862925318</v>
      </c>
      <c r="E121" s="27">
        <f t="shared" si="125"/>
        <v>3.8626134120913562</v>
      </c>
      <c r="F121" s="27">
        <f t="shared" si="126"/>
        <v>8.6596159983838881</v>
      </c>
      <c r="L121" t="str">
        <f t="shared" si="127"/>
        <v>21 Science, research, engineering and technology professionals</v>
      </c>
      <c r="M121" s="27">
        <f t="shared" si="128"/>
        <v>1.8910543271982068</v>
      </c>
      <c r="N121" s="27">
        <f t="shared" si="128"/>
        <v>0.37821431740425382</v>
      </c>
      <c r="O121" s="27">
        <f t="shared" si="128"/>
        <v>2.8890370475226828</v>
      </c>
      <c r="P121" s="27">
        <f t="shared" si="128"/>
        <v>2.0350701027369631</v>
      </c>
      <c r="Q121" s="27">
        <f t="shared" si="129"/>
        <v>4.9241071502596458</v>
      </c>
      <c r="W121" t="str">
        <f t="shared" si="130"/>
        <v>21 Science, research, engineering and technology professionals</v>
      </c>
      <c r="X121" s="27">
        <f t="shared" si="131"/>
        <v>0.1812796026183956</v>
      </c>
      <c r="Y121" s="27">
        <f t="shared" si="131"/>
        <v>1.12889752092123</v>
      </c>
      <c r="Z121" s="27">
        <f t="shared" si="131"/>
        <v>1.9079655387698473</v>
      </c>
      <c r="AA121" s="27">
        <f t="shared" si="131"/>
        <v>1.8275433093543922</v>
      </c>
      <c r="AB121" s="27">
        <f t="shared" si="132"/>
        <v>3.7355088481242396</v>
      </c>
    </row>
    <row r="122" spans="1:28" x14ac:dyDescent="0.2">
      <c r="A122" t="str">
        <f t="shared" si="124"/>
        <v>22 Health professionals</v>
      </c>
      <c r="B122" s="27">
        <f t="shared" si="125"/>
        <v>1.0210153012589984</v>
      </c>
      <c r="C122" s="27">
        <f t="shared" si="125"/>
        <v>0.4558826136627232</v>
      </c>
      <c r="D122" s="27">
        <f t="shared" si="125"/>
        <v>-0.38114126787958824</v>
      </c>
      <c r="E122" s="27">
        <f t="shared" si="125"/>
        <v>1.4671581254666712</v>
      </c>
      <c r="F122" s="27">
        <f t="shared" si="126"/>
        <v>1.086016857587083</v>
      </c>
      <c r="L122" t="str">
        <f t="shared" si="127"/>
        <v>22 Health professionals</v>
      </c>
      <c r="M122" s="27">
        <f t="shared" si="128"/>
        <v>0.32524945250985038</v>
      </c>
      <c r="N122" s="27">
        <f t="shared" si="128"/>
        <v>0.75050581126258376</v>
      </c>
      <c r="O122" s="27">
        <f t="shared" si="128"/>
        <v>-0.16027361204982249</v>
      </c>
      <c r="P122" s="27">
        <f t="shared" si="128"/>
        <v>0.38328641113637207</v>
      </c>
      <c r="Q122" s="27">
        <f t="shared" si="129"/>
        <v>0.22301279908654958</v>
      </c>
      <c r="W122" t="str">
        <f t="shared" si="130"/>
        <v>22 Health professionals</v>
      </c>
      <c r="X122" s="27">
        <f t="shared" si="131"/>
        <v>0.69576584874916669</v>
      </c>
      <c r="Y122" s="27">
        <f t="shared" si="131"/>
        <v>-0.29462319759985434</v>
      </c>
      <c r="Z122" s="27">
        <f t="shared" si="131"/>
        <v>-0.22086765582980306</v>
      </c>
      <c r="AA122" s="27">
        <f t="shared" si="131"/>
        <v>1.0838717143303356</v>
      </c>
      <c r="AB122" s="27">
        <f t="shared" si="132"/>
        <v>0.86300405850053252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-9.8927588946917666E-2</v>
      </c>
      <c r="C123" s="27">
        <f t="shared" si="125"/>
        <v>0.8393529064250167</v>
      </c>
      <c r="D123" s="27">
        <f t="shared" si="125"/>
        <v>-0.60103298626142987</v>
      </c>
      <c r="E123" s="27">
        <f t="shared" si="125"/>
        <v>1.3230386571506791</v>
      </c>
      <c r="F123" s="27">
        <f t="shared" si="126"/>
        <v>0.72200567088924927</v>
      </c>
      <c r="L123" t="str">
        <f t="shared" si="127"/>
        <v>23 Teaching and other educational professionals</v>
      </c>
      <c r="M123" s="27">
        <f t="shared" si="128"/>
        <v>-0.42410877921169465</v>
      </c>
      <c r="N123" s="27">
        <f t="shared" si="128"/>
        <v>0.10428605102289001</v>
      </c>
      <c r="O123" s="27">
        <f t="shared" si="128"/>
        <v>-8.8843673604728224E-2</v>
      </c>
      <c r="P123" s="27">
        <f t="shared" si="128"/>
        <v>0.13662121370567526</v>
      </c>
      <c r="Q123" s="27">
        <f t="shared" si="129"/>
        <v>4.7777540100947036E-2</v>
      </c>
      <c r="W123" t="str">
        <f t="shared" si="130"/>
        <v>23 Teaching and other educational professionals</v>
      </c>
      <c r="X123" s="27">
        <f t="shared" si="131"/>
        <v>0.32518119026474324</v>
      </c>
      <c r="Y123" s="27">
        <f t="shared" si="131"/>
        <v>0.73506685540214534</v>
      </c>
      <c r="Z123" s="27">
        <f t="shared" si="131"/>
        <v>-0.51218931265669632</v>
      </c>
      <c r="AA123" s="27">
        <f t="shared" si="131"/>
        <v>1.1864174434450092</v>
      </c>
      <c r="AB123" s="27">
        <f t="shared" si="132"/>
        <v>0.6742281307883129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3.4300373281195284</v>
      </c>
      <c r="C124" s="27">
        <f t="shared" si="125"/>
        <v>3.1366076539980021</v>
      </c>
      <c r="D124" s="27">
        <f t="shared" si="125"/>
        <v>0.91242917305537219</v>
      </c>
      <c r="E124" s="27">
        <f t="shared" si="125"/>
        <v>3.5053082810665472</v>
      </c>
      <c r="F124" s="27">
        <f t="shared" si="126"/>
        <v>4.4177374541219194</v>
      </c>
      <c r="L124" t="str">
        <f t="shared" si="127"/>
        <v>24 Business, media and public service professionals</v>
      </c>
      <c r="M124" s="27">
        <f t="shared" si="128"/>
        <v>1.6282166356728887</v>
      </c>
      <c r="N124" s="27">
        <f t="shared" si="128"/>
        <v>1.2986919264364545</v>
      </c>
      <c r="O124" s="27">
        <f t="shared" si="128"/>
        <v>0.47373387795177635</v>
      </c>
      <c r="P124" s="27">
        <f t="shared" si="128"/>
        <v>1.0521054427030485</v>
      </c>
      <c r="Q124" s="27">
        <f t="shared" si="129"/>
        <v>1.5258393206548249</v>
      </c>
      <c r="W124" t="str">
        <f t="shared" si="130"/>
        <v>24 Business, media and public service professionals</v>
      </c>
      <c r="X124" s="27">
        <f t="shared" si="131"/>
        <v>1.8018206924465883</v>
      </c>
      <c r="Y124" s="27">
        <f t="shared" si="131"/>
        <v>1.8379157275615796</v>
      </c>
      <c r="Z124" s="27">
        <f t="shared" si="131"/>
        <v>0.4386952951036367</v>
      </c>
      <c r="AA124" s="27">
        <f t="shared" si="131"/>
        <v>2.453202838363481</v>
      </c>
      <c r="AB124" s="27">
        <f t="shared" si="132"/>
        <v>2.8918981334671177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1.0080491023006841</v>
      </c>
      <c r="C125" s="27">
        <f t="shared" si="125"/>
        <v>0.82632360924888104</v>
      </c>
      <c r="D125" s="27">
        <f t="shared" si="125"/>
        <v>-0.58385777588339849</v>
      </c>
      <c r="E125" s="27">
        <f t="shared" si="125"/>
        <v>0.74374681652122554</v>
      </c>
      <c r="F125" s="27">
        <f t="shared" si="126"/>
        <v>0.15988904063782705</v>
      </c>
      <c r="L125" t="str">
        <f t="shared" si="127"/>
        <v>31 Science, engineering and technology associate professionals</v>
      </c>
      <c r="M125" s="27">
        <f t="shared" si="128"/>
        <v>1.0075987326642979</v>
      </c>
      <c r="N125" s="27">
        <f t="shared" si="128"/>
        <v>0.33774028318273697</v>
      </c>
      <c r="O125" s="27">
        <f t="shared" si="128"/>
        <v>-0.75041848101446718</v>
      </c>
      <c r="P125" s="27">
        <f t="shared" si="128"/>
        <v>0.24955183558778948</v>
      </c>
      <c r="Q125" s="27">
        <f t="shared" si="129"/>
        <v>-0.50086664542667769</v>
      </c>
      <c r="W125" t="str">
        <f t="shared" si="130"/>
        <v>31 Science, engineering and technology associate professionals</v>
      </c>
      <c r="X125" s="27">
        <f t="shared" si="131"/>
        <v>4.5036963637756777E-4</v>
      </c>
      <c r="Y125" s="27">
        <f t="shared" si="131"/>
        <v>0.48858332606614763</v>
      </c>
      <c r="Z125" s="27">
        <f t="shared" si="131"/>
        <v>0.16656070513107535</v>
      </c>
      <c r="AA125" s="27">
        <f t="shared" si="131"/>
        <v>0.49419498093344538</v>
      </c>
      <c r="AB125" s="27">
        <f t="shared" si="132"/>
        <v>0.66075568606452073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0.28042912897766126</v>
      </c>
      <c r="C126" s="27">
        <f t="shared" si="125"/>
        <v>0.30019575401842324</v>
      </c>
      <c r="D126" s="27">
        <f t="shared" si="125"/>
        <v>4.3598158120894128</v>
      </c>
      <c r="E126" s="27">
        <f t="shared" si="125"/>
        <v>2.2853855272537835</v>
      </c>
      <c r="F126" s="27">
        <f t="shared" si="126"/>
        <v>6.6452013393431963</v>
      </c>
      <c r="L126" t="str">
        <f t="shared" si="127"/>
        <v>32 Health and social care associate professionals</v>
      </c>
      <c r="M126" s="27">
        <f t="shared" si="128"/>
        <v>5.1481416498224686E-3</v>
      </c>
      <c r="N126" s="27">
        <f t="shared" si="128"/>
        <v>0.20853382441039914</v>
      </c>
      <c r="O126" s="27">
        <f t="shared" si="128"/>
        <v>0.66864348256136585</v>
      </c>
      <c r="P126" s="27">
        <f t="shared" si="128"/>
        <v>0.38335346267581683</v>
      </c>
      <c r="Q126" s="27">
        <f t="shared" si="129"/>
        <v>1.0519969452371827</v>
      </c>
      <c r="W126" t="str">
        <f t="shared" si="130"/>
        <v>32 Health and social care associate professionals</v>
      </c>
      <c r="X126" s="27">
        <f t="shared" si="131"/>
        <v>0.27528098732785455</v>
      </c>
      <c r="Y126" s="27">
        <f t="shared" si="131"/>
        <v>9.1661929608008563E-2</v>
      </c>
      <c r="Z126" s="27">
        <f t="shared" si="131"/>
        <v>3.691172329528051</v>
      </c>
      <c r="AA126" s="27">
        <f t="shared" si="131"/>
        <v>1.9020320645779734</v>
      </c>
      <c r="AB126" s="27">
        <f t="shared" si="132"/>
        <v>5.5932043941060243</v>
      </c>
    </row>
    <row r="127" spans="1:28" x14ac:dyDescent="0.2">
      <c r="A127" t="str">
        <f t="shared" si="124"/>
        <v>33 Protective service occupations</v>
      </c>
      <c r="B127" s="27">
        <f t="shared" si="125"/>
        <v>0.3523784900663367</v>
      </c>
      <c r="C127" s="27">
        <f t="shared" si="125"/>
        <v>0.31614297425820226</v>
      </c>
      <c r="D127" s="27">
        <f t="shared" si="125"/>
        <v>-0.68745497094780728</v>
      </c>
      <c r="E127" s="27">
        <f t="shared" si="125"/>
        <v>0.30636475244948169</v>
      </c>
      <c r="F127" s="27">
        <f t="shared" si="126"/>
        <v>-0.38109021849832558</v>
      </c>
      <c r="L127" t="str">
        <f t="shared" si="127"/>
        <v>33 Protective service occupations</v>
      </c>
      <c r="M127" s="27">
        <f t="shared" si="128"/>
        <v>0.17520545658306208</v>
      </c>
      <c r="N127" s="27">
        <f t="shared" si="128"/>
        <v>0.19599432976608089</v>
      </c>
      <c r="O127" s="27">
        <f t="shared" si="128"/>
        <v>-0.52639157155629945</v>
      </c>
      <c r="P127" s="27">
        <f t="shared" si="128"/>
        <v>6.5761761939318042E-3</v>
      </c>
      <c r="Q127" s="27">
        <f t="shared" si="129"/>
        <v>-0.51981539536236765</v>
      </c>
      <c r="W127" t="str">
        <f t="shared" si="130"/>
        <v>33 Protective service occupations</v>
      </c>
      <c r="X127" s="27">
        <f t="shared" si="131"/>
        <v>0.17717303348326252</v>
      </c>
      <c r="Y127" s="27">
        <f t="shared" si="131"/>
        <v>0.12014864449212781</v>
      </c>
      <c r="Z127" s="27">
        <f t="shared" si="131"/>
        <v>-0.1610633993915116</v>
      </c>
      <c r="AA127" s="27">
        <f t="shared" si="131"/>
        <v>0.29978857625556032</v>
      </c>
      <c r="AB127" s="27">
        <f t="shared" si="132"/>
        <v>0.13872517686404873</v>
      </c>
    </row>
    <row r="128" spans="1:28" x14ac:dyDescent="0.2">
      <c r="A128" t="str">
        <f t="shared" si="124"/>
        <v>34 Culture, media and sports occupations</v>
      </c>
      <c r="B128" s="27">
        <f t="shared" si="125"/>
        <v>0.46051418996363047</v>
      </c>
      <c r="C128" s="27">
        <f t="shared" si="125"/>
        <v>0.72415358512940031</v>
      </c>
      <c r="D128" s="27">
        <f t="shared" si="125"/>
        <v>-1.0326414150726437</v>
      </c>
      <c r="E128" s="27">
        <f t="shared" si="125"/>
        <v>0.49361283003392842</v>
      </c>
      <c r="F128" s="27">
        <f t="shared" si="126"/>
        <v>-0.53902858503871531</v>
      </c>
      <c r="L128" t="str">
        <f t="shared" si="127"/>
        <v>34 Culture, media and sports occupations</v>
      </c>
      <c r="M128" s="27">
        <f t="shared" si="128"/>
        <v>0.32274699886122749</v>
      </c>
      <c r="N128" s="27">
        <f t="shared" si="128"/>
        <v>0.14803645972922963</v>
      </c>
      <c r="O128" s="27">
        <f t="shared" si="128"/>
        <v>-0.63723863666009395</v>
      </c>
      <c r="P128" s="27">
        <f t="shared" si="128"/>
        <v>9.510100458906523E-2</v>
      </c>
      <c r="Q128" s="27">
        <f t="shared" si="129"/>
        <v>-0.54213763207102872</v>
      </c>
      <c r="W128" t="str">
        <f t="shared" si="130"/>
        <v>34 Culture, media and sports occupations</v>
      </c>
      <c r="X128" s="27">
        <f t="shared" si="131"/>
        <v>0.13776719110240965</v>
      </c>
      <c r="Y128" s="27">
        <f t="shared" si="131"/>
        <v>0.57611712540017468</v>
      </c>
      <c r="Z128" s="27">
        <f t="shared" si="131"/>
        <v>-0.39540277841256177</v>
      </c>
      <c r="AA128" s="27">
        <f t="shared" si="131"/>
        <v>0.39851182544485875</v>
      </c>
      <c r="AB128" s="27">
        <f t="shared" si="132"/>
        <v>3.1090470322969743E-3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0.63646023372535154</v>
      </c>
      <c r="C129" s="27">
        <f t="shared" si="125"/>
        <v>1.7243287102630624</v>
      </c>
      <c r="D129" s="27">
        <f t="shared" si="125"/>
        <v>-1.7186551822124585E-2</v>
      </c>
      <c r="E129" s="27">
        <f t="shared" si="125"/>
        <v>1.6531546674725632</v>
      </c>
      <c r="F129" s="27">
        <f t="shared" si="126"/>
        <v>1.6359681156504386</v>
      </c>
      <c r="L129" t="str">
        <f t="shared" si="127"/>
        <v>35 Business and public service associate professionals</v>
      </c>
      <c r="M129" s="27">
        <f t="shared" si="128"/>
        <v>0.2448320875900567</v>
      </c>
      <c r="N129" s="27">
        <f t="shared" si="128"/>
        <v>0.95266015756174838</v>
      </c>
      <c r="O129" s="27">
        <f t="shared" si="128"/>
        <v>-0.22425647135695392</v>
      </c>
      <c r="P129" s="27">
        <f t="shared" si="128"/>
        <v>0.19478929411783596</v>
      </c>
      <c r="Q129" s="27">
        <f t="shared" si="129"/>
        <v>-2.9467177239117959E-2</v>
      </c>
      <c r="W129" t="str">
        <f t="shared" si="130"/>
        <v>35 Business and public service associate professionals</v>
      </c>
      <c r="X129" s="27">
        <f t="shared" si="131"/>
        <v>0.39162814613527708</v>
      </c>
      <c r="Y129" s="27">
        <f t="shared" si="131"/>
        <v>0.77166855270136736</v>
      </c>
      <c r="Z129" s="27">
        <f t="shared" si="131"/>
        <v>0.20706991953480625</v>
      </c>
      <c r="AA129" s="27">
        <f t="shared" si="131"/>
        <v>1.4583653733547823</v>
      </c>
      <c r="AB129" s="27">
        <f t="shared" si="132"/>
        <v>1.6654352928895886</v>
      </c>
    </row>
    <row r="130" spans="1:28" x14ac:dyDescent="0.2">
      <c r="A130" t="str">
        <f t="shared" si="124"/>
        <v>41 Administrative occupations</v>
      </c>
      <c r="B130" s="27">
        <f t="shared" si="125"/>
        <v>-2.7863918382681163</v>
      </c>
      <c r="C130" s="27">
        <f t="shared" si="125"/>
        <v>2.9794535179693682</v>
      </c>
      <c r="D130" s="27">
        <f t="shared" si="125"/>
        <v>1.8264382414749747</v>
      </c>
      <c r="E130" s="27">
        <f t="shared" si="125"/>
        <v>0.30539294500424319</v>
      </c>
      <c r="F130" s="27">
        <f t="shared" si="126"/>
        <v>2.1318311864792179</v>
      </c>
      <c r="L130" t="str">
        <f t="shared" si="127"/>
        <v>41 Administrative occupations</v>
      </c>
      <c r="M130" s="27">
        <f t="shared" si="128"/>
        <v>-1.0038620759371799</v>
      </c>
      <c r="N130" s="27">
        <f t="shared" si="128"/>
        <v>2.8734625934153133</v>
      </c>
      <c r="O130" s="27">
        <f t="shared" si="128"/>
        <v>1.5233389962478938</v>
      </c>
      <c r="P130" s="27">
        <f t="shared" si="128"/>
        <v>2.4652137271741061</v>
      </c>
      <c r="Q130" s="27">
        <f t="shared" si="129"/>
        <v>3.988552723422</v>
      </c>
      <c r="W130" t="str">
        <f t="shared" si="130"/>
        <v>41 Administrative occupations</v>
      </c>
      <c r="X130" s="27">
        <f t="shared" si="131"/>
        <v>-1.7825297623310519</v>
      </c>
      <c r="Y130" s="27">
        <f t="shared" si="131"/>
        <v>0.10599092455410286</v>
      </c>
      <c r="Z130" s="27">
        <f t="shared" si="131"/>
        <v>0.30309924522710219</v>
      </c>
      <c r="AA130" s="27">
        <f t="shared" si="131"/>
        <v>-2.1598207821699091</v>
      </c>
      <c r="AB130" s="27">
        <f t="shared" si="132"/>
        <v>-1.8567215369428069</v>
      </c>
    </row>
    <row r="131" spans="1:28" x14ac:dyDescent="0.2">
      <c r="A131" t="str">
        <f t="shared" si="124"/>
        <v>42 Secretarial and related occupations</v>
      </c>
      <c r="B131" s="27">
        <f t="shared" si="125"/>
        <v>-1.5976744207425249</v>
      </c>
      <c r="C131" s="27">
        <f t="shared" si="125"/>
        <v>-4.071289863801475E-2</v>
      </c>
      <c r="D131" s="27">
        <f t="shared" si="125"/>
        <v>-0.38399747503010673</v>
      </c>
      <c r="E131" s="27">
        <f t="shared" si="125"/>
        <v>-2.1763075520762385</v>
      </c>
      <c r="F131" s="27">
        <f t="shared" si="126"/>
        <v>-2.5603050271063452</v>
      </c>
      <c r="L131" t="str">
        <f t="shared" si="127"/>
        <v>42 Secretarial and related occupations</v>
      </c>
      <c r="M131" s="27">
        <f t="shared" si="128"/>
        <v>-0.26736357305783098</v>
      </c>
      <c r="N131" s="27">
        <f t="shared" si="128"/>
        <v>1.136817429468584E-2</v>
      </c>
      <c r="O131" s="27">
        <f t="shared" si="128"/>
        <v>-6.9282697438558305E-2</v>
      </c>
      <c r="P131" s="27">
        <f t="shared" si="128"/>
        <v>0.12770515424968887</v>
      </c>
      <c r="Q131" s="27">
        <f t="shared" si="129"/>
        <v>5.8422456811130563E-2</v>
      </c>
      <c r="W131" t="str">
        <f t="shared" si="130"/>
        <v>42 Secretarial and related occupations</v>
      </c>
      <c r="X131" s="27">
        <f t="shared" si="131"/>
        <v>-1.330310847684693</v>
      </c>
      <c r="Y131" s="27">
        <f t="shared" si="131"/>
        <v>-5.2081072932699257E-2</v>
      </c>
      <c r="Z131" s="27">
        <f t="shared" si="131"/>
        <v>-0.31471477759155242</v>
      </c>
      <c r="AA131" s="27">
        <f t="shared" si="131"/>
        <v>-2.3040127063259233</v>
      </c>
      <c r="AB131" s="27">
        <f t="shared" si="132"/>
        <v>-2.6187274839174757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-0.66577348763460797</v>
      </c>
      <c r="C132" s="27">
        <f t="shared" si="125"/>
        <v>-1.7424569195650035</v>
      </c>
      <c r="D132" s="27">
        <f t="shared" si="125"/>
        <v>-8.0238108592692647E-2</v>
      </c>
      <c r="E132" s="27">
        <f t="shared" si="125"/>
        <v>0.47296635999875036</v>
      </c>
      <c r="F132" s="27">
        <f t="shared" si="126"/>
        <v>0.39272825140605772</v>
      </c>
      <c r="L132" t="str">
        <f t="shared" si="127"/>
        <v>51 Skilled agricultural and related trades</v>
      </c>
      <c r="M132" s="27">
        <f t="shared" si="128"/>
        <v>-1.198736725133724</v>
      </c>
      <c r="N132" s="27">
        <f t="shared" si="128"/>
        <v>-1.0407260526187381</v>
      </c>
      <c r="O132" s="27">
        <f t="shared" si="128"/>
        <v>-0.11906971332772631</v>
      </c>
      <c r="P132" s="27">
        <f t="shared" si="128"/>
        <v>0.18047078364974478</v>
      </c>
      <c r="Q132" s="27">
        <f t="shared" si="129"/>
        <v>6.1401070322018469E-2</v>
      </c>
      <c r="W132" t="str">
        <f t="shared" si="130"/>
        <v>51 Skilled agricultural and related trades</v>
      </c>
      <c r="X132" s="27">
        <f t="shared" si="131"/>
        <v>0.53296323749911867</v>
      </c>
      <c r="Y132" s="27">
        <f t="shared" si="131"/>
        <v>-0.70173086694626097</v>
      </c>
      <c r="Z132" s="27">
        <f t="shared" si="131"/>
        <v>3.8831604735036773E-2</v>
      </c>
      <c r="AA132" s="27">
        <f t="shared" si="131"/>
        <v>0.29249557634901069</v>
      </c>
      <c r="AB132" s="27">
        <f t="shared" si="132"/>
        <v>0.33132718108404746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-0.90312428130039635</v>
      </c>
      <c r="C133" s="27">
        <f t="shared" si="125"/>
        <v>-1.2322778003184549</v>
      </c>
      <c r="D133" s="27">
        <f t="shared" si="125"/>
        <v>-0.34147562835008927</v>
      </c>
      <c r="E133" s="27">
        <f t="shared" si="125"/>
        <v>-1.0004129846229315</v>
      </c>
      <c r="F133" s="27">
        <f t="shared" si="126"/>
        <v>-1.3418886129730208</v>
      </c>
      <c r="L133" t="str">
        <f t="shared" si="127"/>
        <v>52 Skilled metal, electrical and electronic trades</v>
      </c>
      <c r="M133" s="27">
        <f t="shared" si="128"/>
        <v>-1.0352061345980097</v>
      </c>
      <c r="N133" s="27">
        <f t="shared" si="128"/>
        <v>-1.1500931172154285</v>
      </c>
      <c r="O133" s="27">
        <f t="shared" si="128"/>
        <v>-0.5705338828092188</v>
      </c>
      <c r="P133" s="27">
        <f t="shared" si="128"/>
        <v>-1.1421456949826307</v>
      </c>
      <c r="Q133" s="27">
        <f t="shared" si="129"/>
        <v>-1.7126795777918495</v>
      </c>
      <c r="W133" t="str">
        <f t="shared" si="130"/>
        <v>52 Skilled metal, electrical and electronic trades</v>
      </c>
      <c r="X133" s="27">
        <f t="shared" si="131"/>
        <v>0.1320818532975937</v>
      </c>
      <c r="Y133" s="27">
        <f t="shared" si="131"/>
        <v>-8.2184683103028067E-2</v>
      </c>
      <c r="Z133" s="27">
        <f t="shared" si="131"/>
        <v>0.22905825445913786</v>
      </c>
      <c r="AA133" s="27">
        <f t="shared" si="131"/>
        <v>0.14173271035970447</v>
      </c>
      <c r="AB133" s="27">
        <f t="shared" si="132"/>
        <v>0.37079096481884233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-1.325013414529213</v>
      </c>
      <c r="C134" s="27">
        <f t="shared" si="125"/>
        <v>-1.9932140824014173</v>
      </c>
      <c r="D134" s="27">
        <f t="shared" si="125"/>
        <v>-0.72860364547064016</v>
      </c>
      <c r="E134" s="27">
        <f t="shared" si="125"/>
        <v>-1.8153306167845287</v>
      </c>
      <c r="F134" s="27">
        <f t="shared" si="126"/>
        <v>-2.5439342622551688</v>
      </c>
      <c r="L134" t="str">
        <f t="shared" si="127"/>
        <v>53 Skilled construction and building trades</v>
      </c>
      <c r="M134" s="27">
        <f t="shared" si="128"/>
        <v>-1.3355439439210706</v>
      </c>
      <c r="N134" s="27">
        <f t="shared" si="128"/>
        <v>-2.1051676311972205</v>
      </c>
      <c r="O134" s="27">
        <f t="shared" si="128"/>
        <v>-0.61819911526926141</v>
      </c>
      <c r="P134" s="27">
        <f t="shared" si="128"/>
        <v>-1.8194845464529088</v>
      </c>
      <c r="Q134" s="27">
        <f t="shared" si="129"/>
        <v>-2.4376836617221702</v>
      </c>
      <c r="W134" t="str">
        <f t="shared" si="130"/>
        <v>53 Skilled construction and building trades</v>
      </c>
      <c r="X134" s="27">
        <f t="shared" si="131"/>
        <v>1.0530529391869548E-2</v>
      </c>
      <c r="Y134" s="27">
        <f t="shared" si="131"/>
        <v>0.11195354879580235</v>
      </c>
      <c r="Z134" s="27">
        <f t="shared" si="131"/>
        <v>-0.1104045302013886</v>
      </c>
      <c r="AA134" s="27">
        <f t="shared" si="131"/>
        <v>4.153929668406775E-3</v>
      </c>
      <c r="AB134" s="27">
        <f t="shared" si="132"/>
        <v>-0.10625060053298183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-2.03707213058345</v>
      </c>
      <c r="C135" s="27">
        <f t="shared" si="125"/>
        <v>-0.14116704458423435</v>
      </c>
      <c r="D135" s="27">
        <f t="shared" si="125"/>
        <v>0.13048897115719527</v>
      </c>
      <c r="E135" s="27">
        <f t="shared" si="125"/>
        <v>-0.21692884898268261</v>
      </c>
      <c r="F135" s="27">
        <f t="shared" si="126"/>
        <v>-8.6439877825487343E-2</v>
      </c>
      <c r="L135" t="str">
        <f t="shared" si="127"/>
        <v>54 Textiles, printing and other skilled trades</v>
      </c>
      <c r="M135" s="27">
        <f t="shared" si="128"/>
        <v>-1.5304453966894576</v>
      </c>
      <c r="N135" s="27">
        <f t="shared" si="128"/>
        <v>-0.25691847793346234</v>
      </c>
      <c r="O135" s="27">
        <f t="shared" si="128"/>
        <v>9.0841420890765079E-2</v>
      </c>
      <c r="P135" s="27">
        <f t="shared" si="128"/>
        <v>-0.27525210122822941</v>
      </c>
      <c r="Q135" s="27">
        <f t="shared" si="129"/>
        <v>-0.18441068033746433</v>
      </c>
      <c r="W135" t="str">
        <f t="shared" si="130"/>
        <v>54 Textiles, printing and other skilled trades</v>
      </c>
      <c r="X135" s="27">
        <f t="shared" si="131"/>
        <v>-0.5066267338940067</v>
      </c>
      <c r="Y135" s="27">
        <f t="shared" si="131"/>
        <v>0.11575143334922844</v>
      </c>
      <c r="Z135" s="27">
        <f t="shared" si="131"/>
        <v>3.9647550266421305E-2</v>
      </c>
      <c r="AA135" s="27">
        <f t="shared" si="131"/>
        <v>5.8323252245558788E-2</v>
      </c>
      <c r="AB135" s="27">
        <f t="shared" si="132"/>
        <v>9.7970802511980093E-2</v>
      </c>
    </row>
    <row r="136" spans="1:28" x14ac:dyDescent="0.2">
      <c r="A136" t="str">
        <f t="shared" si="124"/>
        <v>61 Caring personal service occupations</v>
      </c>
      <c r="B136" s="27">
        <f t="shared" si="125"/>
        <v>-2.407954501855528</v>
      </c>
      <c r="C136" s="27">
        <f t="shared" si="125"/>
        <v>-0.72129086943268561</v>
      </c>
      <c r="D136" s="27">
        <f t="shared" si="125"/>
        <v>1.0268702453382765</v>
      </c>
      <c r="E136" s="27">
        <f t="shared" si="125"/>
        <v>2.7416768996261958</v>
      </c>
      <c r="F136" s="27">
        <f t="shared" si="126"/>
        <v>3.7685471449644723</v>
      </c>
      <c r="L136" t="str">
        <f t="shared" si="127"/>
        <v>61 Caring personal service occupations</v>
      </c>
      <c r="M136" s="27">
        <f t="shared" si="128"/>
        <v>-7.5811220330502138E-2</v>
      </c>
      <c r="N136" s="27">
        <f t="shared" si="128"/>
        <v>-0.12869987073844946</v>
      </c>
      <c r="O136" s="27">
        <f t="shared" si="128"/>
        <v>0.79942819047844438</v>
      </c>
      <c r="P136" s="27">
        <f t="shared" si="128"/>
        <v>0.78955177860549597</v>
      </c>
      <c r="Q136" s="27">
        <f t="shared" si="129"/>
        <v>1.5889799690839403</v>
      </c>
      <c r="W136" t="str">
        <f t="shared" si="130"/>
        <v>61 Caring personal service occupations</v>
      </c>
      <c r="X136" s="27">
        <f t="shared" si="131"/>
        <v>-2.3321432815250098</v>
      </c>
      <c r="Y136" s="27">
        <f t="shared" si="131"/>
        <v>-0.59259099869422016</v>
      </c>
      <c r="Z136" s="27">
        <f t="shared" si="131"/>
        <v>0.22744205485983571</v>
      </c>
      <c r="AA136" s="27">
        <f t="shared" si="131"/>
        <v>1.9521251210206998</v>
      </c>
      <c r="AB136" s="27">
        <f t="shared" si="132"/>
        <v>2.1795671758805355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0.68777545569083998</v>
      </c>
      <c r="C137" s="27">
        <f t="shared" si="125"/>
        <v>-0.6846856533094261</v>
      </c>
      <c r="D137" s="27">
        <f t="shared" si="125"/>
        <v>-1.4214114183492086</v>
      </c>
      <c r="E137" s="27">
        <f t="shared" si="125"/>
        <v>-0.41084289252868977</v>
      </c>
      <c r="F137" s="27">
        <f t="shared" si="126"/>
        <v>-1.8322543108778984</v>
      </c>
      <c r="L137" t="str">
        <f t="shared" si="127"/>
        <v>62 Leisure, travel and related personal service occupations</v>
      </c>
      <c r="M137" s="27">
        <f t="shared" si="128"/>
        <v>0.20245334063806819</v>
      </c>
      <c r="N137" s="27">
        <f t="shared" si="128"/>
        <v>0.17195584341041226</v>
      </c>
      <c r="O137" s="27">
        <f t="shared" si="128"/>
        <v>-0.25524606151360185</v>
      </c>
      <c r="P137" s="27">
        <f t="shared" si="128"/>
        <v>0.19710706232179565</v>
      </c>
      <c r="Q137" s="27">
        <f t="shared" si="129"/>
        <v>-5.8138999191806207E-2</v>
      </c>
      <c r="W137" t="str">
        <f t="shared" si="130"/>
        <v>62 Leisure, travel and related personal service occupations</v>
      </c>
      <c r="X137" s="27">
        <f t="shared" si="131"/>
        <v>0.48532211505278333</v>
      </c>
      <c r="Y137" s="27">
        <f t="shared" si="131"/>
        <v>-0.85664149671982948</v>
      </c>
      <c r="Z137" s="27">
        <f t="shared" si="131"/>
        <v>-1.1661653568356192</v>
      </c>
      <c r="AA137" s="27">
        <f t="shared" si="131"/>
        <v>-0.60794995485048453</v>
      </c>
      <c r="AB137" s="27">
        <f t="shared" si="132"/>
        <v>-1.7741153116861037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-7.8002944340714642E-2</v>
      </c>
      <c r="C138" s="27">
        <f t="shared" si="125"/>
        <v>0.11059206584602937</v>
      </c>
      <c r="D138" s="27">
        <f t="shared" si="125"/>
        <v>-0.13990449682362333</v>
      </c>
      <c r="E138" s="27">
        <f t="shared" si="125"/>
        <v>3.9790868124105261E-2</v>
      </c>
      <c r="F138" s="27">
        <f t="shared" si="126"/>
        <v>-0.10011362869951806</v>
      </c>
      <c r="L138" t="str">
        <f t="shared" si="127"/>
        <v>63 Community and civil enforcement occupations</v>
      </c>
      <c r="M138" s="27">
        <f t="shared" si="128"/>
        <v>-0.10442315621016718</v>
      </c>
      <c r="N138" s="27">
        <f t="shared" si="128"/>
        <v>0.12727773773844198</v>
      </c>
      <c r="O138" s="27">
        <f t="shared" si="128"/>
        <v>-0.16819127246758173</v>
      </c>
      <c r="P138" s="27">
        <f t="shared" si="128"/>
        <v>4.165651586353028E-2</v>
      </c>
      <c r="Q138" s="27">
        <f t="shared" si="129"/>
        <v>-0.12653475660405145</v>
      </c>
      <c r="W138" t="str">
        <f t="shared" si="130"/>
        <v>63 Community and civil enforcement occupations</v>
      </c>
      <c r="X138" s="27">
        <f t="shared" si="131"/>
        <v>2.6420211869452953E-2</v>
      </c>
      <c r="Y138" s="27">
        <f t="shared" si="131"/>
        <v>-1.6685671892412796E-2</v>
      </c>
      <c r="Z138" s="27">
        <f t="shared" si="131"/>
        <v>2.8286775643958428E-2</v>
      </c>
      <c r="AA138" s="27">
        <f t="shared" si="131"/>
        <v>-1.8656477394251025E-3</v>
      </c>
      <c r="AB138" s="27">
        <f t="shared" si="132"/>
        <v>2.6421127904533326E-2</v>
      </c>
    </row>
    <row r="139" spans="1:28" x14ac:dyDescent="0.2">
      <c r="A139" t="str">
        <f t="shared" si="124"/>
        <v>71 Sales occupations</v>
      </c>
      <c r="B139" s="27">
        <f t="shared" si="125"/>
        <v>-1.8408201546985907</v>
      </c>
      <c r="C139" s="27">
        <f t="shared" si="125"/>
        <v>-1.1101799982638596</v>
      </c>
      <c r="D139" s="27">
        <f t="shared" si="125"/>
        <v>-0.93760291381152072</v>
      </c>
      <c r="E139" s="27">
        <f t="shared" si="125"/>
        <v>-0.81380314267591913</v>
      </c>
      <c r="F139" s="27">
        <f t="shared" si="126"/>
        <v>-1.7514060564874399</v>
      </c>
      <c r="L139" t="str">
        <f t="shared" si="127"/>
        <v>71 Sales occupations</v>
      </c>
      <c r="M139" s="27">
        <f t="shared" si="128"/>
        <v>0.59881903583672802</v>
      </c>
      <c r="N139" s="27">
        <f t="shared" si="128"/>
        <v>-0.58489701013793649</v>
      </c>
      <c r="O139" s="27">
        <f t="shared" si="128"/>
        <v>-0.19892774443279748</v>
      </c>
      <c r="P139" s="27">
        <f t="shared" si="128"/>
        <v>4.3103430110377872E-2</v>
      </c>
      <c r="Q139" s="27">
        <f t="shared" si="129"/>
        <v>-0.15582431432241961</v>
      </c>
      <c r="W139" t="str">
        <f t="shared" si="130"/>
        <v>71 Sales occupations</v>
      </c>
      <c r="X139" s="27">
        <f t="shared" si="131"/>
        <v>-2.4396391905353134</v>
      </c>
      <c r="Y139" s="27">
        <f t="shared" si="131"/>
        <v>-0.52528298812593377</v>
      </c>
      <c r="Z139" s="27">
        <f t="shared" si="131"/>
        <v>-0.73867516937868061</v>
      </c>
      <c r="AA139" s="27">
        <f t="shared" si="131"/>
        <v>-0.85690657278631299</v>
      </c>
      <c r="AB139" s="27">
        <f t="shared" si="132"/>
        <v>-1.5955817421649936</v>
      </c>
    </row>
    <row r="140" spans="1:28" x14ac:dyDescent="0.2">
      <c r="A140" t="str">
        <f t="shared" si="124"/>
        <v>72 Customer service occupations</v>
      </c>
      <c r="B140" s="27">
        <f t="shared" si="125"/>
        <v>-5.9030144923307937E-2</v>
      </c>
      <c r="C140" s="27">
        <f t="shared" si="125"/>
        <v>0.49320485672818393</v>
      </c>
      <c r="D140" s="27">
        <f t="shared" si="125"/>
        <v>1.0288579341163029</v>
      </c>
      <c r="E140" s="27">
        <f t="shared" si="125"/>
        <v>1.2867071265777597</v>
      </c>
      <c r="F140" s="27">
        <f t="shared" si="126"/>
        <v>2.3155650606940625</v>
      </c>
      <c r="L140" t="str">
        <f t="shared" si="127"/>
        <v>72 Customer service occupations</v>
      </c>
      <c r="M140" s="27">
        <f t="shared" si="128"/>
        <v>-0.42842690749640244</v>
      </c>
      <c r="N140" s="27">
        <f t="shared" si="128"/>
        <v>0.64595689948753154</v>
      </c>
      <c r="O140" s="27">
        <f t="shared" si="128"/>
        <v>0.93783892568102578</v>
      </c>
      <c r="P140" s="27">
        <f t="shared" si="128"/>
        <v>0.90584529472664421</v>
      </c>
      <c r="Q140" s="27">
        <f t="shared" si="129"/>
        <v>1.84368422040767</v>
      </c>
      <c r="W140" t="str">
        <f t="shared" si="130"/>
        <v>72 Customer service occupations</v>
      </c>
      <c r="X140" s="27">
        <f t="shared" si="131"/>
        <v>0.36939676257308562</v>
      </c>
      <c r="Y140" s="27">
        <f t="shared" si="131"/>
        <v>-0.15275204275935828</v>
      </c>
      <c r="Z140" s="27">
        <f t="shared" si="131"/>
        <v>9.1019008435280213E-2</v>
      </c>
      <c r="AA140" s="27">
        <f t="shared" si="131"/>
        <v>0.38086183185111366</v>
      </c>
      <c r="AB140" s="27">
        <f t="shared" si="132"/>
        <v>0.47188084028639388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-1.3423426500647118</v>
      </c>
      <c r="C141" s="27">
        <f t="shared" si="125"/>
        <v>-1.2568088823973298</v>
      </c>
      <c r="D141" s="27">
        <f t="shared" si="125"/>
        <v>0.38644330429895035</v>
      </c>
      <c r="E141" s="27">
        <f t="shared" si="125"/>
        <v>-1.5679580428990825</v>
      </c>
      <c r="F141" s="27">
        <f t="shared" si="126"/>
        <v>-1.1815147386001321</v>
      </c>
      <c r="L141" t="str">
        <f t="shared" si="127"/>
        <v>81 Process, plant and machine operatives</v>
      </c>
      <c r="M141" s="27">
        <f t="shared" si="128"/>
        <v>-1.2964192248944375</v>
      </c>
      <c r="N141" s="27">
        <f t="shared" si="128"/>
        <v>-0.70585392496218979</v>
      </c>
      <c r="O141" s="27">
        <f t="shared" si="128"/>
        <v>-0.23797094206779867</v>
      </c>
      <c r="P141" s="27">
        <f t="shared" si="128"/>
        <v>-1.293801451650177</v>
      </c>
      <c r="Q141" s="27">
        <f t="shared" si="129"/>
        <v>-1.5317723937179757</v>
      </c>
      <c r="W141" t="str">
        <f t="shared" si="130"/>
        <v>81 Process, plant and machine operatives</v>
      </c>
      <c r="X141" s="27">
        <f t="shared" si="131"/>
        <v>-4.5923425170264487E-2</v>
      </c>
      <c r="Y141" s="27">
        <f t="shared" si="131"/>
        <v>-0.55095495743513379</v>
      </c>
      <c r="Z141" s="27">
        <f t="shared" si="131"/>
        <v>0.62441424636672593</v>
      </c>
      <c r="AA141" s="27">
        <f t="shared" si="131"/>
        <v>-0.27415659124886904</v>
      </c>
      <c r="AB141" s="27">
        <f t="shared" si="132"/>
        <v>0.35025765511785689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-1.8316498015689469</v>
      </c>
      <c r="C142" s="27">
        <f t="shared" si="125"/>
        <v>-0.897170625903291</v>
      </c>
      <c r="D142" s="27">
        <f t="shared" si="125"/>
        <v>1.588959622315933E-2</v>
      </c>
      <c r="E142" s="27">
        <f t="shared" si="125"/>
        <v>-0.70400104657519336</v>
      </c>
      <c r="F142" s="27">
        <f t="shared" si="126"/>
        <v>-0.68811145035203403</v>
      </c>
      <c r="L142" t="str">
        <f t="shared" si="127"/>
        <v>82 Transport and mobile machine drivers and operatives</v>
      </c>
      <c r="M142" s="27">
        <f t="shared" si="128"/>
        <v>-1.6868265709593082</v>
      </c>
      <c r="N142" s="27">
        <f t="shared" si="128"/>
        <v>-0.88916155216014303</v>
      </c>
      <c r="O142" s="27">
        <f t="shared" si="128"/>
        <v>-0.22854235319997152</v>
      </c>
      <c r="P142" s="27">
        <f t="shared" si="128"/>
        <v>-0.8283125556134614</v>
      </c>
      <c r="Q142" s="27">
        <f t="shared" si="129"/>
        <v>-1.0568549088134329</v>
      </c>
      <c r="W142" t="str">
        <f t="shared" si="130"/>
        <v>82 Transport and mobile machine drivers and operatives</v>
      </c>
      <c r="X142" s="27">
        <f t="shared" si="131"/>
        <v>-0.14482323060965396</v>
      </c>
      <c r="Y142" s="27">
        <f t="shared" si="131"/>
        <v>-8.0090737431177672E-3</v>
      </c>
      <c r="Z142" s="27">
        <f t="shared" si="131"/>
        <v>0.24443194942312652</v>
      </c>
      <c r="AA142" s="27">
        <f t="shared" si="131"/>
        <v>0.12431150903827448</v>
      </c>
      <c r="AB142" s="27">
        <f t="shared" si="132"/>
        <v>0.368743458461401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-1.9855963968365344</v>
      </c>
      <c r="C143" s="27">
        <f t="shared" si="125"/>
        <v>-0.89707120886648273</v>
      </c>
      <c r="D143" s="27">
        <f t="shared" si="125"/>
        <v>6.0859053215808752</v>
      </c>
      <c r="E143" s="27">
        <f t="shared" si="125"/>
        <v>1.6300647616711075</v>
      </c>
      <c r="F143" s="27">
        <f t="shared" si="126"/>
        <v>7.7159700832519826</v>
      </c>
      <c r="L143" t="str">
        <f t="shared" si="127"/>
        <v>91 Elementary trades and related occupations</v>
      </c>
      <c r="M143" s="27">
        <f t="shared" si="128"/>
        <v>-1.5223679243436319</v>
      </c>
      <c r="N143" s="27">
        <f t="shared" si="128"/>
        <v>-0.38230139319615031</v>
      </c>
      <c r="O143" s="27">
        <f t="shared" si="128"/>
        <v>2.0361673594925733</v>
      </c>
      <c r="P143" s="27">
        <f t="shared" si="128"/>
        <v>0.60154939935643092</v>
      </c>
      <c r="Q143" s="27">
        <f t="shared" si="129"/>
        <v>2.6377167588490043</v>
      </c>
      <c r="W143" t="str">
        <f t="shared" si="130"/>
        <v>91 Elementary trades and related occupations</v>
      </c>
      <c r="X143" s="27">
        <f t="shared" si="131"/>
        <v>-0.46322847249291765</v>
      </c>
      <c r="Y143" s="27">
        <f t="shared" si="131"/>
        <v>-0.51476981567033175</v>
      </c>
      <c r="Z143" s="27">
        <f t="shared" si="131"/>
        <v>4.0497379620883001</v>
      </c>
      <c r="AA143" s="27">
        <f t="shared" si="131"/>
        <v>1.0285153623146872</v>
      </c>
      <c r="AB143" s="27">
        <f t="shared" si="132"/>
        <v>5.0782533244029873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-5.1467090048140989</v>
      </c>
      <c r="C144" s="27">
        <f t="shared" si="125"/>
        <v>-3.9298794643433865</v>
      </c>
      <c r="D144" s="27">
        <f t="shared" si="125"/>
        <v>-5.1301495163498103</v>
      </c>
      <c r="E144" s="27">
        <f t="shared" si="125"/>
        <v>-3.6819250446496383</v>
      </c>
      <c r="F144" s="27">
        <f t="shared" si="126"/>
        <v>-8.8120745609994486</v>
      </c>
      <c r="L144" t="str">
        <f t="shared" si="127"/>
        <v>92 Elementary administration and service occupations</v>
      </c>
      <c r="M144" s="27">
        <f t="shared" si="128"/>
        <v>-3.3126182266560491</v>
      </c>
      <c r="N144" s="27">
        <f t="shared" si="128"/>
        <v>-0.96227152811246341</v>
      </c>
      <c r="O144" s="27">
        <f t="shared" si="128"/>
        <v>-0.6171057021758557</v>
      </c>
      <c r="P144" s="27">
        <f t="shared" si="128"/>
        <v>-1.2672935350506656</v>
      </c>
      <c r="Q144" s="27">
        <f t="shared" si="129"/>
        <v>-1.8843992372265213</v>
      </c>
      <c r="W144" t="str">
        <f t="shared" si="130"/>
        <v>92 Elementary administration and service occupations</v>
      </c>
      <c r="X144" s="27">
        <f t="shared" si="131"/>
        <v>-1.8340907781579432</v>
      </c>
      <c r="Y144" s="27">
        <f t="shared" si="131"/>
        <v>-2.9676079362310368</v>
      </c>
      <c r="Z144" s="27">
        <f t="shared" si="131"/>
        <v>-4.5130438141738303</v>
      </c>
      <c r="AA144" s="27">
        <f t="shared" si="131"/>
        <v>-2.4146315095989976</v>
      </c>
      <c r="AB144" s="27">
        <f t="shared" si="132"/>
        <v>-6.9276753237728279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-10.553999999999462</v>
      </c>
      <c r="C146" s="29">
        <f t="shared" ref="C146" si="133">D35-C35</f>
        <v>0.82899999999960983</v>
      </c>
      <c r="D146" s="29">
        <f>E35-D35</f>
        <v>4.911999999999864</v>
      </c>
      <c r="E146" s="29">
        <f>F35-E35</f>
        <v>14.112999999999829</v>
      </c>
      <c r="F146" s="29">
        <f t="shared" ref="F146" si="134">F35-D35</f>
        <v>19.024999999999693</v>
      </c>
      <c r="L146" s="24" t="str">
        <f>L35</f>
        <v>All occupations</v>
      </c>
      <c r="M146" s="29">
        <f>N35-M35</f>
        <v>-7.5655774763368697</v>
      </c>
      <c r="N146" s="29">
        <f t="shared" ref="N146" si="135">O35-N35</f>
        <v>1.3634510854755888</v>
      </c>
      <c r="O146" s="29">
        <f>P35-O35</f>
        <v>1.6852942192585658</v>
      </c>
      <c r="P146" s="29">
        <f>Q35-P35</f>
        <v>4.9328481705337595</v>
      </c>
      <c r="Q146" s="29">
        <f t="shared" ref="Q146" si="136">Q35-O35</f>
        <v>6.6181423897923253</v>
      </c>
      <c r="W146" s="24" t="str">
        <f>W35</f>
        <v>All occupations</v>
      </c>
      <c r="X146" s="29">
        <f>Y35-X35</f>
        <v>-2.9884225236628481</v>
      </c>
      <c r="Y146" s="29">
        <f t="shared" ref="Y146" si="137">Z35-Y35</f>
        <v>-0.53445108547592213</v>
      </c>
      <c r="Z146" s="29">
        <f>AA35-Z35</f>
        <v>3.2267057807415256</v>
      </c>
      <c r="AA146" s="29">
        <f>AB35-AA35</f>
        <v>9.1801518294660696</v>
      </c>
      <c r="AB146" s="29">
        <f t="shared" ref="AB146" si="138">AB35-Z35</f>
        <v>12.406857610207595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24.523954185559763</v>
      </c>
      <c r="C153" s="11">
        <f t="shared" ref="C153:F153" si="143">C8</f>
        <v>27.606173048612515</v>
      </c>
      <c r="D153" s="11">
        <f t="shared" si="143"/>
        <v>29.716760366897443</v>
      </c>
      <c r="E153" s="11">
        <f t="shared" si="143"/>
        <v>26.616383821477335</v>
      </c>
      <c r="F153" s="11">
        <f t="shared" si="143"/>
        <v>28.966297882275757</v>
      </c>
      <c r="H153" s="40">
        <f>IF(D$151-B$151 &lt;&gt; 0,(EXP(LN(D153/B153)/(D$151-B$151))-1)*100,0)</f>
        <v>3.9159454352385215</v>
      </c>
      <c r="I153" s="40">
        <f>IF(F$151-D$151 &lt;&gt; 0,(EXP(LN(F153/D153)/(F$151-D$151))-1)*100,0)</f>
        <v>-0.17037600549194565</v>
      </c>
      <c r="L153" s="10" t="str">
        <f>L8</f>
        <v>11 Corporate managers and directors</v>
      </c>
      <c r="M153" s="11">
        <f>M8</f>
        <v>16.4903685814696</v>
      </c>
      <c r="N153" s="11">
        <f t="shared" ref="N153:Q153" si="144">N8</f>
        <v>18.053183023489083</v>
      </c>
      <c r="O153" s="11">
        <f t="shared" si="144"/>
        <v>19.331376917476419</v>
      </c>
      <c r="P153" s="11">
        <f t="shared" si="144"/>
        <v>16.428349049719976</v>
      </c>
      <c r="Q153" s="11">
        <f t="shared" si="144"/>
        <v>16.897583695927086</v>
      </c>
      <c r="S153" s="40">
        <f>IF(O$151-M$151 &lt;&gt; 0,(EXP(LN(O153/M153)/(O$151-M$151))-1)*100,0)</f>
        <v>3.2301325938181691</v>
      </c>
      <c r="T153" s="40">
        <f>IF(Q$151-O$151 &lt;&gt; 0,(EXP(LN(Q153/O153)/(Q$151-O$151))-1)*100,0)</f>
        <v>-0.8930476791840336</v>
      </c>
      <c r="W153" s="10" t="str">
        <f>W8</f>
        <v>11 Corporate managers and directors</v>
      </c>
      <c r="X153" s="11">
        <f>X8</f>
        <v>8.0335856040901241</v>
      </c>
      <c r="Y153" s="11">
        <f t="shared" ref="Y153:AB153" si="145">Y8</f>
        <v>9.552990025123437</v>
      </c>
      <c r="Z153" s="11">
        <f t="shared" si="145"/>
        <v>10.385383449421024</v>
      </c>
      <c r="AA153" s="11">
        <f t="shared" si="145"/>
        <v>10.188034771757414</v>
      </c>
      <c r="AB153" s="11">
        <f t="shared" si="145"/>
        <v>12.068714186348664</v>
      </c>
      <c r="AD153" s="40">
        <f>IF(Z$151-X$151 &lt;&gt; 0,(EXP(LN(Z153/X153)/(Z$151-X$151))-1)*100,0)</f>
        <v>5.2695150080796838</v>
      </c>
      <c r="AE153" s="40">
        <f>IF(AB$151-Z$151 &lt;&gt; 0,(EXP(LN(AB153/Z153)/(AB$151-Z$151))-1)*100,0)</f>
        <v>1.006478730808591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15.536789549843853</v>
      </c>
      <c r="C154" s="11">
        <f t="shared" ref="C154:F178" si="146">C9</f>
        <v>16.057660287979488</v>
      </c>
      <c r="D154" s="11">
        <f t="shared" si="146"/>
        <v>16.009638331844965</v>
      </c>
      <c r="E154" s="11">
        <f t="shared" si="146"/>
        <v>15.918571862282615</v>
      </c>
      <c r="F154" s="11">
        <f t="shared" si="146"/>
        <v>17.952185942770498</v>
      </c>
      <c r="H154" s="40">
        <f t="shared" ref="H154:H177" si="147">IF(D$151-B$151 &lt;&gt; 0,(EXP(LN(D154/B154)/(D$151-B$151))-1)*100,0)</f>
        <v>0.60140533754657888</v>
      </c>
      <c r="I154" s="40">
        <f t="shared" ref="I154:I180" si="148">IF(F$151-D$151 &lt;&gt; 0,(EXP(LN(F154/D154)/(F$151-D$151))-1)*100,0)</f>
        <v>0.76639488932712663</v>
      </c>
      <c r="L154" s="10" t="str">
        <f t="shared" ref="L154:Q154" si="149">L9</f>
        <v>12 Other managers and proprietors</v>
      </c>
      <c r="M154" s="11">
        <f t="shared" si="149"/>
        <v>9.0656544467693578</v>
      </c>
      <c r="N154" s="11">
        <f t="shared" si="149"/>
        <v>8.7580981786482877</v>
      </c>
      <c r="O154" s="11">
        <f t="shared" si="149"/>
        <v>8.8447615192859583</v>
      </c>
      <c r="P154" s="11">
        <f t="shared" si="149"/>
        <v>9.4845462364191651</v>
      </c>
      <c r="Q154" s="11">
        <f t="shared" si="149"/>
        <v>10.685791556219627</v>
      </c>
      <c r="S154" s="40">
        <f t="shared" ref="S154:S177" si="150">IF(O$151-M$151 &lt;&gt; 0,(EXP(LN(O154/M154)/(O$151-M$151))-1)*100,0)</f>
        <v>-0.49213844003318519</v>
      </c>
      <c r="T154" s="40">
        <f t="shared" ref="T154:T177" si="151">IF(Q$151-O$151 &lt;&gt; 0,(EXP(LN(Q154/O154)/(Q$151-O$151))-1)*100,0)</f>
        <v>1.2685763679078033</v>
      </c>
      <c r="W154" s="10" t="str">
        <f t="shared" ref="W154:AB154" si="152">W9</f>
        <v>12 Other managers and proprietors</v>
      </c>
      <c r="X154" s="11">
        <f t="shared" si="152"/>
        <v>6.4711351030745226</v>
      </c>
      <c r="Y154" s="11">
        <f t="shared" si="152"/>
        <v>7.2995621093312026</v>
      </c>
      <c r="Z154" s="11">
        <f t="shared" si="152"/>
        <v>7.1648768125590321</v>
      </c>
      <c r="AA154" s="11">
        <f t="shared" si="152"/>
        <v>6.434025625863443</v>
      </c>
      <c r="AB154" s="11">
        <f t="shared" si="152"/>
        <v>7.2663943865508616</v>
      </c>
      <c r="AD154" s="40">
        <f t="shared" ref="AD154:AD177" si="153">IF(Z$151-X$151 &lt;&gt; 0,(EXP(LN(Z154/X154)/(Z$151-X$151))-1)*100,0)</f>
        <v>2.0576707286613205</v>
      </c>
      <c r="AE154" s="40">
        <f t="shared" ref="AE154:AE177" si="154">IF(AB$151-Z$151 &lt;&gt; 0,(EXP(LN(AB154/Z154)/(AB$151-Z$151))-1)*100,0)</f>
        <v>9.383961848132838E-2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17.560076443707032</v>
      </c>
      <c r="C155" s="11">
        <f t="shared" si="146"/>
        <v>19.632410373523694</v>
      </c>
      <c r="D155" s="11">
        <f t="shared" si="146"/>
        <v>21.139522211849187</v>
      </c>
      <c r="E155" s="11">
        <f t="shared" si="146"/>
        <v>25.936524798141718</v>
      </c>
      <c r="F155" s="11">
        <f t="shared" si="146"/>
        <v>29.799138210233075</v>
      </c>
      <c r="H155" s="40">
        <f t="shared" si="147"/>
        <v>3.7800207104006223</v>
      </c>
      <c r="I155" s="40">
        <f t="shared" si="148"/>
        <v>2.3152969740070084</v>
      </c>
      <c r="L155" s="10" t="str">
        <f t="shared" ref="L155:Q155" si="155">L10</f>
        <v>21 Science, research, engineering and technology professionals</v>
      </c>
      <c r="M155" s="11">
        <f t="shared" si="155"/>
        <v>13.626910169341205</v>
      </c>
      <c r="N155" s="11">
        <f t="shared" si="155"/>
        <v>15.517964496539411</v>
      </c>
      <c r="O155" s="11">
        <f t="shared" si="155"/>
        <v>15.896178813943665</v>
      </c>
      <c r="P155" s="11">
        <f t="shared" si="155"/>
        <v>18.785215861466348</v>
      </c>
      <c r="Q155" s="11">
        <f t="shared" si="155"/>
        <v>20.820285964203311</v>
      </c>
      <c r="S155" s="40">
        <f t="shared" si="150"/>
        <v>3.128587455368903</v>
      </c>
      <c r="T155" s="40">
        <f t="shared" si="151"/>
        <v>1.8152729919890698</v>
      </c>
      <c r="W155" s="10" t="str">
        <f t="shared" ref="W155:AB155" si="156">W10</f>
        <v>21 Science, research, engineering and technology professionals</v>
      </c>
      <c r="X155" s="11">
        <f t="shared" si="156"/>
        <v>3.9331662743658824</v>
      </c>
      <c r="Y155" s="11">
        <f t="shared" si="156"/>
        <v>4.114445876984278</v>
      </c>
      <c r="Z155" s="11">
        <f t="shared" si="156"/>
        <v>5.243343397905508</v>
      </c>
      <c r="AA155" s="11">
        <f t="shared" si="156"/>
        <v>7.1513089366753553</v>
      </c>
      <c r="AB155" s="11">
        <f t="shared" si="156"/>
        <v>8.9788522460297475</v>
      </c>
      <c r="AD155" s="40">
        <f t="shared" si="153"/>
        <v>5.9188358950382103</v>
      </c>
      <c r="AE155" s="40">
        <f t="shared" si="154"/>
        <v>3.6511603378047264</v>
      </c>
    </row>
    <row r="156" spans="1:31" x14ac:dyDescent="0.2">
      <c r="A156" s="10" t="str">
        <f t="shared" si="142"/>
        <v>22 Health professionals</v>
      </c>
      <c r="B156" s="11">
        <f t="shared" si="142"/>
        <v>17.021244909325901</v>
      </c>
      <c r="C156" s="11">
        <f t="shared" si="146"/>
        <v>18.042260210584899</v>
      </c>
      <c r="D156" s="11">
        <f t="shared" si="146"/>
        <v>18.498142824247623</v>
      </c>
      <c r="E156" s="11">
        <f t="shared" si="146"/>
        <v>18.117001556368034</v>
      </c>
      <c r="F156" s="11">
        <f t="shared" si="146"/>
        <v>19.584159681834706</v>
      </c>
      <c r="H156" s="40">
        <f t="shared" si="147"/>
        <v>1.6780857968866414</v>
      </c>
      <c r="I156" s="40">
        <f t="shared" si="148"/>
        <v>0.38106234213890477</v>
      </c>
      <c r="L156" s="10" t="str">
        <f t="shared" ref="L156:Q156" si="157">L11</f>
        <v>22 Health professionals</v>
      </c>
      <c r="M156" s="11">
        <f t="shared" si="157"/>
        <v>4.5115483168420543</v>
      </c>
      <c r="N156" s="11">
        <f t="shared" si="157"/>
        <v>4.8367977693519046</v>
      </c>
      <c r="O156" s="11">
        <f t="shared" si="157"/>
        <v>5.5873035806144884</v>
      </c>
      <c r="P156" s="11">
        <f t="shared" si="157"/>
        <v>5.4270299685646659</v>
      </c>
      <c r="Q156" s="11">
        <f t="shared" si="157"/>
        <v>5.810316379701038</v>
      </c>
      <c r="S156" s="40">
        <f t="shared" si="150"/>
        <v>4.3699153485129649</v>
      </c>
      <c r="T156" s="40">
        <f t="shared" si="151"/>
        <v>0.26126214796893255</v>
      </c>
      <c r="W156" s="10" t="str">
        <f t="shared" ref="W156:AB156" si="158">W11</f>
        <v>22 Health professionals</v>
      </c>
      <c r="X156" s="11">
        <f t="shared" si="158"/>
        <v>12.509696592483836</v>
      </c>
      <c r="Y156" s="11">
        <f t="shared" si="158"/>
        <v>13.205462441233003</v>
      </c>
      <c r="Z156" s="11">
        <f t="shared" si="158"/>
        <v>12.910839243633148</v>
      </c>
      <c r="AA156" s="11">
        <f t="shared" si="158"/>
        <v>12.689971587803345</v>
      </c>
      <c r="AB156" s="11">
        <f t="shared" si="158"/>
        <v>13.773843302133681</v>
      </c>
      <c r="AD156" s="40">
        <f t="shared" si="153"/>
        <v>0.63325944292287328</v>
      </c>
      <c r="AE156" s="40">
        <f t="shared" si="154"/>
        <v>0.4322928393933001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18.809081408455146</v>
      </c>
      <c r="C157" s="11">
        <f t="shared" si="146"/>
        <v>18.710153819508228</v>
      </c>
      <c r="D157" s="11">
        <f t="shared" si="146"/>
        <v>19.549506725933245</v>
      </c>
      <c r="E157" s="11">
        <f t="shared" si="146"/>
        <v>18.948473739671815</v>
      </c>
      <c r="F157" s="11">
        <f t="shared" si="146"/>
        <v>20.271512396822494</v>
      </c>
      <c r="H157" s="40">
        <f t="shared" si="147"/>
        <v>0.77519414892877059</v>
      </c>
      <c r="I157" s="40">
        <f t="shared" si="148"/>
        <v>0.24206928605718936</v>
      </c>
      <c r="L157" s="10" t="str">
        <f t="shared" ref="L157:Q157" si="159">L12</f>
        <v>23 Teaching and other educational professionals</v>
      </c>
      <c r="M157" s="11">
        <f t="shared" si="159"/>
        <v>5.9041474766939723</v>
      </c>
      <c r="N157" s="11">
        <f t="shared" si="159"/>
        <v>5.4800386974822777</v>
      </c>
      <c r="O157" s="11">
        <f t="shared" si="159"/>
        <v>5.5843247485051677</v>
      </c>
      <c r="P157" s="11">
        <f t="shared" si="159"/>
        <v>5.4954810749004395</v>
      </c>
      <c r="Q157" s="11">
        <f t="shared" si="159"/>
        <v>5.6321022886061147</v>
      </c>
      <c r="S157" s="40">
        <f t="shared" si="150"/>
        <v>-1.1076507775252376</v>
      </c>
      <c r="T157" s="40">
        <f t="shared" si="151"/>
        <v>5.6811198078254854E-2</v>
      </c>
      <c r="W157" s="10" t="str">
        <f t="shared" ref="W157:AB157" si="160">W12</f>
        <v>23 Teaching and other educational professionals</v>
      </c>
      <c r="X157" s="11">
        <f t="shared" si="160"/>
        <v>12.904933931761196</v>
      </c>
      <c r="Y157" s="11">
        <f t="shared" si="160"/>
        <v>13.230115122025939</v>
      </c>
      <c r="Z157" s="11">
        <f t="shared" si="160"/>
        <v>13.965181977428085</v>
      </c>
      <c r="AA157" s="11">
        <f t="shared" si="160"/>
        <v>13.452992664771388</v>
      </c>
      <c r="AB157" s="11">
        <f t="shared" si="160"/>
        <v>14.639410108216397</v>
      </c>
      <c r="AD157" s="40">
        <f t="shared" si="153"/>
        <v>1.5916848054422061</v>
      </c>
      <c r="AE157" s="40">
        <f t="shared" si="154"/>
        <v>0.31482777352616065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21.694711128872321</v>
      </c>
      <c r="C158" s="11">
        <f t="shared" si="146"/>
        <v>25.124748456991849</v>
      </c>
      <c r="D158" s="11">
        <f t="shared" si="146"/>
        <v>28.261356110989851</v>
      </c>
      <c r="E158" s="11">
        <f t="shared" si="146"/>
        <v>29.173785284045223</v>
      </c>
      <c r="F158" s="11">
        <f t="shared" si="146"/>
        <v>32.679093565111771</v>
      </c>
      <c r="H158" s="40">
        <f t="shared" si="147"/>
        <v>5.4308784671555088</v>
      </c>
      <c r="I158" s="40">
        <f t="shared" si="148"/>
        <v>0.97297067838120199</v>
      </c>
      <c r="L158" s="10" t="str">
        <f t="shared" ref="L158:Q158" si="161">L13</f>
        <v>24 Business, media and public service professionals</v>
      </c>
      <c r="M158" s="11">
        <f t="shared" si="161"/>
        <v>12.075703173955983</v>
      </c>
      <c r="N158" s="11">
        <f t="shared" si="161"/>
        <v>13.703919809628871</v>
      </c>
      <c r="O158" s="11">
        <f t="shared" si="161"/>
        <v>15.002611736065326</v>
      </c>
      <c r="P158" s="11">
        <f t="shared" si="161"/>
        <v>15.476345614017102</v>
      </c>
      <c r="Q158" s="11">
        <f t="shared" si="161"/>
        <v>16.528451056720151</v>
      </c>
      <c r="S158" s="40">
        <f t="shared" si="150"/>
        <v>4.4361583655333492</v>
      </c>
      <c r="T158" s="40">
        <f t="shared" si="151"/>
        <v>0.64781531021818051</v>
      </c>
      <c r="W158" s="10" t="str">
        <f t="shared" ref="W158:AB158" si="162">W13</f>
        <v>24 Business, media and public service professionals</v>
      </c>
      <c r="X158" s="11">
        <f t="shared" si="162"/>
        <v>9.6190079549163379</v>
      </c>
      <c r="Y158" s="11">
        <f t="shared" si="162"/>
        <v>11.420828647362926</v>
      </c>
      <c r="Z158" s="11">
        <f t="shared" si="162"/>
        <v>13.258744374924506</v>
      </c>
      <c r="AA158" s="11">
        <f t="shared" si="162"/>
        <v>13.697439670028142</v>
      </c>
      <c r="AB158" s="11">
        <f t="shared" si="162"/>
        <v>16.150642508391623</v>
      </c>
      <c r="AD158" s="40">
        <f t="shared" si="153"/>
        <v>6.6287757070269793</v>
      </c>
      <c r="AE158" s="40">
        <f t="shared" si="154"/>
        <v>1.3240390868979324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7.0851618352805152</v>
      </c>
      <c r="C159" s="11">
        <f t="shared" si="146"/>
        <v>8.0932109375811994</v>
      </c>
      <c r="D159" s="11">
        <f t="shared" si="146"/>
        <v>8.9195345468300804</v>
      </c>
      <c r="E159" s="11">
        <f t="shared" si="146"/>
        <v>8.3356767709466819</v>
      </c>
      <c r="F159" s="11">
        <f t="shared" si="146"/>
        <v>9.0794235874679075</v>
      </c>
      <c r="H159" s="40">
        <f t="shared" si="147"/>
        <v>4.7124891534967794</v>
      </c>
      <c r="I159" s="40">
        <f t="shared" si="148"/>
        <v>0.11851647306426738</v>
      </c>
      <c r="L159" s="10" t="str">
        <f t="shared" ref="L159:Q159" si="163">L14</f>
        <v>31 Science, engineering and technology associate professionals</v>
      </c>
      <c r="M159" s="11">
        <f t="shared" si="163"/>
        <v>5.1752409296141328</v>
      </c>
      <c r="N159" s="11">
        <f t="shared" si="163"/>
        <v>6.1828396622784307</v>
      </c>
      <c r="O159" s="11">
        <f t="shared" si="163"/>
        <v>6.5205799454611677</v>
      </c>
      <c r="P159" s="11">
        <f t="shared" si="163"/>
        <v>5.7701614644467005</v>
      </c>
      <c r="Q159" s="11">
        <f t="shared" si="163"/>
        <v>6.01971330003449</v>
      </c>
      <c r="S159" s="40">
        <f t="shared" si="150"/>
        <v>4.7300064340567216</v>
      </c>
      <c r="T159" s="40">
        <f t="shared" si="151"/>
        <v>-0.5314075880811342</v>
      </c>
      <c r="W159" s="10" t="str">
        <f t="shared" ref="W159:AB159" si="164">W14</f>
        <v>31 Science, engineering and technology associate professionals</v>
      </c>
      <c r="X159" s="11">
        <f t="shared" si="164"/>
        <v>1.9099209056663822</v>
      </c>
      <c r="Y159" s="11">
        <f t="shared" si="164"/>
        <v>1.9103712753027597</v>
      </c>
      <c r="Z159" s="11">
        <f t="shared" si="164"/>
        <v>2.3989546013689074</v>
      </c>
      <c r="AA159" s="11">
        <f t="shared" si="164"/>
        <v>2.5655153064999827</v>
      </c>
      <c r="AB159" s="11">
        <f t="shared" si="164"/>
        <v>3.0597102874334281</v>
      </c>
      <c r="AD159" s="40">
        <f t="shared" si="153"/>
        <v>4.6649642328363994</v>
      </c>
      <c r="AE159" s="40">
        <f t="shared" si="154"/>
        <v>1.6351389292657892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7.1571822010121533</v>
      </c>
      <c r="C160" s="11">
        <f t="shared" si="146"/>
        <v>7.4376113299898146</v>
      </c>
      <c r="D160" s="11">
        <f t="shared" si="146"/>
        <v>7.7378070840082378</v>
      </c>
      <c r="E160" s="11">
        <f t="shared" si="146"/>
        <v>12.097622896097651</v>
      </c>
      <c r="F160" s="11">
        <f t="shared" si="146"/>
        <v>14.383008423351434</v>
      </c>
      <c r="H160" s="40">
        <f t="shared" si="147"/>
        <v>1.5722715164497414</v>
      </c>
      <c r="I160" s="40">
        <f t="shared" si="148"/>
        <v>4.2194529290794369</v>
      </c>
      <c r="L160" s="10" t="str">
        <f t="shared" ref="L160:Q160" si="165">L15</f>
        <v>32 Health and social care associate professionals</v>
      </c>
      <c r="M160" s="11">
        <f t="shared" si="165"/>
        <v>1.8207852061806447</v>
      </c>
      <c r="N160" s="11">
        <f t="shared" si="165"/>
        <v>1.8259333478304671</v>
      </c>
      <c r="O160" s="11">
        <f t="shared" si="165"/>
        <v>2.0344671722408663</v>
      </c>
      <c r="P160" s="11">
        <f t="shared" si="165"/>
        <v>2.7031106548022321</v>
      </c>
      <c r="Q160" s="11">
        <f t="shared" si="165"/>
        <v>3.0864641174780489</v>
      </c>
      <c r="S160" s="40">
        <f t="shared" si="150"/>
        <v>2.2441324109609306</v>
      </c>
      <c r="T160" s="40">
        <f>IF(Q$151-O$151 &lt;&gt; 0,(EXP(LN(Q160/O160)/(Q$151-O$151))-1)*100,0)</f>
        <v>2.8175781018641155</v>
      </c>
      <c r="W160" s="10" t="str">
        <f t="shared" ref="W160:AB160" si="166">W15</f>
        <v>32 Health and social care associate professionals</v>
      </c>
      <c r="X160" s="11">
        <f t="shared" si="166"/>
        <v>5.3363969948315022</v>
      </c>
      <c r="Y160" s="11">
        <f t="shared" si="166"/>
        <v>5.6116779821593568</v>
      </c>
      <c r="Z160" s="11">
        <f t="shared" si="166"/>
        <v>5.7033399117673653</v>
      </c>
      <c r="AA160" s="11">
        <f t="shared" si="166"/>
        <v>9.3945122412954163</v>
      </c>
      <c r="AB160" s="11">
        <f t="shared" si="166"/>
        <v>11.29654430587339</v>
      </c>
      <c r="AD160" s="40">
        <f t="shared" si="153"/>
        <v>1.3389091252921759</v>
      </c>
      <c r="AE160" s="40">
        <f t="shared" si="154"/>
        <v>4.6616933308401887</v>
      </c>
    </row>
    <row r="161" spans="1:31" x14ac:dyDescent="0.2">
      <c r="A161" s="10" t="str">
        <f t="shared" si="142"/>
        <v>33 Protective service occupations</v>
      </c>
      <c r="B161" s="11">
        <f t="shared" si="142"/>
        <v>4.2968714514617661</v>
      </c>
      <c r="C161" s="11">
        <f t="shared" si="146"/>
        <v>4.6492499415281028</v>
      </c>
      <c r="D161" s="11">
        <f t="shared" si="146"/>
        <v>4.965392915786305</v>
      </c>
      <c r="E161" s="11">
        <f t="shared" si="146"/>
        <v>4.2779379448384978</v>
      </c>
      <c r="F161" s="11">
        <f t="shared" si="146"/>
        <v>4.5843026972879795</v>
      </c>
      <c r="H161" s="40">
        <f t="shared" si="147"/>
        <v>2.9343323174214175</v>
      </c>
      <c r="I161" s="40">
        <f t="shared" si="148"/>
        <v>-0.53094826589722421</v>
      </c>
      <c r="L161" s="10" t="str">
        <f t="shared" ref="L161:Q161" si="167">L16</f>
        <v>33 Protective service occupations</v>
      </c>
      <c r="M161" s="11">
        <f t="shared" si="167"/>
        <v>3.4413441685381736</v>
      </c>
      <c r="N161" s="11">
        <f t="shared" si="167"/>
        <v>3.6165496251212357</v>
      </c>
      <c r="O161" s="11">
        <f t="shared" si="167"/>
        <v>3.8125439548873166</v>
      </c>
      <c r="P161" s="11">
        <f t="shared" si="167"/>
        <v>3.2861523833310171</v>
      </c>
      <c r="Q161" s="11">
        <f t="shared" si="167"/>
        <v>3.2927285595249489</v>
      </c>
      <c r="S161" s="40">
        <f t="shared" si="150"/>
        <v>2.0698202987676995</v>
      </c>
      <c r="T161" s="40">
        <f t="shared" si="151"/>
        <v>-0.97244157922837804</v>
      </c>
      <c r="W161" s="10" t="str">
        <f t="shared" ref="W161:AB161" si="168">W16</f>
        <v>33 Protective service occupations</v>
      </c>
      <c r="X161" s="11">
        <f t="shared" si="168"/>
        <v>0.85552728292359481</v>
      </c>
      <c r="Y161" s="11">
        <f t="shared" si="168"/>
        <v>1.0327003164068573</v>
      </c>
      <c r="Z161" s="11">
        <f t="shared" si="168"/>
        <v>1.1528489608989851</v>
      </c>
      <c r="AA161" s="11">
        <f t="shared" si="168"/>
        <v>0.99178556150747355</v>
      </c>
      <c r="AB161" s="11">
        <f t="shared" si="168"/>
        <v>1.2915741377630339</v>
      </c>
      <c r="AD161" s="40">
        <f t="shared" si="153"/>
        <v>6.1469964271456679</v>
      </c>
      <c r="AE161" s="40">
        <f t="shared" si="154"/>
        <v>0.76037964933868274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5.8970737793840557</v>
      </c>
      <c r="C162" s="11">
        <f t="shared" si="146"/>
        <v>6.3575879693476862</v>
      </c>
      <c r="D162" s="11">
        <f t="shared" si="146"/>
        <v>7.0817415544770865</v>
      </c>
      <c r="E162" s="11">
        <f t="shared" si="146"/>
        <v>6.0491001394044428</v>
      </c>
      <c r="F162" s="11">
        <f t="shared" si="146"/>
        <v>6.5427129694383712</v>
      </c>
      <c r="H162" s="40">
        <f t="shared" si="147"/>
        <v>3.7291221194506674</v>
      </c>
      <c r="I162" s="40">
        <f t="shared" si="148"/>
        <v>-0.52639600920943996</v>
      </c>
      <c r="L162" s="10" t="str">
        <f t="shared" ref="L162:Q162" si="169">L17</f>
        <v>34 Culture, media and sports occupations</v>
      </c>
      <c r="M162" s="11">
        <f t="shared" si="169"/>
        <v>2.9589124621487852</v>
      </c>
      <c r="N162" s="11">
        <f t="shared" si="169"/>
        <v>3.2816594610100127</v>
      </c>
      <c r="O162" s="11">
        <f t="shared" si="169"/>
        <v>3.4296959207392423</v>
      </c>
      <c r="P162" s="11">
        <f t="shared" si="169"/>
        <v>2.7924572840791484</v>
      </c>
      <c r="Q162" s="11">
        <f t="shared" si="169"/>
        <v>2.8875582886682136</v>
      </c>
      <c r="S162" s="40">
        <f t="shared" si="150"/>
        <v>2.997029601254364</v>
      </c>
      <c r="T162" s="40">
        <f t="shared" si="151"/>
        <v>-1.1405151948087999</v>
      </c>
      <c r="W162" s="10" t="str">
        <f t="shared" ref="W162:AB162" si="170">W17</f>
        <v>34 Culture, media and sports occupations</v>
      </c>
      <c r="X162" s="11">
        <f t="shared" si="170"/>
        <v>2.9381613172352674</v>
      </c>
      <c r="Y162" s="11">
        <f t="shared" si="170"/>
        <v>3.0759285083376771</v>
      </c>
      <c r="Z162" s="11">
        <f t="shared" si="170"/>
        <v>3.6520456337378517</v>
      </c>
      <c r="AA162" s="11">
        <f t="shared" si="170"/>
        <v>3.25664285532529</v>
      </c>
      <c r="AB162" s="11">
        <f t="shared" si="170"/>
        <v>3.6551546807701487</v>
      </c>
      <c r="AD162" s="40">
        <f t="shared" si="153"/>
        <v>4.4460720169703816</v>
      </c>
      <c r="AE162" s="40">
        <f t="shared" si="154"/>
        <v>5.6731904173767944E-3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22.332402702294491</v>
      </c>
      <c r="C163" s="11">
        <f t="shared" si="146"/>
        <v>22.968862936019843</v>
      </c>
      <c r="D163" s="11">
        <f t="shared" si="146"/>
        <v>24.693191646282905</v>
      </c>
      <c r="E163" s="11">
        <f t="shared" si="146"/>
        <v>24.67600509446078</v>
      </c>
      <c r="F163" s="11">
        <f t="shared" si="146"/>
        <v>26.329159761933344</v>
      </c>
      <c r="H163" s="40">
        <f t="shared" si="147"/>
        <v>2.0301101002876853</v>
      </c>
      <c r="I163" s="40">
        <f t="shared" si="148"/>
        <v>0.42857910057227944</v>
      </c>
      <c r="L163" s="10" t="str">
        <f t="shared" ref="L163:Q163" si="171">L18</f>
        <v>35 Business and public service associate professionals</v>
      </c>
      <c r="M163" s="11">
        <f t="shared" si="171"/>
        <v>11.123393605443347</v>
      </c>
      <c r="N163" s="11">
        <f t="shared" si="171"/>
        <v>11.368225693033404</v>
      </c>
      <c r="O163" s="11">
        <f t="shared" si="171"/>
        <v>12.320885850595152</v>
      </c>
      <c r="P163" s="11">
        <f t="shared" si="171"/>
        <v>12.096629379238198</v>
      </c>
      <c r="Q163" s="11">
        <f t="shared" si="171"/>
        <v>12.291418673356034</v>
      </c>
      <c r="S163" s="40">
        <f t="shared" si="150"/>
        <v>2.0659602357225415</v>
      </c>
      <c r="T163" s="40">
        <f t="shared" si="151"/>
        <v>-1.5962118694701211E-2</v>
      </c>
      <c r="W163" s="10" t="str">
        <f t="shared" ref="W163:AB163" si="172">W18</f>
        <v>35 Business and public service associate professionals</v>
      </c>
      <c r="X163" s="11">
        <f t="shared" si="172"/>
        <v>11.209009096851121</v>
      </c>
      <c r="Y163" s="11">
        <f t="shared" si="172"/>
        <v>11.600637242986398</v>
      </c>
      <c r="Z163" s="11">
        <f t="shared" si="172"/>
        <v>12.372305795687765</v>
      </c>
      <c r="AA163" s="11">
        <f t="shared" si="172"/>
        <v>12.579375715222572</v>
      </c>
      <c r="AB163" s="11">
        <f t="shared" si="172"/>
        <v>14.037741088577354</v>
      </c>
      <c r="AD163" s="40">
        <f t="shared" si="153"/>
        <v>1.9944839113474</v>
      </c>
      <c r="AE163" s="40">
        <f t="shared" si="154"/>
        <v>0.84548032076332547</v>
      </c>
    </row>
    <row r="164" spans="1:31" x14ac:dyDescent="0.2">
      <c r="A164" s="10" t="str">
        <f t="shared" si="142"/>
        <v>41 Administrative occupations</v>
      </c>
      <c r="B164" s="11">
        <f t="shared" si="142"/>
        <v>44.282109684996307</v>
      </c>
      <c r="C164" s="11">
        <f t="shared" si="146"/>
        <v>41.495717846728191</v>
      </c>
      <c r="D164" s="11">
        <f t="shared" si="146"/>
        <v>44.475171364697559</v>
      </c>
      <c r="E164" s="11">
        <f t="shared" si="146"/>
        <v>46.301609606172534</v>
      </c>
      <c r="F164" s="11">
        <f t="shared" si="146"/>
        <v>46.607002551176777</v>
      </c>
      <c r="H164" s="40">
        <f t="shared" si="147"/>
        <v>8.7044575816674907E-2</v>
      </c>
      <c r="I164" s="40">
        <f t="shared" si="148"/>
        <v>0.31261905453017214</v>
      </c>
      <c r="L164" s="10" t="str">
        <f t="shared" ref="L164:Q164" si="173">L19</f>
        <v>41 Administrative occupations</v>
      </c>
      <c r="M164" s="11">
        <f t="shared" si="173"/>
        <v>15.673002149075501</v>
      </c>
      <c r="N164" s="11">
        <f t="shared" si="173"/>
        <v>14.669140073138321</v>
      </c>
      <c r="O164" s="11">
        <f t="shared" si="173"/>
        <v>17.542602666553634</v>
      </c>
      <c r="P164" s="11">
        <f t="shared" si="173"/>
        <v>19.065941662801528</v>
      </c>
      <c r="Q164" s="11">
        <f t="shared" si="173"/>
        <v>21.531155389975634</v>
      </c>
      <c r="S164" s="40">
        <f t="shared" si="150"/>
        <v>2.2794459427282421</v>
      </c>
      <c r="T164" s="40">
        <f t="shared" si="151"/>
        <v>1.3751602864247703</v>
      </c>
      <c r="W164" s="10" t="str">
        <f t="shared" ref="W164:AB164" si="174">W19</f>
        <v>41 Administrative occupations</v>
      </c>
      <c r="X164" s="11">
        <f t="shared" si="174"/>
        <v>28.60910753592087</v>
      </c>
      <c r="Y164" s="11">
        <f t="shared" si="174"/>
        <v>26.826577773589818</v>
      </c>
      <c r="Z164" s="11">
        <f t="shared" si="174"/>
        <v>26.932568698143921</v>
      </c>
      <c r="AA164" s="11">
        <f t="shared" si="174"/>
        <v>27.235667943371023</v>
      </c>
      <c r="AB164" s="11">
        <f t="shared" si="174"/>
        <v>25.075847161201114</v>
      </c>
      <c r="AD164" s="40">
        <f t="shared" si="153"/>
        <v>-1.2005121726932244</v>
      </c>
      <c r="AE164" s="40">
        <f t="shared" si="154"/>
        <v>-0.47507571620141187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11.295198180003267</v>
      </c>
      <c r="C165" s="11">
        <f t="shared" si="146"/>
        <v>9.6975237592607417</v>
      </c>
      <c r="D165" s="11">
        <f t="shared" si="146"/>
        <v>9.656810860622727</v>
      </c>
      <c r="E165" s="11">
        <f t="shared" si="146"/>
        <v>9.2728133855926203</v>
      </c>
      <c r="F165" s="11">
        <f t="shared" si="146"/>
        <v>7.0965058335163818</v>
      </c>
      <c r="H165" s="40">
        <f t="shared" si="147"/>
        <v>-3.0856752813840038</v>
      </c>
      <c r="I165" s="40">
        <f t="shared" si="148"/>
        <v>-2.0327939261456263</v>
      </c>
      <c r="L165" s="10" t="str">
        <f t="shared" ref="L165:Q165" si="175">L20</f>
        <v>42 Secretarial and related occupations</v>
      </c>
      <c r="M165" s="11">
        <f t="shared" si="175"/>
        <v>1.0121888496126157</v>
      </c>
      <c r="N165" s="11">
        <f t="shared" si="175"/>
        <v>0.7448252765547847</v>
      </c>
      <c r="O165" s="11">
        <f t="shared" si="175"/>
        <v>0.75619345084947054</v>
      </c>
      <c r="P165" s="11">
        <f t="shared" si="175"/>
        <v>0.68691075341091223</v>
      </c>
      <c r="Q165" s="11">
        <f t="shared" si="175"/>
        <v>0.8146159076606011</v>
      </c>
      <c r="S165" s="40">
        <f>IF(O$151-M$151 &lt;&gt; 0,(EXP(LN(O165/M165)/(O$151-M$151))-1)*100,0)</f>
        <v>-5.6646918125509043</v>
      </c>
      <c r="T165" s="40">
        <f t="shared" si="151"/>
        <v>0.49736271180464975</v>
      </c>
      <c r="W165" s="10" t="str">
        <f t="shared" ref="W165:AB165" si="176">W20</f>
        <v>42 Secretarial and related occupations</v>
      </c>
      <c r="X165" s="11">
        <f t="shared" si="176"/>
        <v>10.28300933039065</v>
      </c>
      <c r="Y165" s="11">
        <f t="shared" si="176"/>
        <v>8.9526984827059568</v>
      </c>
      <c r="Z165" s="11">
        <f t="shared" si="176"/>
        <v>8.9006174097732575</v>
      </c>
      <c r="AA165" s="11">
        <f t="shared" si="176"/>
        <v>8.5859026321817051</v>
      </c>
      <c r="AB165" s="11">
        <f t="shared" si="176"/>
        <v>6.2818899258557819</v>
      </c>
      <c r="AD165" s="40">
        <f t="shared" si="153"/>
        <v>-2.8461577691308748</v>
      </c>
      <c r="AE165" s="40">
        <f t="shared" si="154"/>
        <v>-2.2962245600998576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8.7073931390147816</v>
      </c>
      <c r="C166" s="11">
        <f t="shared" si="146"/>
        <v>8.0416196513801737</v>
      </c>
      <c r="D166" s="11">
        <f t="shared" si="146"/>
        <v>6.2991627318151702</v>
      </c>
      <c r="E166" s="11">
        <f t="shared" si="146"/>
        <v>6.2189246232224775</v>
      </c>
      <c r="F166" s="11">
        <f t="shared" si="146"/>
        <v>6.6918909832212279</v>
      </c>
      <c r="H166" s="40">
        <f t="shared" si="147"/>
        <v>-6.2699313875203551</v>
      </c>
      <c r="I166" s="40">
        <f t="shared" si="148"/>
        <v>0.40401238868417177</v>
      </c>
      <c r="L166" s="10" t="str">
        <f t="shared" ref="L166:Q166" si="177">L21</f>
        <v>51 Skilled agricultural and related trades</v>
      </c>
      <c r="M166" s="11">
        <f t="shared" si="177"/>
        <v>7.5195798150465274</v>
      </c>
      <c r="N166" s="11">
        <f t="shared" si="177"/>
        <v>6.3208430899128034</v>
      </c>
      <c r="O166" s="11">
        <f t="shared" si="177"/>
        <v>5.2801170372940653</v>
      </c>
      <c r="P166" s="11">
        <f t="shared" si="177"/>
        <v>5.161047323966339</v>
      </c>
      <c r="Q166" s="11">
        <f t="shared" si="177"/>
        <v>5.3415181076160838</v>
      </c>
      <c r="S166" s="40">
        <f t="shared" si="150"/>
        <v>-6.8270180368620537</v>
      </c>
      <c r="T166" s="40">
        <f t="shared" si="151"/>
        <v>7.71073041322623E-2</v>
      </c>
      <c r="W166" s="10" t="str">
        <f t="shared" ref="W166:AB166" si="178">W21</f>
        <v>51 Skilled agricultural and related trades</v>
      </c>
      <c r="X166" s="11">
        <f t="shared" si="178"/>
        <v>1.1878133239682436</v>
      </c>
      <c r="Y166" s="11">
        <f t="shared" si="178"/>
        <v>1.7207765614673622</v>
      </c>
      <c r="Z166" s="11">
        <f t="shared" si="178"/>
        <v>1.0190456945211013</v>
      </c>
      <c r="AA166" s="11">
        <f t="shared" si="178"/>
        <v>1.057877299256138</v>
      </c>
      <c r="AB166" s="11">
        <f t="shared" si="178"/>
        <v>1.3503728756051487</v>
      </c>
      <c r="AD166" s="40">
        <f t="shared" si="153"/>
        <v>-3.0184561938092158</v>
      </c>
      <c r="AE166" s="40">
        <f t="shared" si="154"/>
        <v>1.8944829376285499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15.915989995387212</v>
      </c>
      <c r="C167" s="11">
        <f t="shared" si="146"/>
        <v>15.012865714086816</v>
      </c>
      <c r="D167" s="11">
        <f t="shared" si="146"/>
        <v>13.780587913768361</v>
      </c>
      <c r="E167" s="11">
        <f t="shared" si="146"/>
        <v>13.439112285418272</v>
      </c>
      <c r="F167" s="11">
        <f t="shared" si="146"/>
        <v>12.43869930079534</v>
      </c>
      <c r="H167" s="40">
        <f t="shared" si="147"/>
        <v>-2.8401540130676528</v>
      </c>
      <c r="I167" s="40">
        <f t="shared" si="148"/>
        <v>-0.6806622946866514</v>
      </c>
      <c r="L167" s="10" t="str">
        <f t="shared" ref="L167:Q167" si="179">L22</f>
        <v>52 Skilled metal, electrical and electronic trades</v>
      </c>
      <c r="M167" s="11">
        <f t="shared" si="179"/>
        <v>15.651804351801546</v>
      </c>
      <c r="N167" s="11">
        <f t="shared" si="179"/>
        <v>14.616598217203537</v>
      </c>
      <c r="O167" s="11">
        <f t="shared" si="179"/>
        <v>13.466505099988108</v>
      </c>
      <c r="P167" s="11">
        <f t="shared" si="179"/>
        <v>12.895971217178889</v>
      </c>
      <c r="Q167" s="11">
        <f t="shared" si="179"/>
        <v>11.753825522196259</v>
      </c>
      <c r="S167" s="40">
        <f t="shared" si="150"/>
        <v>-2.9628354464576456</v>
      </c>
      <c r="T167" s="40">
        <f t="shared" si="151"/>
        <v>-0.90274546114054166</v>
      </c>
      <c r="W167" s="10" t="str">
        <f t="shared" ref="W167:AB167" si="180">W22</f>
        <v>52 Skilled metal, electrical and electronic trades</v>
      </c>
      <c r="X167" s="11">
        <f t="shared" si="180"/>
        <v>0.26418564358567675</v>
      </c>
      <c r="Y167" s="11">
        <f t="shared" si="180"/>
        <v>0.39626749688327045</v>
      </c>
      <c r="Z167" s="11">
        <f t="shared" si="180"/>
        <v>0.31408281378024239</v>
      </c>
      <c r="AA167" s="11">
        <f t="shared" si="180"/>
        <v>0.54314106823938024</v>
      </c>
      <c r="AB167" s="11">
        <f t="shared" si="180"/>
        <v>0.68487377859908471</v>
      </c>
      <c r="AD167" s="40">
        <f t="shared" si="153"/>
        <v>3.5206503984523074</v>
      </c>
      <c r="AE167" s="40">
        <f t="shared" si="154"/>
        <v>5.3346098631986916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16.551294550227684</v>
      </c>
      <c r="C168" s="11">
        <f t="shared" si="146"/>
        <v>15.226281135698471</v>
      </c>
      <c r="D168" s="11">
        <f t="shared" si="146"/>
        <v>13.233067053297054</v>
      </c>
      <c r="E168" s="11">
        <f t="shared" si="146"/>
        <v>12.504463407826414</v>
      </c>
      <c r="F168" s="11">
        <f t="shared" si="146"/>
        <v>10.689132791041885</v>
      </c>
      <c r="H168" s="40">
        <f t="shared" si="147"/>
        <v>-4.3762636417751688</v>
      </c>
      <c r="I168" s="40">
        <f t="shared" si="148"/>
        <v>-1.4131938536354083</v>
      </c>
      <c r="L168" s="10" t="str">
        <f t="shared" ref="L168:Q168" si="181">L23</f>
        <v>53 Skilled construction and building trades</v>
      </c>
      <c r="M168" s="11">
        <f t="shared" si="181"/>
        <v>16.413224363580596</v>
      </c>
      <c r="N168" s="11">
        <f t="shared" si="181"/>
        <v>15.077680419659526</v>
      </c>
      <c r="O168" s="11">
        <f t="shared" si="181"/>
        <v>12.972512788462305</v>
      </c>
      <c r="P168" s="11">
        <f t="shared" si="181"/>
        <v>12.354313673193044</v>
      </c>
      <c r="Q168" s="11">
        <f t="shared" si="181"/>
        <v>10.534829126740135</v>
      </c>
      <c r="S168" s="40">
        <f t="shared" si="150"/>
        <v>-4.5961193884109246</v>
      </c>
      <c r="T168" s="40">
        <f t="shared" si="151"/>
        <v>-1.3780559350406785</v>
      </c>
      <c r="W168" s="10" t="str">
        <f t="shared" ref="W168:AB168" si="182">W23</f>
        <v>53 Skilled construction and building trades</v>
      </c>
      <c r="X168" s="11">
        <f t="shared" si="182"/>
        <v>0.13807018664707973</v>
      </c>
      <c r="Y168" s="11">
        <f t="shared" si="182"/>
        <v>0.14860071603894928</v>
      </c>
      <c r="Z168" s="11">
        <f t="shared" si="182"/>
        <v>0.26055426483475164</v>
      </c>
      <c r="AA168" s="11">
        <f t="shared" si="182"/>
        <v>0.15014973463336304</v>
      </c>
      <c r="AB168" s="11">
        <f t="shared" si="182"/>
        <v>0.15430366430176981</v>
      </c>
      <c r="AD168" s="40">
        <f t="shared" si="153"/>
        <v>13.542814379859248</v>
      </c>
      <c r="AE168" s="40">
        <f t="shared" si="154"/>
        <v>-3.4323038924170102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11.311507400557062</v>
      </c>
      <c r="C169" s="11">
        <f t="shared" si="146"/>
        <v>9.2744352699736119</v>
      </c>
      <c r="D169" s="11">
        <f t="shared" si="146"/>
        <v>9.1332682253893775</v>
      </c>
      <c r="E169" s="11">
        <f t="shared" si="146"/>
        <v>9.2637571965465728</v>
      </c>
      <c r="F169" s="11">
        <f t="shared" si="146"/>
        <v>9.0468283475638902</v>
      </c>
      <c r="H169" s="40">
        <f t="shared" si="147"/>
        <v>-4.1877264756743244</v>
      </c>
      <c r="I169" s="40">
        <f t="shared" si="148"/>
        <v>-6.3375633419437971E-2</v>
      </c>
      <c r="L169" s="10" t="str">
        <f t="shared" ref="L169:Q169" si="183">L24</f>
        <v>54 Textiles, printing and other skilled trades</v>
      </c>
      <c r="M169" s="11">
        <f t="shared" si="183"/>
        <v>6.967950058480489</v>
      </c>
      <c r="N169" s="11">
        <f t="shared" si="183"/>
        <v>5.4375046617910314</v>
      </c>
      <c r="O169" s="11">
        <f t="shared" si="183"/>
        <v>5.1805861838575691</v>
      </c>
      <c r="P169" s="11">
        <f t="shared" si="183"/>
        <v>5.2714276047483342</v>
      </c>
      <c r="Q169" s="11">
        <f t="shared" si="183"/>
        <v>4.9961755035201048</v>
      </c>
      <c r="S169" s="40">
        <f t="shared" si="150"/>
        <v>-5.7557690766985914</v>
      </c>
      <c r="T169" s="40">
        <f t="shared" si="151"/>
        <v>-0.24134490921680074</v>
      </c>
      <c r="W169" s="10" t="str">
        <f t="shared" ref="W169:AB169" si="184">W24</f>
        <v>54 Textiles, printing and other skilled trades</v>
      </c>
      <c r="X169" s="11">
        <f t="shared" si="184"/>
        <v>4.3435573420765854</v>
      </c>
      <c r="Y169" s="11">
        <f t="shared" si="184"/>
        <v>3.8369306081825787</v>
      </c>
      <c r="Z169" s="11">
        <f t="shared" si="184"/>
        <v>3.9526820415318071</v>
      </c>
      <c r="AA169" s="11">
        <f t="shared" si="184"/>
        <v>3.9923295917982284</v>
      </c>
      <c r="AB169" s="11">
        <f t="shared" si="184"/>
        <v>4.0506528440437872</v>
      </c>
      <c r="AD169" s="40">
        <f t="shared" si="153"/>
        <v>-1.8683131551622711</v>
      </c>
      <c r="AE169" s="40">
        <f t="shared" si="154"/>
        <v>0.1633580697176118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33.6642857850102</v>
      </c>
      <c r="C170" s="11">
        <f t="shared" si="146"/>
        <v>31.256331283154672</v>
      </c>
      <c r="D170" s="11">
        <f t="shared" si="146"/>
        <v>30.535040413721987</v>
      </c>
      <c r="E170" s="11">
        <f t="shared" si="146"/>
        <v>31.561910659060263</v>
      </c>
      <c r="F170" s="11">
        <f t="shared" si="146"/>
        <v>34.303587558686459</v>
      </c>
      <c r="H170" s="40">
        <f t="shared" si="147"/>
        <v>-1.9323386140717824</v>
      </c>
      <c r="I170" s="40">
        <f t="shared" si="148"/>
        <v>0.77885106811768079</v>
      </c>
      <c r="L170" s="10" t="str">
        <f t="shared" ref="L170:Q170" si="185">L25</f>
        <v>61 Caring personal service occupations</v>
      </c>
      <c r="M170" s="11">
        <f t="shared" si="185"/>
        <v>4.4820677156939759</v>
      </c>
      <c r="N170" s="11">
        <f t="shared" si="185"/>
        <v>4.4062564953634737</v>
      </c>
      <c r="O170" s="11">
        <f t="shared" si="185"/>
        <v>4.2775566246250243</v>
      </c>
      <c r="P170" s="11">
        <f t="shared" si="185"/>
        <v>5.0769848151034687</v>
      </c>
      <c r="Q170" s="11">
        <f t="shared" si="185"/>
        <v>5.8665365937089646</v>
      </c>
      <c r="S170" s="40">
        <f t="shared" si="150"/>
        <v>-0.92970168259774999</v>
      </c>
      <c r="T170" s="40">
        <f t="shared" si="151"/>
        <v>2.1282133744670917</v>
      </c>
      <c r="W170" s="10" t="str">
        <f t="shared" ref="W170:AB170" si="186">W25</f>
        <v>61 Caring personal service occupations</v>
      </c>
      <c r="X170" s="11">
        <f t="shared" si="186"/>
        <v>29.182218069316203</v>
      </c>
      <c r="Y170" s="11">
        <f t="shared" si="186"/>
        <v>26.850074787791193</v>
      </c>
      <c r="Z170" s="11">
        <f t="shared" si="186"/>
        <v>26.257483789096973</v>
      </c>
      <c r="AA170" s="11">
        <f t="shared" si="186"/>
        <v>26.484925843956809</v>
      </c>
      <c r="AB170" s="11">
        <f t="shared" si="186"/>
        <v>28.437050964977509</v>
      </c>
      <c r="AD170" s="40">
        <f t="shared" si="153"/>
        <v>-2.0900200775069933</v>
      </c>
      <c r="AE170" s="40">
        <f t="shared" si="154"/>
        <v>0.53302797416654446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10.791936736667726</v>
      </c>
      <c r="C171" s="11">
        <f t="shared" si="146"/>
        <v>11.479712192358566</v>
      </c>
      <c r="D171" s="11">
        <f t="shared" si="146"/>
        <v>10.79502653904914</v>
      </c>
      <c r="E171" s="11">
        <f t="shared" si="146"/>
        <v>9.373615120699931</v>
      </c>
      <c r="F171" s="11">
        <f t="shared" si="146"/>
        <v>8.9627722281712412</v>
      </c>
      <c r="H171" s="40">
        <f t="shared" si="147"/>
        <v>5.7254757237501508E-3</v>
      </c>
      <c r="I171" s="40">
        <f t="shared" si="148"/>
        <v>-1.2323828093761646</v>
      </c>
      <c r="L171" s="10" t="str">
        <f t="shared" ref="L171:Q171" si="187">L26</f>
        <v>62 Leisure, travel and related personal service occupations</v>
      </c>
      <c r="M171" s="11">
        <f t="shared" si="187"/>
        <v>2.8850294615817855</v>
      </c>
      <c r="N171" s="11">
        <f t="shared" si="187"/>
        <v>3.0874828022198537</v>
      </c>
      <c r="O171" s="11">
        <f t="shared" si="187"/>
        <v>3.259438645630266</v>
      </c>
      <c r="P171" s="11">
        <f t="shared" si="187"/>
        <v>3.0041925841166641</v>
      </c>
      <c r="Q171" s="11">
        <f t="shared" si="187"/>
        <v>3.2012996464384598</v>
      </c>
      <c r="S171" s="40">
        <f t="shared" si="150"/>
        <v>2.4704188971327312</v>
      </c>
      <c r="T171" s="40">
        <f t="shared" si="151"/>
        <v>-0.1199155044562028</v>
      </c>
      <c r="W171" s="10" t="str">
        <f t="shared" ref="W171:AB171" si="188">W26</f>
        <v>62 Leisure, travel and related personal service occupations</v>
      </c>
      <c r="X171" s="11">
        <f t="shared" si="188"/>
        <v>7.9069072750859313</v>
      </c>
      <c r="Y171" s="11">
        <f t="shared" si="188"/>
        <v>8.3922293901387146</v>
      </c>
      <c r="Z171" s="11">
        <f t="shared" si="188"/>
        <v>7.5355878934188851</v>
      </c>
      <c r="AA171" s="11">
        <f t="shared" si="188"/>
        <v>6.369422536583266</v>
      </c>
      <c r="AB171" s="11">
        <f t="shared" si="188"/>
        <v>5.7614725817327814</v>
      </c>
      <c r="AD171" s="40">
        <f t="shared" si="153"/>
        <v>-0.95738491526032865</v>
      </c>
      <c r="AE171" s="40">
        <f t="shared" si="154"/>
        <v>-1.773706328844793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0.46345010188848684</v>
      </c>
      <c r="C172" s="11">
        <f t="shared" si="146"/>
        <v>0.3854471575477722</v>
      </c>
      <c r="D172" s="11">
        <f t="shared" si="146"/>
        <v>0.49603922339380158</v>
      </c>
      <c r="E172" s="11">
        <f t="shared" si="146"/>
        <v>0.35613472657017825</v>
      </c>
      <c r="F172" s="11">
        <f t="shared" si="146"/>
        <v>0.39592559469428351</v>
      </c>
      <c r="H172" s="40">
        <f t="shared" si="147"/>
        <v>1.3684036747189987</v>
      </c>
      <c r="I172" s="40">
        <f t="shared" si="148"/>
        <v>-1.491621459937742</v>
      </c>
      <c r="L172" s="10" t="str">
        <f t="shared" ref="L172:Q172" si="189">L27</f>
        <v>63 Community and civil enforcement occupations</v>
      </c>
      <c r="M172" s="11">
        <f t="shared" si="189"/>
        <v>0.37419157506012413</v>
      </c>
      <c r="N172" s="11">
        <f t="shared" si="189"/>
        <v>0.26976841884995695</v>
      </c>
      <c r="O172" s="11">
        <f t="shared" si="189"/>
        <v>0.39704615658839892</v>
      </c>
      <c r="P172" s="11">
        <f t="shared" si="189"/>
        <v>0.2288548841208172</v>
      </c>
      <c r="Q172" s="11">
        <f t="shared" si="189"/>
        <v>0.27051139998434748</v>
      </c>
      <c r="S172" s="40">
        <f t="shared" si="150"/>
        <v>1.1927499678792364</v>
      </c>
      <c r="T172" s="40">
        <f t="shared" si="151"/>
        <v>-2.5258092280242783</v>
      </c>
      <c r="W172" s="10" t="str">
        <f t="shared" ref="W172:AB172" si="190">W27</f>
        <v>63 Community and civil enforcement occupations</v>
      </c>
      <c r="X172" s="11">
        <f t="shared" si="190"/>
        <v>8.9258526828362439E-2</v>
      </c>
      <c r="Y172" s="11">
        <f t="shared" si="190"/>
        <v>0.11567873869781539</v>
      </c>
      <c r="Z172" s="11">
        <f t="shared" si="190"/>
        <v>9.8993066805402596E-2</v>
      </c>
      <c r="AA172" s="11">
        <f t="shared" si="190"/>
        <v>0.12727984244936102</v>
      </c>
      <c r="AB172" s="11">
        <f t="shared" si="190"/>
        <v>0.12541419470993592</v>
      </c>
      <c r="AD172" s="40">
        <f t="shared" si="153"/>
        <v>2.091835689852295</v>
      </c>
      <c r="AE172" s="40">
        <f t="shared" si="154"/>
        <v>1.5896492787579097</v>
      </c>
    </row>
    <row r="173" spans="1:31" x14ac:dyDescent="0.2">
      <c r="A173" s="10" t="str">
        <f t="shared" si="142"/>
        <v>71 Sales occupations</v>
      </c>
      <c r="B173" s="11">
        <f t="shared" si="142"/>
        <v>32.622060975062311</v>
      </c>
      <c r="C173" s="11">
        <f t="shared" si="146"/>
        <v>30.78124082036372</v>
      </c>
      <c r="D173" s="11">
        <f t="shared" si="146"/>
        <v>29.671060822099861</v>
      </c>
      <c r="E173" s="11">
        <f t="shared" si="146"/>
        <v>28.73345790828834</v>
      </c>
      <c r="F173" s="11">
        <f t="shared" si="146"/>
        <v>27.919654765612421</v>
      </c>
      <c r="H173" s="40">
        <f t="shared" si="147"/>
        <v>-1.8784645247039378</v>
      </c>
      <c r="I173" s="40">
        <f t="shared" si="148"/>
        <v>-0.40478701979900222</v>
      </c>
      <c r="L173" s="10" t="str">
        <f t="shared" ref="L173:Q173" si="191">L28</f>
        <v>71 Sales occupations</v>
      </c>
      <c r="M173" s="11">
        <f t="shared" si="191"/>
        <v>12.164507039705907</v>
      </c>
      <c r="N173" s="11">
        <f t="shared" si="191"/>
        <v>12.763326075542635</v>
      </c>
      <c r="O173" s="11">
        <f t="shared" si="191"/>
        <v>12.178429065404698</v>
      </c>
      <c r="P173" s="11">
        <f t="shared" si="191"/>
        <v>11.979501320971901</v>
      </c>
      <c r="Q173" s="11">
        <f t="shared" si="191"/>
        <v>12.022604751082278</v>
      </c>
      <c r="S173" s="40">
        <f t="shared" si="150"/>
        <v>2.2879113208063018E-2</v>
      </c>
      <c r="T173" s="40">
        <f t="shared" si="151"/>
        <v>-8.5814294082575682E-2</v>
      </c>
      <c r="W173" s="10" t="str">
        <f t="shared" ref="W173:AB173" si="192">W28</f>
        <v>71 Sales occupations</v>
      </c>
      <c r="X173" s="11">
        <f t="shared" si="192"/>
        <v>20.457553935356405</v>
      </c>
      <c r="Y173" s="11">
        <f t="shared" si="192"/>
        <v>18.017914744821091</v>
      </c>
      <c r="Z173" s="11">
        <f t="shared" si="192"/>
        <v>17.492631756695157</v>
      </c>
      <c r="AA173" s="11">
        <f t="shared" si="192"/>
        <v>16.753956587316477</v>
      </c>
      <c r="AB173" s="11">
        <f t="shared" si="192"/>
        <v>15.897050014530164</v>
      </c>
      <c r="AD173" s="40">
        <f t="shared" si="153"/>
        <v>-3.082926937559971</v>
      </c>
      <c r="AE173" s="40">
        <f t="shared" si="154"/>
        <v>-0.63561265844721548</v>
      </c>
    </row>
    <row r="174" spans="1:31" x14ac:dyDescent="0.2">
      <c r="A174" s="10" t="str">
        <f t="shared" si="142"/>
        <v>72 Customer service occupations</v>
      </c>
      <c r="B174" s="11">
        <f t="shared" si="142"/>
        <v>7.8759575350962132</v>
      </c>
      <c r="C174" s="11">
        <f t="shared" si="146"/>
        <v>7.8169273901729053</v>
      </c>
      <c r="D174" s="11">
        <f t="shared" si="146"/>
        <v>8.3101322469010892</v>
      </c>
      <c r="E174" s="11">
        <f t="shared" si="146"/>
        <v>9.3389901810173921</v>
      </c>
      <c r="F174" s="11">
        <f t="shared" si="146"/>
        <v>10.625697307595152</v>
      </c>
      <c r="H174" s="40">
        <f t="shared" si="147"/>
        <v>1.0789946873926537</v>
      </c>
      <c r="I174" s="40">
        <f t="shared" si="148"/>
        <v>1.6521652181028523</v>
      </c>
      <c r="L174" s="10" t="str">
        <f t="shared" ref="L174:Q174" si="193">L29</f>
        <v>72 Customer service occupations</v>
      </c>
      <c r="M174" s="11">
        <f t="shared" si="193"/>
        <v>3.5761015808806396</v>
      </c>
      <c r="N174" s="11">
        <f t="shared" si="193"/>
        <v>3.1476746733842371</v>
      </c>
      <c r="O174" s="11">
        <f t="shared" si="193"/>
        <v>3.7936315728717687</v>
      </c>
      <c r="P174" s="11">
        <f t="shared" si="193"/>
        <v>4.7314704985527944</v>
      </c>
      <c r="Q174" s="11">
        <f t="shared" si="193"/>
        <v>5.6373157932794387</v>
      </c>
      <c r="S174" s="40">
        <f t="shared" si="150"/>
        <v>1.1880113729413555</v>
      </c>
      <c r="T174" s="40">
        <f t="shared" si="151"/>
        <v>2.6757335283259076</v>
      </c>
      <c r="W174" s="10" t="str">
        <f t="shared" ref="W174:AB174" si="194">W29</f>
        <v>72 Customer service occupations</v>
      </c>
      <c r="X174" s="11">
        <f t="shared" si="194"/>
        <v>4.2998559542155839</v>
      </c>
      <c r="Y174" s="11">
        <f t="shared" si="194"/>
        <v>4.6692527167886695</v>
      </c>
      <c r="Z174" s="11">
        <f t="shared" si="194"/>
        <v>4.5165006740293112</v>
      </c>
      <c r="AA174" s="11">
        <f t="shared" si="194"/>
        <v>4.6075196824645914</v>
      </c>
      <c r="AB174" s="11">
        <f t="shared" si="194"/>
        <v>4.9883815143157051</v>
      </c>
      <c r="AD174" s="40">
        <f t="shared" si="153"/>
        <v>0.98796817181119323</v>
      </c>
      <c r="AE174" s="40">
        <f>IF(AB$151-Z$151 &lt;&gt; 0,(EXP(LN(AB174/Z174)/(AB$151-Z$151))-1)*100,0)</f>
        <v>0.6646927046197515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17.3707836694444</v>
      </c>
      <c r="C175" s="11">
        <f t="shared" si="146"/>
        <v>16.028441019379688</v>
      </c>
      <c r="D175" s="11">
        <f t="shared" si="146"/>
        <v>14.771632136982358</v>
      </c>
      <c r="E175" s="11">
        <f t="shared" si="146"/>
        <v>15.158075441281309</v>
      </c>
      <c r="F175" s="11">
        <f t="shared" si="146"/>
        <v>13.590117398382226</v>
      </c>
      <c r="H175" s="40">
        <f t="shared" si="147"/>
        <v>-3.1896446148242275</v>
      </c>
      <c r="I175" s="40">
        <f t="shared" si="148"/>
        <v>-0.55422996224854248</v>
      </c>
      <c r="L175" s="10" t="str">
        <f t="shared" ref="L175:Q175" si="195">L30</f>
        <v>81 Process, plant and machine operatives</v>
      </c>
      <c r="M175" s="11">
        <f t="shared" si="195"/>
        <v>12.700562457467552</v>
      </c>
      <c r="N175" s="11">
        <f t="shared" si="195"/>
        <v>11.404143232573114</v>
      </c>
      <c r="O175" s="11">
        <f t="shared" si="195"/>
        <v>10.698289307610924</v>
      </c>
      <c r="P175" s="11">
        <f t="shared" si="195"/>
        <v>10.460318365543126</v>
      </c>
      <c r="Q175" s="11">
        <f t="shared" si="195"/>
        <v>9.1665169138929485</v>
      </c>
      <c r="S175" s="40">
        <f t="shared" si="150"/>
        <v>-3.3730488157941441</v>
      </c>
      <c r="T175" s="40">
        <f t="shared" si="151"/>
        <v>-1.0248883346889226</v>
      </c>
      <c r="W175" s="10" t="str">
        <f t="shared" ref="W175:AB175" si="196">W30</f>
        <v>81 Process, plant and machine operatives</v>
      </c>
      <c r="X175" s="11">
        <f t="shared" si="196"/>
        <v>4.670221211976842</v>
      </c>
      <c r="Y175" s="11">
        <f t="shared" si="196"/>
        <v>4.6242977868065775</v>
      </c>
      <c r="Z175" s="11">
        <f t="shared" si="196"/>
        <v>4.0733428293714438</v>
      </c>
      <c r="AA175" s="11">
        <f t="shared" si="196"/>
        <v>4.6977570757381697</v>
      </c>
      <c r="AB175" s="11">
        <f t="shared" si="196"/>
        <v>4.4236004844893007</v>
      </c>
      <c r="AD175" s="40">
        <f t="shared" si="153"/>
        <v>-2.6977904664249208</v>
      </c>
      <c r="AE175" s="40">
        <f t="shared" si="154"/>
        <v>0.55144795685044823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17.56941363062878</v>
      </c>
      <c r="C176" s="11">
        <f t="shared" si="146"/>
        <v>15.737763829059833</v>
      </c>
      <c r="D176" s="11">
        <f t="shared" si="146"/>
        <v>14.840593203156542</v>
      </c>
      <c r="E176" s="11">
        <f t="shared" si="146"/>
        <v>14.856482799379702</v>
      </c>
      <c r="F176" s="11">
        <f t="shared" si="146"/>
        <v>14.152481752804508</v>
      </c>
      <c r="H176" s="40">
        <f t="shared" si="147"/>
        <v>-3.3195198347124588</v>
      </c>
      <c r="I176" s="40">
        <f t="shared" si="148"/>
        <v>-0.31600772517950126</v>
      </c>
      <c r="L176" s="10" t="str">
        <f t="shared" ref="L176:Q176" si="197">L31</f>
        <v>82 Transport and mobile machine drivers and operatives</v>
      </c>
      <c r="M176" s="11">
        <f t="shared" si="197"/>
        <v>16.67580634641347</v>
      </c>
      <c r="N176" s="11">
        <f t="shared" si="197"/>
        <v>14.988979775454162</v>
      </c>
      <c r="O176" s="11">
        <f t="shared" si="197"/>
        <v>14.099818223294019</v>
      </c>
      <c r="P176" s="11">
        <f t="shared" si="197"/>
        <v>13.871275870094047</v>
      </c>
      <c r="Q176" s="11">
        <f t="shared" si="197"/>
        <v>13.042963314480586</v>
      </c>
      <c r="S176" s="40">
        <f t="shared" si="150"/>
        <v>-3.3002538228316558</v>
      </c>
      <c r="T176" s="40">
        <f t="shared" si="151"/>
        <v>-0.51807418662564997</v>
      </c>
      <c r="W176" s="10" t="str">
        <f t="shared" ref="W176:AB176" si="198">W31</f>
        <v>82 Transport and mobile machine drivers and operatives</v>
      </c>
      <c r="X176" s="11">
        <f t="shared" si="198"/>
        <v>0.89360728421530455</v>
      </c>
      <c r="Y176" s="11">
        <f t="shared" si="198"/>
        <v>0.74878405360565059</v>
      </c>
      <c r="Z176" s="11">
        <f t="shared" si="198"/>
        <v>0.74077497986253282</v>
      </c>
      <c r="AA176" s="11">
        <f t="shared" si="198"/>
        <v>0.98520692928565934</v>
      </c>
      <c r="AB176" s="11">
        <f t="shared" si="198"/>
        <v>1.1095184383239338</v>
      </c>
      <c r="AD176" s="40">
        <f t="shared" si="153"/>
        <v>-3.6818968851506262</v>
      </c>
      <c r="AE176" s="40">
        <f t="shared" si="154"/>
        <v>2.7298249067527536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10.676902677693151</v>
      </c>
      <c r="C177" s="11">
        <f t="shared" si="146"/>
        <v>8.6913062808566171</v>
      </c>
      <c r="D177" s="11">
        <f t="shared" si="146"/>
        <v>7.7942350719901343</v>
      </c>
      <c r="E177" s="11">
        <f t="shared" si="146"/>
        <v>13.880140393571009</v>
      </c>
      <c r="F177" s="11">
        <f t="shared" si="146"/>
        <v>15.510205155242117</v>
      </c>
      <c r="H177" s="40">
        <f t="shared" si="147"/>
        <v>-6.0999889959044928</v>
      </c>
      <c r="I177" s="40">
        <f t="shared" si="148"/>
        <v>4.6942755720821516</v>
      </c>
      <c r="L177" s="10" t="str">
        <f t="shared" ref="L177:Q178" si="199">L32</f>
        <v>91 Elementary trades and related occupations</v>
      </c>
      <c r="M177" s="11">
        <f t="shared" si="199"/>
        <v>7.7278847948845515</v>
      </c>
      <c r="N177" s="11">
        <f t="shared" si="199"/>
        <v>6.2055168705409196</v>
      </c>
      <c r="O177" s="11">
        <f t="shared" si="199"/>
        <v>5.8232154773447693</v>
      </c>
      <c r="P177" s="11">
        <f t="shared" si="199"/>
        <v>7.8593828368373426</v>
      </c>
      <c r="Q177" s="11">
        <f t="shared" si="199"/>
        <v>8.4609322361937735</v>
      </c>
      <c r="S177" s="40">
        <f t="shared" si="150"/>
        <v>-5.5024727523284245</v>
      </c>
      <c r="T177" s="40">
        <f t="shared" si="151"/>
        <v>2.5219891235421565</v>
      </c>
      <c r="W177" s="10" t="str">
        <f t="shared" ref="W177:AB178" si="200">W32</f>
        <v>91 Elementary trades and related occupations</v>
      </c>
      <c r="X177" s="11">
        <f t="shared" si="200"/>
        <v>2.9490178828086102</v>
      </c>
      <c r="Y177" s="11">
        <f t="shared" si="200"/>
        <v>2.4857894103156926</v>
      </c>
      <c r="Z177" s="11">
        <f t="shared" si="200"/>
        <v>1.9710195946453608</v>
      </c>
      <c r="AA177" s="11">
        <f t="shared" si="200"/>
        <v>6.0207575567336606</v>
      </c>
      <c r="AB177" s="11">
        <f t="shared" si="200"/>
        <v>7.0492729190483479</v>
      </c>
      <c r="AD177" s="40">
        <f t="shared" si="153"/>
        <v>-7.742282206508011</v>
      </c>
      <c r="AE177" s="40">
        <f t="shared" si="154"/>
        <v>8.8671596280838862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51.447166343125417</v>
      </c>
      <c r="C178" s="11">
        <f t="shared" si="146"/>
        <v>46.300457338311318</v>
      </c>
      <c r="D178" s="11">
        <f t="shared" si="146"/>
        <v>42.370577873967932</v>
      </c>
      <c r="E178" s="11">
        <f t="shared" si="146"/>
        <v>37.240428357618121</v>
      </c>
      <c r="F178" s="11">
        <f t="shared" si="146"/>
        <v>33.558503312968483</v>
      </c>
      <c r="H178" s="40">
        <f>IF(D$151-B$151 &lt;&gt; 0,(EXP(LN(D178/B178)/(D$151-B$151))-1)*100,0)</f>
        <v>-3.8076387452926741</v>
      </c>
      <c r="I178" s="40">
        <f t="shared" ref="I178" si="201">IF(F$151-D$151 &lt;&gt; 0,(EXP(LN(F178/D178)/(F$151-D$151))-1)*100,0)</f>
        <v>-1.5424072858831295</v>
      </c>
      <c r="L178" s="10" t="str">
        <f t="shared" si="199"/>
        <v>92 Elementary administration and service occupations</v>
      </c>
      <c r="M178" s="11">
        <f t="shared" si="199"/>
        <v>25.47602745682352</v>
      </c>
      <c r="N178" s="11">
        <f t="shared" si="199"/>
        <v>22.163409230167471</v>
      </c>
      <c r="O178" s="11">
        <f t="shared" si="199"/>
        <v>21.201137702055007</v>
      </c>
      <c r="P178" s="11">
        <f t="shared" si="199"/>
        <v>20.584031999879151</v>
      </c>
      <c r="Q178" s="11">
        <f t="shared" si="199"/>
        <v>19.316738464828486</v>
      </c>
      <c r="S178" s="40">
        <f t="shared" ref="S178" si="202">IF(O$151-M$151 &lt;&gt; 0,(EXP(LN(O178/M178)/(O$151-M$151))-1)*100,0)</f>
        <v>-3.6070011422901893</v>
      </c>
      <c r="T178" s="40">
        <f t="shared" ref="T178" si="203">IF(Q$151-O$151 &lt;&gt; 0,(EXP(LN(Q178/O178)/(Q$151-O$151))-1)*100,0)</f>
        <v>-0.61863086681086532</v>
      </c>
      <c r="W178" s="10" t="str">
        <f t="shared" si="200"/>
        <v>92 Elementary administration and service occupations</v>
      </c>
      <c r="X178" s="11">
        <f t="shared" si="200"/>
        <v>25.971138886301826</v>
      </c>
      <c r="Y178" s="11">
        <f t="shared" si="200"/>
        <v>24.137048108143883</v>
      </c>
      <c r="Z178" s="11">
        <f t="shared" si="200"/>
        <v>21.169440171912846</v>
      </c>
      <c r="AA178" s="11">
        <f t="shared" si="200"/>
        <v>16.656396357739016</v>
      </c>
      <c r="AB178" s="11">
        <f t="shared" si="200"/>
        <v>14.241764848140019</v>
      </c>
      <c r="AD178" s="40">
        <f t="shared" ref="AD178" si="204">IF(Z$151-X$151 &lt;&gt; 0,(EXP(LN(Z178/X178)/(Z$151-X$151))-1)*100,0)</f>
        <v>-4.0060913070539605</v>
      </c>
      <c r="AE178" s="40">
        <f t="shared" ref="AE178" si="205">IF(AB$151-Z$151 &lt;&gt; 0,(EXP(LN(AB178/Z178)/(AB$151-Z$151))-1)*100,0)</f>
        <v>-2.6079226874299422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452.45999999999992</v>
      </c>
      <c r="C180" s="34">
        <f t="shared" si="206"/>
        <v>441.90600000000046</v>
      </c>
      <c r="D180" s="34">
        <f t="shared" si="206"/>
        <v>442.73500000000007</v>
      </c>
      <c r="E180" s="34">
        <f t="shared" si="206"/>
        <v>447.64699999999993</v>
      </c>
      <c r="F180" s="34">
        <f t="shared" si="206"/>
        <v>461.75999999999976</v>
      </c>
      <c r="H180" s="43">
        <f>IF(D$151-B$151 &lt;&gt; 0,(EXP(LN(D180/B180)/(D$151-B$151))-1)*100,0)</f>
        <v>-0.43361644770489871</v>
      </c>
      <c r="I180" s="43">
        <f t="shared" si="148"/>
        <v>0.28088627274531763</v>
      </c>
      <c r="L180" s="231" t="str">
        <f t="shared" ref="L180:Q180" si="207">L35</f>
        <v>All occupations</v>
      </c>
      <c r="M180" s="34">
        <f t="shared" si="207"/>
        <v>235.49393655310607</v>
      </c>
      <c r="N180" s="34">
        <f t="shared" si="207"/>
        <v>227.9283590767692</v>
      </c>
      <c r="O180" s="34">
        <f t="shared" si="207"/>
        <v>229.29181016224479</v>
      </c>
      <c r="P180" s="34">
        <f t="shared" si="207"/>
        <v>230.97710438150335</v>
      </c>
      <c r="Q180" s="34">
        <f t="shared" si="207"/>
        <v>235.90995255203711</v>
      </c>
      <c r="S180" s="43">
        <f t="shared" ref="S180" si="208">IF(O$151-M$151 &lt;&gt; 0,(EXP(LN(O180/M180)/(O$151-M$151))-1)*100,0)</f>
        <v>-0.53237172152925671</v>
      </c>
      <c r="T180" s="43">
        <f t="shared" ref="T180" si="209">IF(Q$151-O$151 &lt;&gt; 0,(EXP(LN(Q180/O180)/(Q$151-O$151))-1)*100,0)</f>
        <v>0.189878058506876</v>
      </c>
      <c r="W180" s="231" t="str">
        <f t="shared" ref="W180:AB180" si="210">W35</f>
        <v>All occupations</v>
      </c>
      <c r="X180" s="34">
        <f t="shared" si="210"/>
        <v>216.96606344689394</v>
      </c>
      <c r="Y180" s="34">
        <f t="shared" si="210"/>
        <v>213.97764092323109</v>
      </c>
      <c r="Z180" s="34">
        <f t="shared" si="210"/>
        <v>213.44318983775517</v>
      </c>
      <c r="AA180" s="34">
        <f t="shared" si="210"/>
        <v>216.6698956184967</v>
      </c>
      <c r="AB180" s="34">
        <f t="shared" si="210"/>
        <v>225.85004744796277</v>
      </c>
      <c r="AD180" s="43">
        <f t="shared" ref="AD180" si="211">IF(Z$151-X$151 &lt;&gt; 0,(EXP(LN(Z180/X180)/(Z$151-X$151))-1)*100,0)</f>
        <v>-0.32686949780558194</v>
      </c>
      <c r="AE180" s="43">
        <f t="shared" ref="AE180" si="212">IF(AB$151-Z$151 &lt;&gt; 0,(EXP(LN(AB180/Z180)/(AB$151-Z$151))-1)*100,0)</f>
        <v>0.37738072580626447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York and North Yorkshire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40.060743735403619</v>
      </c>
      <c r="C7" s="31">
        <f>'Occ T1'!C8</f>
        <v>43.663833336592006</v>
      </c>
      <c r="D7" s="31">
        <f>'Occ T1'!D8</f>
        <v>45.726398698742408</v>
      </c>
      <c r="E7" s="31">
        <f>'Occ T1'!E8</f>
        <v>42.534955683759947</v>
      </c>
      <c r="F7" s="31">
        <f>'Occ T1'!F8</f>
        <v>46.918483825046252</v>
      </c>
      <c r="H7" s="31">
        <f>C7-B7</f>
        <v>3.6030896011883868</v>
      </c>
      <c r="I7" s="31">
        <f>D7-C7</f>
        <v>2.0625653621504014</v>
      </c>
      <c r="J7" s="31">
        <f>E7-D7</f>
        <v>-3.1914430149824611</v>
      </c>
      <c r="K7" s="31">
        <f>F7-E7</f>
        <v>4.3835281412863054</v>
      </c>
      <c r="L7" s="31">
        <f>F7-D7</f>
        <v>1.1920851263038443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24.523954185559763</v>
      </c>
      <c r="C8" s="32">
        <f>'Occ T2'!C8</f>
        <v>27.606173048612515</v>
      </c>
      <c r="D8" s="32">
        <f>'Occ T2'!D8</f>
        <v>29.716760366897443</v>
      </c>
      <c r="E8" s="32">
        <f>'Occ T2'!E8</f>
        <v>26.616383821477335</v>
      </c>
      <c r="F8" s="32">
        <f>'Occ T2'!F8</f>
        <v>28.966297882275757</v>
      </c>
      <c r="H8" s="31">
        <f t="shared" ref="H8:H9" si="0">C8-B8</f>
        <v>3.0822188630527521</v>
      </c>
      <c r="I8" s="31">
        <f t="shared" ref="I8:I9" si="1">D8-C8</f>
        <v>2.110587318284928</v>
      </c>
      <c r="J8" s="31">
        <f t="shared" ref="J8:J9" si="2">E8-D8</f>
        <v>-3.100376545420108</v>
      </c>
      <c r="K8" s="31">
        <f t="shared" ref="K8:K9" si="3">F8-E8</f>
        <v>2.3499140607984224</v>
      </c>
      <c r="L8" s="31">
        <f t="shared" ref="L8:L49" si="4">F8-D8</f>
        <v>-0.75046248462168563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15.536789549843853</v>
      </c>
      <c r="C9" s="32">
        <f>'Occ T2'!C9</f>
        <v>16.057660287979488</v>
      </c>
      <c r="D9" s="32">
        <f>'Occ T2'!D9</f>
        <v>16.009638331844965</v>
      </c>
      <c r="E9" s="32">
        <f>'Occ T2'!E9</f>
        <v>15.918571862282615</v>
      </c>
      <c r="F9" s="32">
        <f>'Occ T2'!F9</f>
        <v>17.952185942770498</v>
      </c>
      <c r="H9" s="31">
        <f t="shared" si="0"/>
        <v>0.52087073813563478</v>
      </c>
      <c r="I9" s="31">
        <f t="shared" si="1"/>
        <v>-4.8021956134522981E-2</v>
      </c>
      <c r="J9" s="31">
        <f t="shared" si="2"/>
        <v>-9.1066469562349539E-2</v>
      </c>
      <c r="K9" s="31">
        <f t="shared" si="3"/>
        <v>2.0336140804878831</v>
      </c>
      <c r="L9" s="31">
        <f t="shared" si="4"/>
        <v>1.9425476109255335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75.08511389036039</v>
      </c>
      <c r="C11" s="31">
        <f>'Occ T1'!C9</f>
        <v>81.509572860608671</v>
      </c>
      <c r="D11" s="31">
        <f>'Occ T1'!D9</f>
        <v>87.448527873019898</v>
      </c>
      <c r="E11" s="31">
        <f>'Occ T1'!E9</f>
        <v>92.175785378226792</v>
      </c>
      <c r="F11" s="31">
        <f>'Occ T1'!F9</f>
        <v>102.33390385400205</v>
      </c>
      <c r="H11" s="31">
        <f>C11-B11</f>
        <v>6.4244589702482813</v>
      </c>
      <c r="I11" s="31">
        <f t="shared" ref="I11:I49" si="5">D11-C11</f>
        <v>5.9389550124112276</v>
      </c>
      <c r="J11" s="31">
        <f>E11-D11</f>
        <v>4.727257505206893</v>
      </c>
      <c r="K11" s="31">
        <f>F11-E11</f>
        <v>10.158118475775254</v>
      </c>
      <c r="L11" s="31">
        <f t="shared" si="4"/>
        <v>14.885375980982147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17.560076443707032</v>
      </c>
      <c r="C12" s="10">
        <f>'Occ T2'!C10</f>
        <v>19.632410373523694</v>
      </c>
      <c r="D12" s="10">
        <f>'Occ T2'!D10</f>
        <v>21.139522211849187</v>
      </c>
      <c r="E12" s="10">
        <f>'Occ T2'!E10</f>
        <v>25.936524798141718</v>
      </c>
      <c r="F12" s="10">
        <f>'Occ T2'!F10</f>
        <v>29.799138210233075</v>
      </c>
      <c r="H12" s="11">
        <f t="shared" ref="H12:K14" si="6">C12-B12</f>
        <v>2.0723339298166614</v>
      </c>
      <c r="I12" s="31">
        <f t="shared" si="5"/>
        <v>1.5071118383254927</v>
      </c>
      <c r="J12" s="11">
        <f t="shared" si="6"/>
        <v>4.7970025862925318</v>
      </c>
      <c r="K12" s="11">
        <f t="shared" si="6"/>
        <v>3.8626134120913562</v>
      </c>
      <c r="L12" s="31">
        <f t="shared" si="4"/>
        <v>8.6596159983838881</v>
      </c>
    </row>
    <row r="13" spans="1:12" x14ac:dyDescent="0.2">
      <c r="A13" s="10" t="str">
        <f>'Occ T2'!A11</f>
        <v>22 Health professionals</v>
      </c>
      <c r="B13" s="10">
        <f>'Occ T2'!B11</f>
        <v>17.021244909325901</v>
      </c>
      <c r="C13" s="10">
        <f>'Occ T2'!C11</f>
        <v>18.042260210584899</v>
      </c>
      <c r="D13" s="10">
        <f>'Occ T2'!D11</f>
        <v>18.498142824247623</v>
      </c>
      <c r="E13" s="10">
        <f>'Occ T2'!E11</f>
        <v>18.117001556368034</v>
      </c>
      <c r="F13" s="10">
        <f>'Occ T2'!F11</f>
        <v>19.584159681834706</v>
      </c>
      <c r="H13" s="11">
        <f t="shared" si="6"/>
        <v>1.0210153012589984</v>
      </c>
      <c r="I13" s="31">
        <f t="shared" si="5"/>
        <v>0.4558826136627232</v>
      </c>
      <c r="J13" s="11">
        <f t="shared" si="6"/>
        <v>-0.38114126787958824</v>
      </c>
      <c r="K13" s="11">
        <f t="shared" si="6"/>
        <v>1.4671581254666712</v>
      </c>
      <c r="L13" s="31">
        <f t="shared" si="4"/>
        <v>1.086016857587083</v>
      </c>
    </row>
    <row r="14" spans="1:12" x14ac:dyDescent="0.2">
      <c r="A14" s="10" t="str">
        <f>'Occ T2'!A12</f>
        <v>23 Teaching and other educational professionals</v>
      </c>
      <c r="B14" s="10">
        <f>'Occ T2'!B12</f>
        <v>18.809081408455146</v>
      </c>
      <c r="C14" s="10">
        <f>'Occ T2'!C12</f>
        <v>18.710153819508228</v>
      </c>
      <c r="D14" s="10">
        <f>'Occ T2'!D12</f>
        <v>19.549506725933245</v>
      </c>
      <c r="E14" s="10">
        <f>'Occ T2'!E12</f>
        <v>18.948473739671815</v>
      </c>
      <c r="F14" s="10">
        <f>'Occ T2'!F12</f>
        <v>20.271512396822494</v>
      </c>
      <c r="H14" s="11">
        <f t="shared" si="6"/>
        <v>-9.8927588946917666E-2</v>
      </c>
      <c r="I14" s="31">
        <f t="shared" si="5"/>
        <v>0.8393529064250167</v>
      </c>
      <c r="J14" s="11">
        <f t="shared" si="6"/>
        <v>-0.60103298626142987</v>
      </c>
      <c r="K14" s="11">
        <f t="shared" si="6"/>
        <v>1.3230386571506791</v>
      </c>
      <c r="L14" s="31">
        <f t="shared" si="4"/>
        <v>0.72200567088924927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21.694711128872321</v>
      </c>
      <c r="C15" s="10">
        <f>'Occ T2'!C13</f>
        <v>25.124748456991849</v>
      </c>
      <c r="D15" s="10">
        <f>'Occ T2'!D13</f>
        <v>28.261356110989851</v>
      </c>
      <c r="E15" s="10">
        <f>'Occ T2'!E13</f>
        <v>29.173785284045223</v>
      </c>
      <c r="F15" s="10">
        <f>'Occ T2'!F13</f>
        <v>32.679093565111771</v>
      </c>
      <c r="H15" s="11">
        <f t="shared" ref="H15" si="7">C15-B15</f>
        <v>3.4300373281195284</v>
      </c>
      <c r="I15" s="31">
        <f t="shared" si="5"/>
        <v>3.1366076539980021</v>
      </c>
      <c r="J15" s="11">
        <f t="shared" ref="J15" si="8">E15-D15</f>
        <v>0.91242917305537219</v>
      </c>
      <c r="K15" s="11">
        <f t="shared" ref="K15" si="9">F15-E15</f>
        <v>3.5053082810665472</v>
      </c>
      <c r="L15" s="31">
        <f t="shared" si="4"/>
        <v>4.4177374541219194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46.768691969432979</v>
      </c>
      <c r="C17" s="31">
        <f>'Occ T1'!C10</f>
        <v>49.506523114466646</v>
      </c>
      <c r="D17" s="31">
        <f>'Occ T1'!D10</f>
        <v>53.397667747384617</v>
      </c>
      <c r="E17" s="31">
        <f>'Occ T1'!E10</f>
        <v>55.436342845748058</v>
      </c>
      <c r="F17" s="31">
        <f>'Occ T1'!F10</f>
        <v>60.918607439479032</v>
      </c>
      <c r="H17" s="31">
        <f t="shared" ref="H17:K21" si="10">C17-B17</f>
        <v>2.7378311450336668</v>
      </c>
      <c r="I17" s="31">
        <f t="shared" si="5"/>
        <v>3.8911446329179711</v>
      </c>
      <c r="J17" s="31">
        <f t="shared" si="10"/>
        <v>2.0386750983634414</v>
      </c>
      <c r="K17" s="31">
        <f t="shared" si="10"/>
        <v>5.4822645937309744</v>
      </c>
      <c r="L17" s="31">
        <f t="shared" si="4"/>
        <v>7.5209396920944158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7.0851618352805152</v>
      </c>
      <c r="C18" s="10">
        <f>'Occ T2'!C14</f>
        <v>8.0932109375811994</v>
      </c>
      <c r="D18" s="10">
        <f>'Occ T2'!D14</f>
        <v>8.9195345468300804</v>
      </c>
      <c r="E18" s="10">
        <f>'Occ T2'!E14</f>
        <v>8.3356767709466819</v>
      </c>
      <c r="F18" s="10">
        <f>'Occ T2'!F14</f>
        <v>9.0794235874679075</v>
      </c>
      <c r="H18" s="11">
        <f t="shared" si="10"/>
        <v>1.0080491023006841</v>
      </c>
      <c r="I18" s="31">
        <f t="shared" si="5"/>
        <v>0.82632360924888104</v>
      </c>
      <c r="J18" s="11">
        <f t="shared" si="10"/>
        <v>-0.58385777588339849</v>
      </c>
      <c r="K18" s="11">
        <f t="shared" si="10"/>
        <v>0.74374681652122554</v>
      </c>
      <c r="L18" s="31">
        <f t="shared" si="4"/>
        <v>0.15988904063782705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7.1571822010121533</v>
      </c>
      <c r="C19" s="10">
        <f>'Occ T2'!C15</f>
        <v>7.4376113299898146</v>
      </c>
      <c r="D19" s="10">
        <f>'Occ T2'!D15</f>
        <v>7.7378070840082378</v>
      </c>
      <c r="E19" s="10">
        <f>'Occ T2'!E15</f>
        <v>12.097622896097651</v>
      </c>
      <c r="F19" s="10">
        <f>'Occ T2'!F15</f>
        <v>14.383008423351434</v>
      </c>
      <c r="H19" s="11">
        <f t="shared" si="10"/>
        <v>0.28042912897766126</v>
      </c>
      <c r="I19" s="31">
        <f t="shared" si="5"/>
        <v>0.30019575401842324</v>
      </c>
      <c r="J19" s="11">
        <f t="shared" si="10"/>
        <v>4.3598158120894128</v>
      </c>
      <c r="K19" s="11">
        <f t="shared" si="10"/>
        <v>2.2853855272537835</v>
      </c>
      <c r="L19" s="31">
        <f t="shared" si="4"/>
        <v>6.6452013393431963</v>
      </c>
    </row>
    <row r="20" spans="1:12" x14ac:dyDescent="0.2">
      <c r="A20" s="10" t="str">
        <f>'Occ T2'!A16</f>
        <v>33 Protective service occupations</v>
      </c>
      <c r="B20" s="10">
        <f>'Occ T2'!B16</f>
        <v>4.2968714514617661</v>
      </c>
      <c r="C20" s="10">
        <f>'Occ T2'!C16</f>
        <v>4.6492499415281028</v>
      </c>
      <c r="D20" s="10">
        <f>'Occ T2'!D16</f>
        <v>4.965392915786305</v>
      </c>
      <c r="E20" s="10">
        <f>'Occ T2'!E16</f>
        <v>4.2779379448384978</v>
      </c>
      <c r="F20" s="10">
        <f>'Occ T2'!F16</f>
        <v>4.5843026972879795</v>
      </c>
      <c r="H20" s="11">
        <f t="shared" si="10"/>
        <v>0.3523784900663367</v>
      </c>
      <c r="I20" s="31">
        <f t="shared" si="5"/>
        <v>0.31614297425820226</v>
      </c>
      <c r="J20" s="11">
        <f t="shared" si="10"/>
        <v>-0.68745497094780728</v>
      </c>
      <c r="K20" s="11">
        <f t="shared" si="10"/>
        <v>0.30636475244948169</v>
      </c>
      <c r="L20" s="31">
        <f t="shared" si="4"/>
        <v>-0.38109021849832558</v>
      </c>
    </row>
    <row r="21" spans="1:12" x14ac:dyDescent="0.2">
      <c r="A21" s="10" t="str">
        <f>'Occ T2'!A17</f>
        <v>34 Culture, media and sports occupations</v>
      </c>
      <c r="B21" s="10">
        <f>'Occ T2'!B17</f>
        <v>5.8970737793840557</v>
      </c>
      <c r="C21" s="10">
        <f>'Occ T2'!C17</f>
        <v>6.3575879693476862</v>
      </c>
      <c r="D21" s="10">
        <f>'Occ T2'!D17</f>
        <v>7.0817415544770865</v>
      </c>
      <c r="E21" s="10">
        <f>'Occ T2'!E17</f>
        <v>6.0491001394044428</v>
      </c>
      <c r="F21" s="10">
        <f>'Occ T2'!F17</f>
        <v>6.5427129694383712</v>
      </c>
      <c r="H21" s="11">
        <f t="shared" si="10"/>
        <v>0.46051418996363047</v>
      </c>
      <c r="I21" s="31">
        <f t="shared" si="5"/>
        <v>0.72415358512940031</v>
      </c>
      <c r="J21" s="11">
        <f t="shared" si="10"/>
        <v>-1.0326414150726437</v>
      </c>
      <c r="K21" s="11">
        <f t="shared" si="10"/>
        <v>0.49361283003392842</v>
      </c>
      <c r="L21" s="31">
        <f t="shared" si="4"/>
        <v>-0.53902858503871531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22.332402702294491</v>
      </c>
      <c r="C22" s="10">
        <f>'Occ T2'!C18</f>
        <v>22.968862936019843</v>
      </c>
      <c r="D22" s="10">
        <f>'Occ T2'!D18</f>
        <v>24.693191646282905</v>
      </c>
      <c r="E22" s="10">
        <f>'Occ T2'!E18</f>
        <v>24.67600509446078</v>
      </c>
      <c r="F22" s="10">
        <f>'Occ T2'!F18</f>
        <v>26.329159761933344</v>
      </c>
      <c r="H22" s="11">
        <f t="shared" ref="H22" si="11">C22-B22</f>
        <v>0.63646023372535154</v>
      </c>
      <c r="I22" s="31">
        <f t="shared" si="5"/>
        <v>1.7243287102630624</v>
      </c>
      <c r="J22" s="11">
        <f t="shared" ref="J22" si="12">E22-D22</f>
        <v>-1.7186551822124585E-2</v>
      </c>
      <c r="K22" s="11">
        <f t="shared" ref="K22" si="13">F22-E22</f>
        <v>1.6531546674725632</v>
      </c>
      <c r="L22" s="31">
        <f t="shared" si="4"/>
        <v>1.6359681156504386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55.577307864999575</v>
      </c>
      <c r="C24" s="31">
        <f>'Occ T1'!C11</f>
        <v>51.193241605988931</v>
      </c>
      <c r="D24" s="31">
        <f>'Occ T1'!D11</f>
        <v>54.131982225320286</v>
      </c>
      <c r="E24" s="31">
        <f>'Occ T1'!E11</f>
        <v>55.574422991765154</v>
      </c>
      <c r="F24" s="31">
        <f>'Occ T1'!F11</f>
        <v>53.703508384693158</v>
      </c>
      <c r="H24" s="31">
        <f t="shared" ref="H24:K26" si="14">C24-B24</f>
        <v>-4.3840662590106447</v>
      </c>
      <c r="I24" s="31">
        <f t="shared" si="5"/>
        <v>2.9387406193313552</v>
      </c>
      <c r="J24" s="31">
        <f t="shared" si="14"/>
        <v>1.442440766444868</v>
      </c>
      <c r="K24" s="31">
        <f t="shared" si="14"/>
        <v>-1.8709146070719953</v>
      </c>
      <c r="L24" s="31">
        <f t="shared" si="4"/>
        <v>-0.42847384062712734</v>
      </c>
    </row>
    <row r="25" spans="1:12" x14ac:dyDescent="0.2">
      <c r="A25" t="str">
        <f>'Occ T2'!A19</f>
        <v>41 Administrative occupations</v>
      </c>
      <c r="B25" s="32">
        <f>'Occ T2'!B19</f>
        <v>44.282109684996307</v>
      </c>
      <c r="C25" s="32">
        <f>'Occ T2'!C19</f>
        <v>41.495717846728191</v>
      </c>
      <c r="D25" s="32">
        <f>'Occ T2'!D19</f>
        <v>44.475171364697559</v>
      </c>
      <c r="E25" s="32">
        <f>'Occ T2'!E19</f>
        <v>46.301609606172534</v>
      </c>
      <c r="F25" s="32">
        <f>'Occ T2'!F19</f>
        <v>46.607002551176777</v>
      </c>
      <c r="H25" s="11">
        <f t="shared" si="14"/>
        <v>-2.7863918382681163</v>
      </c>
      <c r="I25" s="31">
        <f t="shared" si="5"/>
        <v>2.9794535179693682</v>
      </c>
      <c r="J25" s="11">
        <f t="shared" si="14"/>
        <v>1.8264382414749747</v>
      </c>
      <c r="K25" s="11">
        <f t="shared" si="14"/>
        <v>0.30539294500424319</v>
      </c>
      <c r="L25" s="31">
        <f t="shared" si="4"/>
        <v>2.1318311864792179</v>
      </c>
    </row>
    <row r="26" spans="1:12" x14ac:dyDescent="0.2">
      <c r="A26" t="str">
        <f>'Occ T2'!A20</f>
        <v>42 Secretarial and related occupations</v>
      </c>
      <c r="B26" s="32">
        <f>'Occ T2'!B20</f>
        <v>11.295198180003267</v>
      </c>
      <c r="C26" s="32">
        <f>'Occ T2'!C20</f>
        <v>9.6975237592607417</v>
      </c>
      <c r="D26" s="32">
        <f>'Occ T2'!D20</f>
        <v>9.656810860622727</v>
      </c>
      <c r="E26" s="32">
        <f>'Occ T2'!E20</f>
        <v>9.2728133855926203</v>
      </c>
      <c r="F26" s="32">
        <f>'Occ T2'!F20</f>
        <v>7.0965058335163818</v>
      </c>
      <c r="H26" s="11">
        <f t="shared" si="14"/>
        <v>-1.5976744207425249</v>
      </c>
      <c r="I26" s="31">
        <f t="shared" si="5"/>
        <v>-4.071289863801475E-2</v>
      </c>
      <c r="J26" s="11">
        <f t="shared" si="14"/>
        <v>-0.38399747503010673</v>
      </c>
      <c r="K26" s="11">
        <f t="shared" si="14"/>
        <v>-2.1763075520762385</v>
      </c>
      <c r="L26" s="31">
        <f t="shared" si="4"/>
        <v>-2.5603050271063452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52.48618508518674</v>
      </c>
      <c r="C28" s="31">
        <f>'Occ T1'!C12</f>
        <v>47.555201771139068</v>
      </c>
      <c r="D28" s="31">
        <f>'Occ T1'!D12</f>
        <v>42.446085924269966</v>
      </c>
      <c r="E28" s="31">
        <f>'Occ T1'!E12</f>
        <v>41.426257513013731</v>
      </c>
      <c r="F28" s="31">
        <f>'Occ T1'!F12</f>
        <v>38.866551422622344</v>
      </c>
      <c r="H28" s="31">
        <f t="shared" ref="H28:K30" si="15">C28-B28</f>
        <v>-4.9309833140476726</v>
      </c>
      <c r="I28" s="31">
        <f t="shared" si="5"/>
        <v>-5.109115846869102</v>
      </c>
      <c r="J28" s="31">
        <f t="shared" si="15"/>
        <v>-1.0198284112562348</v>
      </c>
      <c r="K28" s="31">
        <f t="shared" si="15"/>
        <v>-2.5597060903913871</v>
      </c>
      <c r="L28" s="31">
        <f t="shared" si="4"/>
        <v>-3.5795345016476219</v>
      </c>
    </row>
    <row r="29" spans="1:12" x14ac:dyDescent="0.2">
      <c r="A29" s="10" t="str">
        <f>'Occ T2'!A21</f>
        <v>51 Skilled agricultural and related trades</v>
      </c>
      <c r="B29" s="10">
        <f>'Occ T2'!B21</f>
        <v>8.7073931390147816</v>
      </c>
      <c r="C29" s="10">
        <f>'Occ T2'!C21</f>
        <v>8.0416196513801737</v>
      </c>
      <c r="D29" s="10">
        <f>'Occ T2'!D21</f>
        <v>6.2991627318151702</v>
      </c>
      <c r="E29" s="10">
        <f>'Occ T2'!E21</f>
        <v>6.2189246232224775</v>
      </c>
      <c r="F29" s="10">
        <f>'Occ T2'!F21</f>
        <v>6.6918909832212279</v>
      </c>
      <c r="H29" s="11">
        <f t="shared" si="15"/>
        <v>-0.66577348763460797</v>
      </c>
      <c r="I29" s="31">
        <f t="shared" si="5"/>
        <v>-1.7424569195650035</v>
      </c>
      <c r="J29" s="11">
        <f t="shared" si="15"/>
        <v>-8.0238108592692647E-2</v>
      </c>
      <c r="K29" s="11">
        <f t="shared" si="15"/>
        <v>0.47296635999875036</v>
      </c>
      <c r="L29" s="31">
        <f t="shared" si="4"/>
        <v>0.39272825140605772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15.915989995387212</v>
      </c>
      <c r="C30" s="10">
        <f>'Occ T2'!C22</f>
        <v>15.012865714086816</v>
      </c>
      <c r="D30" s="10">
        <f>'Occ T2'!D22</f>
        <v>13.780587913768361</v>
      </c>
      <c r="E30" s="10">
        <f>'Occ T2'!E22</f>
        <v>13.439112285418272</v>
      </c>
      <c r="F30" s="10">
        <f>'Occ T2'!F22</f>
        <v>12.43869930079534</v>
      </c>
      <c r="H30" s="11">
        <f t="shared" si="15"/>
        <v>-0.90312428130039635</v>
      </c>
      <c r="I30" s="31">
        <f t="shared" si="5"/>
        <v>-1.2322778003184549</v>
      </c>
      <c r="J30" s="11">
        <f t="shared" si="15"/>
        <v>-0.34147562835008927</v>
      </c>
      <c r="K30" s="11">
        <f t="shared" si="15"/>
        <v>-1.0004129846229315</v>
      </c>
      <c r="L30" s="31">
        <f t="shared" si="4"/>
        <v>-1.3418886129730208</v>
      </c>
    </row>
    <row r="31" spans="1:12" x14ac:dyDescent="0.2">
      <c r="A31" s="10" t="str">
        <f>'Occ T2'!A23</f>
        <v>53 Skilled construction and building trades</v>
      </c>
      <c r="B31" s="10">
        <f>'Occ T2'!B23</f>
        <v>16.551294550227684</v>
      </c>
      <c r="C31" s="10">
        <f>'Occ T2'!C23</f>
        <v>15.226281135698471</v>
      </c>
      <c r="D31" s="10">
        <f>'Occ T2'!D23</f>
        <v>13.233067053297054</v>
      </c>
      <c r="E31" s="10">
        <f>'Occ T2'!E23</f>
        <v>12.504463407826414</v>
      </c>
      <c r="F31" s="10">
        <f>'Occ T2'!F23</f>
        <v>10.689132791041885</v>
      </c>
      <c r="H31" s="11">
        <f t="shared" ref="H31:H32" si="16">C31-B31</f>
        <v>-1.325013414529213</v>
      </c>
      <c r="I31" s="31">
        <f t="shared" si="5"/>
        <v>-1.9932140824014173</v>
      </c>
      <c r="J31" s="11">
        <f t="shared" ref="J31:J32" si="17">E31-D31</f>
        <v>-0.72860364547064016</v>
      </c>
      <c r="K31" s="11">
        <f t="shared" ref="K31:K32" si="18">F31-E31</f>
        <v>-1.8153306167845287</v>
      </c>
      <c r="L31" s="31">
        <f t="shared" si="4"/>
        <v>-2.5439342622551688</v>
      </c>
    </row>
    <row r="32" spans="1:12" x14ac:dyDescent="0.2">
      <c r="A32" s="10" t="str">
        <f>'Occ T2'!A24</f>
        <v>54 Textiles, printing and other skilled trades</v>
      </c>
      <c r="B32" s="10">
        <f>'Occ T2'!B24</f>
        <v>11.311507400557062</v>
      </c>
      <c r="C32" s="10">
        <f>'Occ T2'!C24</f>
        <v>9.2744352699736119</v>
      </c>
      <c r="D32" s="10">
        <f>'Occ T2'!D24</f>
        <v>9.1332682253893775</v>
      </c>
      <c r="E32" s="10">
        <f>'Occ T2'!E24</f>
        <v>9.2637571965465728</v>
      </c>
      <c r="F32" s="10">
        <f>'Occ T2'!F24</f>
        <v>9.0468283475638902</v>
      </c>
      <c r="H32" s="11">
        <f t="shared" si="16"/>
        <v>-2.03707213058345</v>
      </c>
      <c r="I32" s="31">
        <f t="shared" si="5"/>
        <v>-0.14116704458423435</v>
      </c>
      <c r="J32" s="11">
        <f t="shared" si="17"/>
        <v>0.13048897115719527</v>
      </c>
      <c r="K32" s="11">
        <f t="shared" si="18"/>
        <v>-0.21692884898268261</v>
      </c>
      <c r="L32" s="31">
        <f t="shared" si="4"/>
        <v>-8.6439877825487343E-2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44.919672623566413</v>
      </c>
      <c r="C34" s="31">
        <f>'Occ T1'!C13</f>
        <v>43.121490633061015</v>
      </c>
      <c r="D34" s="31">
        <f>'Occ T1'!D13</f>
        <v>41.826106176164927</v>
      </c>
      <c r="E34" s="31">
        <f>'Occ T1'!E13</f>
        <v>41.291660506330373</v>
      </c>
      <c r="F34" s="31">
        <f>'Occ T1'!F13</f>
        <v>43.662285381551982</v>
      </c>
      <c r="H34" s="31">
        <f t="shared" ref="H34:K36" si="19">C34-B34</f>
        <v>-1.7981819905053982</v>
      </c>
      <c r="I34" s="31">
        <f t="shared" si="5"/>
        <v>-1.2953844568960875</v>
      </c>
      <c r="J34" s="31">
        <f t="shared" si="19"/>
        <v>-0.53444566983455388</v>
      </c>
      <c r="K34" s="31">
        <f t="shared" si="19"/>
        <v>2.3706248752216084</v>
      </c>
      <c r="L34" s="31">
        <f t="shared" si="4"/>
        <v>1.8361792053870545</v>
      </c>
    </row>
    <row r="35" spans="1:12" x14ac:dyDescent="0.2">
      <c r="A35" s="10" t="str">
        <f>'Occ T2'!A25</f>
        <v>61 Caring personal service occupations</v>
      </c>
      <c r="B35" s="10">
        <f>'Occ T2'!B25</f>
        <v>33.6642857850102</v>
      </c>
      <c r="C35" s="10">
        <f>'Occ T2'!C25</f>
        <v>31.256331283154672</v>
      </c>
      <c r="D35" s="10">
        <f>'Occ T2'!D25</f>
        <v>30.535040413721987</v>
      </c>
      <c r="E35" s="10">
        <f>'Occ T2'!E25</f>
        <v>31.561910659060263</v>
      </c>
      <c r="F35" s="10">
        <f>'Occ T2'!F25</f>
        <v>34.303587558686459</v>
      </c>
      <c r="G35" s="10"/>
      <c r="H35" s="11">
        <f t="shared" si="19"/>
        <v>-2.407954501855528</v>
      </c>
      <c r="I35" s="31">
        <f t="shared" si="5"/>
        <v>-0.72129086943268561</v>
      </c>
      <c r="J35" s="11">
        <f t="shared" si="19"/>
        <v>1.0268702453382765</v>
      </c>
      <c r="K35" s="11">
        <f t="shared" si="19"/>
        <v>2.7416768996261958</v>
      </c>
      <c r="L35" s="31">
        <f t="shared" si="4"/>
        <v>3.7685471449644723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10.791936736667726</v>
      </c>
      <c r="C36" s="10">
        <f>'Occ T2'!C26</f>
        <v>11.479712192358566</v>
      </c>
      <c r="D36" s="10">
        <f>'Occ T2'!D26</f>
        <v>10.79502653904914</v>
      </c>
      <c r="E36" s="10">
        <f>'Occ T2'!E26</f>
        <v>9.373615120699931</v>
      </c>
      <c r="F36" s="10">
        <f>'Occ T2'!F26</f>
        <v>8.9627722281712412</v>
      </c>
      <c r="G36" s="10"/>
      <c r="H36" s="11">
        <f t="shared" si="19"/>
        <v>0.68777545569083998</v>
      </c>
      <c r="I36" s="31">
        <f t="shared" si="5"/>
        <v>-0.6846856533094261</v>
      </c>
      <c r="J36" s="11">
        <f t="shared" si="19"/>
        <v>-1.4214114183492086</v>
      </c>
      <c r="K36" s="11">
        <f t="shared" si="19"/>
        <v>-0.41084289252868977</v>
      </c>
      <c r="L36" s="31">
        <f t="shared" si="4"/>
        <v>-1.8322543108778984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0.46345010188848684</v>
      </c>
      <c r="C37" s="10">
        <f>'Occ T2'!C27</f>
        <v>0.3854471575477722</v>
      </c>
      <c r="D37" s="10">
        <f>'Occ T2'!D27</f>
        <v>0.49603922339380158</v>
      </c>
      <c r="E37" s="10">
        <f>'Occ T2'!E27</f>
        <v>0.35613472657017825</v>
      </c>
      <c r="F37" s="10">
        <f>'Occ T2'!F27</f>
        <v>0.39592559469428351</v>
      </c>
      <c r="G37" s="10"/>
      <c r="H37" s="11">
        <f t="shared" ref="H37" si="20">C37-B37</f>
        <v>-7.8002944340714642E-2</v>
      </c>
      <c r="I37" s="31">
        <f t="shared" ref="I37" si="21">D37-C37</f>
        <v>0.11059206584602937</v>
      </c>
      <c r="J37" s="11">
        <f t="shared" ref="J37" si="22">E37-D37</f>
        <v>-0.13990449682362333</v>
      </c>
      <c r="K37" s="11">
        <f t="shared" ref="K37" si="23">F37-E37</f>
        <v>3.9790868124105261E-2</v>
      </c>
      <c r="L37" s="31">
        <f t="shared" ref="L37" si="24">F37-D37</f>
        <v>-0.10011362869951806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40.498018510158523</v>
      </c>
      <c r="C39" s="31">
        <f>'Occ T1'!C14</f>
        <v>38.598168210536627</v>
      </c>
      <c r="D39" s="31">
        <f>'Occ T1'!D14</f>
        <v>37.981193069000952</v>
      </c>
      <c r="E39" s="31">
        <f>'Occ T1'!E14</f>
        <v>38.07244808930573</v>
      </c>
      <c r="F39" s="31">
        <f>'Occ T1'!F14</f>
        <v>38.545352073207575</v>
      </c>
      <c r="H39" s="31">
        <f>C39-B39</f>
        <v>-1.899850299621896</v>
      </c>
      <c r="I39" s="31">
        <f t="shared" si="5"/>
        <v>-0.61697514153567568</v>
      </c>
      <c r="J39" s="31">
        <f>E39-D39</f>
        <v>9.1255020304778611E-2</v>
      </c>
      <c r="K39" s="31">
        <f>F39-E39</f>
        <v>0.47290398390184407</v>
      </c>
      <c r="L39" s="31">
        <f t="shared" si="4"/>
        <v>0.56415900420662268</v>
      </c>
    </row>
    <row r="40" spans="1:12" s="30" customFormat="1" x14ac:dyDescent="0.2">
      <c r="A40" s="126" t="str">
        <f>'Occ T2'!A28</f>
        <v>71 Sales occupations</v>
      </c>
      <c r="B40" s="126">
        <f>'Occ T2'!B28</f>
        <v>32.622060975062311</v>
      </c>
      <c r="C40" s="126">
        <f>'Occ T2'!C28</f>
        <v>30.78124082036372</v>
      </c>
      <c r="D40" s="126">
        <f>'Occ T2'!D28</f>
        <v>29.671060822099861</v>
      </c>
      <c r="E40" s="126">
        <f>'Occ T2'!E28</f>
        <v>28.73345790828834</v>
      </c>
      <c r="F40" s="126">
        <f>'Occ T2'!F28</f>
        <v>27.919654765612421</v>
      </c>
      <c r="G40"/>
      <c r="H40" s="11">
        <f>C40-B40</f>
        <v>-1.8408201546985907</v>
      </c>
      <c r="I40" s="31">
        <f t="shared" si="5"/>
        <v>-1.1101799982638596</v>
      </c>
      <c r="J40" s="11">
        <f t="shared" ref="J40" si="25">E40-D40</f>
        <v>-0.93760291381152072</v>
      </c>
      <c r="K40" s="11">
        <f t="shared" ref="K40" si="26">F40-E40</f>
        <v>-0.81380314267591913</v>
      </c>
      <c r="L40" s="31">
        <f t="shared" si="4"/>
        <v>-1.7514060564874399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7.8759575350962132</v>
      </c>
      <c r="C41" s="126">
        <f>'Occ T2'!C29</f>
        <v>7.8169273901729053</v>
      </c>
      <c r="D41" s="126">
        <f>'Occ T2'!D29</f>
        <v>8.3101322469010892</v>
      </c>
      <c r="E41" s="126">
        <f>'Occ T2'!E29</f>
        <v>9.3389901810173921</v>
      </c>
      <c r="F41" s="126">
        <f>'Occ T2'!F29</f>
        <v>10.625697307595152</v>
      </c>
      <c r="G41"/>
      <c r="H41" s="11">
        <f t="shared" ref="H41" si="27">C41-B41</f>
        <v>-5.9030144923307937E-2</v>
      </c>
      <c r="I41" s="31">
        <f t="shared" si="5"/>
        <v>0.49320485672818393</v>
      </c>
      <c r="J41" s="11">
        <f t="shared" ref="J41" si="28">E41-D41</f>
        <v>1.0288579341163029</v>
      </c>
      <c r="K41" s="11">
        <f t="shared" ref="K41" si="29">F41-E41</f>
        <v>1.2867071265777597</v>
      </c>
      <c r="L41" s="31">
        <f t="shared" si="4"/>
        <v>2.3155650606940625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34.94019730007318</v>
      </c>
      <c r="C43" s="31">
        <f>'Occ T1'!C15</f>
        <v>31.766204848439521</v>
      </c>
      <c r="D43" s="31">
        <f>'Occ T1'!D15</f>
        <v>29.612225340138899</v>
      </c>
      <c r="E43" s="31">
        <f>'Occ T1'!E15</f>
        <v>30.01455824066101</v>
      </c>
      <c r="F43" s="31">
        <f>'Occ T1'!F15</f>
        <v>27.742599151186734</v>
      </c>
      <c r="H43" s="31">
        <f t="shared" ref="H43:K45" si="30">C43-B43</f>
        <v>-3.1739924516336586</v>
      </c>
      <c r="I43" s="31">
        <f t="shared" si="5"/>
        <v>-2.1539795083006226</v>
      </c>
      <c r="J43" s="31">
        <f t="shared" si="30"/>
        <v>0.40233290052211146</v>
      </c>
      <c r="K43" s="31">
        <f t="shared" si="30"/>
        <v>-2.2719590894742758</v>
      </c>
      <c r="L43" s="31">
        <f t="shared" si="4"/>
        <v>-1.8696261889521644</v>
      </c>
    </row>
    <row r="44" spans="1:12" x14ac:dyDescent="0.2">
      <c r="A44" s="10" t="str">
        <f>'Occ T2'!A30</f>
        <v>81 Process, plant and machine operatives</v>
      </c>
      <c r="B44" s="10">
        <f>'Occ T2'!B30</f>
        <v>17.3707836694444</v>
      </c>
      <c r="C44" s="10">
        <f>'Occ T2'!C30</f>
        <v>16.028441019379688</v>
      </c>
      <c r="D44" s="10">
        <f>'Occ T2'!D30</f>
        <v>14.771632136982358</v>
      </c>
      <c r="E44" s="10">
        <f>'Occ T2'!E30</f>
        <v>15.158075441281309</v>
      </c>
      <c r="F44" s="10">
        <f>'Occ T2'!F30</f>
        <v>13.590117398382226</v>
      </c>
      <c r="H44" s="11">
        <f t="shared" si="30"/>
        <v>-1.3423426500647118</v>
      </c>
      <c r="I44" s="31">
        <f t="shared" si="5"/>
        <v>-1.2568088823973298</v>
      </c>
      <c r="J44" s="11">
        <f t="shared" si="30"/>
        <v>0.38644330429895035</v>
      </c>
      <c r="K44" s="11">
        <f t="shared" si="30"/>
        <v>-1.5679580428990825</v>
      </c>
      <c r="L44" s="31">
        <f t="shared" si="4"/>
        <v>-1.1815147386001321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17.56941363062878</v>
      </c>
      <c r="C45" s="10">
        <f>'Occ T2'!C31</f>
        <v>15.737763829059833</v>
      </c>
      <c r="D45" s="10">
        <f>'Occ T2'!D31</f>
        <v>14.840593203156542</v>
      </c>
      <c r="E45" s="10">
        <f>'Occ T2'!E31</f>
        <v>14.856482799379702</v>
      </c>
      <c r="F45" s="10">
        <f>'Occ T2'!F31</f>
        <v>14.152481752804508</v>
      </c>
      <c r="H45" s="11">
        <f t="shared" si="30"/>
        <v>-1.8316498015689469</v>
      </c>
      <c r="I45" s="31">
        <f t="shared" si="5"/>
        <v>-0.897170625903291</v>
      </c>
      <c r="J45" s="11">
        <f t="shared" si="30"/>
        <v>1.588959622315933E-2</v>
      </c>
      <c r="K45" s="11">
        <f t="shared" si="30"/>
        <v>-0.70400104657519336</v>
      </c>
      <c r="L45" s="31">
        <f t="shared" si="4"/>
        <v>-0.68811145035203403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62.124069020818567</v>
      </c>
      <c r="C47" s="31">
        <f>'Occ T1'!C16</f>
        <v>54.991763619167934</v>
      </c>
      <c r="D47" s="31">
        <f>'Occ T1'!D16</f>
        <v>50.164812945958069</v>
      </c>
      <c r="E47" s="31">
        <f>'Occ T1'!E16</f>
        <v>51.120568751189133</v>
      </c>
      <c r="F47" s="31">
        <f>'Occ T1'!F16</f>
        <v>49.068708468210602</v>
      </c>
      <c r="H47" s="31">
        <f t="shared" ref="H47:K49" si="31">C47-B47</f>
        <v>-7.1323054016506333</v>
      </c>
      <c r="I47" s="31">
        <f t="shared" si="5"/>
        <v>-4.8269506732098648</v>
      </c>
      <c r="J47" s="31">
        <f t="shared" si="31"/>
        <v>0.95575580523106396</v>
      </c>
      <c r="K47" s="31">
        <f t="shared" si="31"/>
        <v>-2.0518602829785308</v>
      </c>
      <c r="L47" s="31">
        <f t="shared" si="4"/>
        <v>-1.0961044777474669</v>
      </c>
    </row>
    <row r="48" spans="1:12" x14ac:dyDescent="0.2">
      <c r="A48" s="10" t="str">
        <f>'Occ T2'!A32</f>
        <v>91 Elementary trades and related occupations</v>
      </c>
      <c r="B48" s="10">
        <f>'Occ T2'!B32</f>
        <v>10.676902677693151</v>
      </c>
      <c r="C48" s="10">
        <f>'Occ T2'!C32</f>
        <v>8.6913062808566171</v>
      </c>
      <c r="D48" s="10">
        <f>'Occ T2'!D32</f>
        <v>7.7942350719901343</v>
      </c>
      <c r="E48" s="10">
        <f>'Occ T2'!E32</f>
        <v>13.880140393571009</v>
      </c>
      <c r="F48" s="10">
        <f>'Occ T2'!F32</f>
        <v>15.510205155242117</v>
      </c>
      <c r="H48" s="11">
        <f t="shared" si="31"/>
        <v>-1.9855963968365344</v>
      </c>
      <c r="I48" s="31">
        <f t="shared" si="5"/>
        <v>-0.89707120886648273</v>
      </c>
      <c r="J48" s="11">
        <f t="shared" si="31"/>
        <v>6.0859053215808752</v>
      </c>
      <c r="K48" s="11">
        <f t="shared" si="31"/>
        <v>1.6300647616711075</v>
      </c>
      <c r="L48" s="31">
        <f t="shared" si="4"/>
        <v>7.7159700832519826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51.447166343125417</v>
      </c>
      <c r="C49" s="10">
        <f>'Occ T2'!C33</f>
        <v>46.300457338311318</v>
      </c>
      <c r="D49" s="10">
        <f>'Occ T2'!D33</f>
        <v>42.370577873967932</v>
      </c>
      <c r="E49" s="10">
        <f>'Occ T2'!E33</f>
        <v>37.240428357618121</v>
      </c>
      <c r="F49" s="10">
        <f>'Occ T2'!F33</f>
        <v>33.558503312968483</v>
      </c>
      <c r="H49" s="11">
        <f t="shared" si="31"/>
        <v>-5.1467090048140989</v>
      </c>
      <c r="I49" s="31">
        <f t="shared" si="5"/>
        <v>-3.9298794643433865</v>
      </c>
      <c r="J49" s="11">
        <f t="shared" si="31"/>
        <v>-5.1301495163498103</v>
      </c>
      <c r="K49" s="11">
        <f t="shared" si="31"/>
        <v>-3.6819250446496383</v>
      </c>
      <c r="L49" s="31">
        <f t="shared" si="4"/>
        <v>-8.8120745609994486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452.46000000000004</v>
      </c>
      <c r="C51" s="34">
        <f>'Occ T1'!C18</f>
        <v>441.90600000000046</v>
      </c>
      <c r="D51" s="34">
        <f>'Occ T1'!D18</f>
        <v>442.73500000000001</v>
      </c>
      <c r="E51" s="34">
        <f>'Occ T1'!E18</f>
        <v>447.64699999999988</v>
      </c>
      <c r="F51" s="34">
        <f>'Occ T1'!F18</f>
        <v>461.75999999999976</v>
      </c>
      <c r="G51" s="24"/>
      <c r="H51" s="34">
        <f>C51-B51</f>
        <v>-10.553999999999576</v>
      </c>
      <c r="I51" s="205">
        <f>D51-C51</f>
        <v>0.82899999999955298</v>
      </c>
      <c r="J51" s="34">
        <f>E51-D51</f>
        <v>4.911999999999864</v>
      </c>
      <c r="K51" s="34">
        <f>F51-E51</f>
        <v>14.112999999999886</v>
      </c>
      <c r="L51" s="205">
        <f>F51-D51</f>
        <v>19.02499999999975</v>
      </c>
    </row>
    <row r="53" spans="1:12" ht="15.75" x14ac:dyDescent="0.25">
      <c r="A53" s="19" t="str">
        <f>CONCATENATE(A1," (Continued)")</f>
        <v>Occupation Table 3  Employment Change by Occupation in Occupation Group (SOC 2020), 2015-2035, York and North Yorkshire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2.176427332270503</v>
      </c>
      <c r="C59" s="44">
        <f>IF(AND(D$5-C$5 &lt;&gt; 0,D7 &lt;&gt; 0,C7 &lt;&gt; 0),(EXP(LN(D7/C7)/(D$5-C$5))-1)*100,0)</f>
        <v>4.7237386288342398</v>
      </c>
      <c r="D59" s="44">
        <f>IF(AND(E$5-D$5 &lt;&gt; 0,E7 &lt;&gt; 0,D7 &lt;&gt; 0),(EXP(LN(E7/D7)/(E$5-D$5))-1)*100,0)</f>
        <v>-1.4365725678555208</v>
      </c>
      <c r="E59" s="44">
        <f>IF(AND(F$5-E$5 &lt;&gt; 0,F7 &lt;&gt; 0,E7 &lt;&gt; 0),(EXP(LN(F7/E7)/(F$5-E$5))-1)*100,0)</f>
        <v>0.98568099409934717</v>
      </c>
      <c r="F59" s="44">
        <f>IF(AND(F$5-D$5 &lt;&gt; 0,F7 &lt;&gt; 0,D7 &lt;&gt; 0),(EXP(LN(F7/D7)/(F$5-D$5))-1)*100,0)</f>
        <v>0.17172011070609727</v>
      </c>
      <c r="H59" s="44">
        <f>(B7/B$51)*100</f>
        <v>8.853985708218099</v>
      </c>
      <c r="I59" s="44">
        <f>(C7/C$51)*100</f>
        <v>9.8807966709191462</v>
      </c>
      <c r="J59" s="44">
        <f>(D7/D$51)*100</f>
        <v>10.328164409577379</v>
      </c>
      <c r="K59" s="44">
        <f>(E7/E$51)*100</f>
        <v>9.5018967364374074</v>
      </c>
      <c r="L59" s="44">
        <f>(F7/F$51)*100</f>
        <v>10.160794314155899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3.0039614092739253</v>
      </c>
      <c r="C60" s="44">
        <f t="shared" si="32"/>
        <v>7.6453455340163678</v>
      </c>
      <c r="D60" s="44">
        <f t="shared" si="32"/>
        <v>-2.1795812327641051</v>
      </c>
      <c r="E60" s="44">
        <f t="shared" si="32"/>
        <v>0.84964973592280835</v>
      </c>
      <c r="F60" s="44">
        <f>IF(AND(F$5-D$5 &lt;&gt; 0,F8 &lt;&gt; 0,D8 &lt;&gt; 0),(EXP(LN(F8/D8)/(F$5-D$5))-1)*100,0)</f>
        <v>-0.17037600549194565</v>
      </c>
      <c r="H60" s="44">
        <f t="shared" ref="H60:L60" si="33">(B8/B$51)*100</f>
        <v>5.420137511726951</v>
      </c>
      <c r="I60" s="44">
        <f t="shared" si="33"/>
        <v>6.2470690709364636</v>
      </c>
      <c r="J60" s="44">
        <f t="shared" si="33"/>
        <v>6.7120874489022651</v>
      </c>
      <c r="K60" s="44">
        <f t="shared" si="33"/>
        <v>5.9458421080622328</v>
      </c>
      <c r="L60" s="44">
        <f t="shared" si="33"/>
        <v>6.273020158150505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0.82778941811585405</v>
      </c>
      <c r="C61" s="44">
        <f>IF(AND(D$5-C$5 &lt;&gt; 0,D9 &lt;&gt; 0,C9 &lt;&gt; 0),(EXP(LN(D9/C9)/(D$5-C$5))-1)*100,0)</f>
        <v>-0.29905948483959222</v>
      </c>
      <c r="D61" s="44">
        <f t="shared" si="34"/>
        <v>-0.11402429011467818</v>
      </c>
      <c r="E61" s="44">
        <f t="shared" si="34"/>
        <v>1.2095103035310473</v>
      </c>
      <c r="F61" s="44">
        <f>IF(AND(F$5-D$5 &lt;&gt; 0,F9 &lt;&gt; 0,D9 &lt;&gt; 0),(EXP(LN(F9/D9)/(F$5-D$5))-1)*100,0)</f>
        <v>0.76639488932712663</v>
      </c>
      <c r="H61" s="44">
        <f t="shared" ref="H61:L61" si="35">(B9/B$51)*100</f>
        <v>3.4338481964911489</v>
      </c>
      <c r="I61" s="44">
        <f t="shared" si="35"/>
        <v>3.6337275999826821</v>
      </c>
      <c r="J61" s="44">
        <f t="shared" si="35"/>
        <v>3.6160769606751137</v>
      </c>
      <c r="K61" s="44">
        <f t="shared" si="35"/>
        <v>3.5560546283751751</v>
      </c>
      <c r="L61" s="44">
        <f t="shared" si="35"/>
        <v>3.8877741560053942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2.0736614212434112</v>
      </c>
      <c r="C63" s="44">
        <f t="shared" si="36"/>
        <v>7.2862055387869162</v>
      </c>
      <c r="D63" s="44">
        <f t="shared" si="36"/>
        <v>1.0585048854126367</v>
      </c>
      <c r="E63" s="44">
        <f t="shared" si="36"/>
        <v>1.0509194663427701</v>
      </c>
      <c r="F63" s="44">
        <f>IF(AND(F$5-D$5 &lt;&gt; 0,F11 &lt;&gt; 0,D11 &lt;&gt; 0),(EXP(LN(F11/D11)/(F$5-D$5))-1)*100,0)</f>
        <v>1.0534478761018207</v>
      </c>
      <c r="H63" s="44">
        <f>(B11/B$51)*100</f>
        <v>16.594862284038452</v>
      </c>
      <c r="I63" s="44">
        <f>(C11/C$51)*100</f>
        <v>18.445002525561677</v>
      </c>
      <c r="J63" s="44">
        <f>(D11/D$51)*100</f>
        <v>19.751889476327804</v>
      </c>
      <c r="K63" s="44">
        <f>(E11/E$51)*100</f>
        <v>20.591176837603474</v>
      </c>
      <c r="L63" s="44">
        <f>(F11/F$51)*100</f>
        <v>22.161708215090545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2.8280986022173993</v>
      </c>
      <c r="C64" s="44">
        <f t="shared" si="36"/>
        <v>7.6766520750706446</v>
      </c>
      <c r="D64" s="49">
        <f t="shared" si="36"/>
        <v>4.1749554859021432</v>
      </c>
      <c r="E64" s="49">
        <f t="shared" si="36"/>
        <v>1.3979540033161708</v>
      </c>
      <c r="F64" s="44">
        <f>IF(AND(F$5-D$5 &lt;&gt; 0,F12 &lt;&gt; 0,D12 &lt;&gt; 0),(EXP(LN(F12/D12)/(F$5-D$5))-1)*100,0)</f>
        <v>2.3152969740070084</v>
      </c>
      <c r="H64" s="40">
        <f t="shared" ref="H64:L67" si="37">(B12/B$11)*100</f>
        <v>23.386894597174525</v>
      </c>
      <c r="I64" s="40">
        <f t="shared" si="37"/>
        <v>24.086017978645913</v>
      </c>
      <c r="J64" s="40">
        <f t="shared" si="37"/>
        <v>24.173674189855937</v>
      </c>
      <c r="K64" s="40">
        <f t="shared" si="37"/>
        <v>28.138110992725306</v>
      </c>
      <c r="L64" s="40">
        <f t="shared" si="37"/>
        <v>29.119516687985413</v>
      </c>
    </row>
    <row r="65" spans="1:12" x14ac:dyDescent="0.2">
      <c r="A65" t="str">
        <f>A13</f>
        <v>22 Health professionals</v>
      </c>
      <c r="B65" s="49">
        <f t="shared" si="36"/>
        <v>1.4670199213816959</v>
      </c>
      <c r="C65" s="44">
        <f t="shared" si="36"/>
        <v>2.5267489125074816</v>
      </c>
      <c r="D65" s="49">
        <f t="shared" si="36"/>
        <v>-0.41552488171259228</v>
      </c>
      <c r="E65" s="49">
        <f t="shared" si="36"/>
        <v>0.78174227391190065</v>
      </c>
      <c r="F65" s="44">
        <f>IF(AND(F$5-D$5 &lt;&gt; 0,F13 &lt;&gt; 0,D13 &lt;&gt; 0),(EXP(LN(F13/D13)/(F$5-D$5))-1)*100,0)</f>
        <v>0.38106234213890477</v>
      </c>
      <c r="H65" s="40">
        <f t="shared" si="37"/>
        <v>22.669266952408698</v>
      </c>
      <c r="I65" s="40">
        <f t="shared" si="37"/>
        <v>22.135142630963568</v>
      </c>
      <c r="J65" s="40">
        <f t="shared" si="37"/>
        <v>21.153178074201488</v>
      </c>
      <c r="K65" s="40">
        <f t="shared" si="37"/>
        <v>19.654838287548266</v>
      </c>
      <c r="L65" s="40">
        <f t="shared" si="37"/>
        <v>19.137508630350972</v>
      </c>
    </row>
    <row r="66" spans="1:12" x14ac:dyDescent="0.2">
      <c r="A66" t="str">
        <f>A14</f>
        <v>23 Teaching and other educational professionals</v>
      </c>
      <c r="B66" s="49">
        <f t="shared" si="36"/>
        <v>-0.13174926800484377</v>
      </c>
      <c r="C66" s="44">
        <f t="shared" si="36"/>
        <v>4.4860823407547823</v>
      </c>
      <c r="D66" s="49">
        <f t="shared" si="36"/>
        <v>-0.62258720120712541</v>
      </c>
      <c r="E66" s="49">
        <f t="shared" si="36"/>
        <v>0.67721463188241682</v>
      </c>
      <c r="F66" s="44">
        <f>IF(AND(F$5-D$5 &lt;&gt; 0,F14 &lt;&gt; 0,D14 &lt;&gt; 0),(EXP(LN(F14/D14)/(F$5-D$5))-1)*100,0)</f>
        <v>0.24206928605718936</v>
      </c>
      <c r="H66" s="40">
        <f t="shared" si="37"/>
        <v>25.050346778351095</v>
      </c>
      <c r="I66" s="40">
        <f t="shared" si="37"/>
        <v>22.954547745581834</v>
      </c>
      <c r="J66" s="40">
        <f t="shared" si="37"/>
        <v>22.355444055410757</v>
      </c>
      <c r="K66" s="40">
        <f t="shared" si="37"/>
        <v>20.556888842248703</v>
      </c>
      <c r="L66" s="40">
        <f t="shared" si="37"/>
        <v>19.809185063186391</v>
      </c>
    </row>
    <row r="67" spans="1:12" x14ac:dyDescent="0.2">
      <c r="A67" t="str">
        <f>A15</f>
        <v>24 Business, media and public service professionals</v>
      </c>
      <c r="B67" s="49">
        <f t="shared" si="36"/>
        <v>3.7377830704862447</v>
      </c>
      <c r="C67" s="44">
        <f t="shared" si="36"/>
        <v>12.484135550121822</v>
      </c>
      <c r="D67" s="49">
        <f t="shared" si="36"/>
        <v>0.63752718340275294</v>
      </c>
      <c r="E67" s="49">
        <f t="shared" si="36"/>
        <v>1.1411114789432908</v>
      </c>
      <c r="F67" s="44">
        <f>IF(AND(F$5-D$5 &lt;&gt; 0,F15 &lt;&gt; 0,D15 &lt;&gt; 0),(EXP(LN(F15/D15)/(F$5-D$5))-1)*100,0)</f>
        <v>0.97297067838120199</v>
      </c>
      <c r="H67" s="40">
        <f t="shared" si="37"/>
        <v>28.893491672065696</v>
      </c>
      <c r="I67" s="40">
        <f t="shared" si="37"/>
        <v>30.824291644808689</v>
      </c>
      <c r="J67" s="40">
        <f t="shared" si="37"/>
        <v>32.317703680531821</v>
      </c>
      <c r="K67" s="40">
        <f t="shared" si="37"/>
        <v>31.650161877477721</v>
      </c>
      <c r="L67" s="40">
        <f t="shared" si="37"/>
        <v>31.933789618477228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1.4324231747954164</v>
      </c>
      <c r="C69" s="44">
        <f t="shared" si="39"/>
        <v>7.8598624749329549</v>
      </c>
      <c r="D69" s="44">
        <f t="shared" si="39"/>
        <v>0.75218111314245828</v>
      </c>
      <c r="E69" s="44">
        <f t="shared" si="39"/>
        <v>0.94749338708102204</v>
      </c>
      <c r="F69" s="44">
        <f t="shared" ref="F69:F74" si="40">IF(AND(F$5-D$5 &lt;&gt; 0,F17 &lt;&gt; 0,D17 &lt;&gt; 0),(EXP(LN(F17/D17)/(F$5-D$5))-1)*100,0)</f>
        <v>0.88234726298073163</v>
      </c>
      <c r="H69" s="44">
        <f>(B17/B$51)*100</f>
        <v>10.336536261643674</v>
      </c>
      <c r="I69" s="44">
        <f>(C17/C$51)*100</f>
        <v>11.20295336892158</v>
      </c>
      <c r="J69" s="44">
        <f>(D17/D$51)*100</f>
        <v>12.060864342639416</v>
      </c>
      <c r="K69" s="44">
        <f>(E17/E$51)*100</f>
        <v>12.383941553444583</v>
      </c>
      <c r="L69" s="44">
        <f>(F17/F$51)*100</f>
        <v>13.192699116311301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3.3814862122909517</v>
      </c>
      <c r="C70" s="44">
        <f t="shared" si="39"/>
        <v>10.210083681518899</v>
      </c>
      <c r="D70" s="49">
        <f t="shared" si="39"/>
        <v>-1.3448560103100915</v>
      </c>
      <c r="E70" s="49">
        <f t="shared" si="39"/>
        <v>0.85832264412804005</v>
      </c>
      <c r="F70" s="44">
        <f t="shared" si="40"/>
        <v>0.11851647306426738</v>
      </c>
      <c r="H70" s="40">
        <f t="shared" ref="H70:L74" si="41">(B18/B$17)*100</f>
        <v>15.14936924024137</v>
      </c>
      <c r="I70" s="40">
        <f t="shared" si="41"/>
        <v>16.347766775841759</v>
      </c>
      <c r="J70" s="40">
        <f t="shared" si="41"/>
        <v>16.703977763648588</v>
      </c>
      <c r="K70" s="40">
        <f t="shared" si="41"/>
        <v>15.036483907570798</v>
      </c>
      <c r="L70" s="40">
        <f t="shared" si="41"/>
        <v>14.904187684342695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0.96546541840494271</v>
      </c>
      <c r="C71" s="44">
        <f t="shared" si="39"/>
        <v>4.0361850155839596</v>
      </c>
      <c r="D71" s="49">
        <f t="shared" si="39"/>
        <v>9.3494061826229888</v>
      </c>
      <c r="E71" s="49">
        <f t="shared" si="39"/>
        <v>1.7454435079544695</v>
      </c>
      <c r="F71" s="44">
        <f t="shared" si="40"/>
        <v>4.2194529290794369</v>
      </c>
      <c r="H71" s="40">
        <f t="shared" si="41"/>
        <v>15.30336192786819</v>
      </c>
      <c r="I71" s="40">
        <f t="shared" si="41"/>
        <v>15.023497636448676</v>
      </c>
      <c r="J71" s="40">
        <f t="shared" si="41"/>
        <v>14.490908330705569</v>
      </c>
      <c r="K71" s="40">
        <f t="shared" si="41"/>
        <v>21.822548665880351</v>
      </c>
      <c r="L71" s="40">
        <f t="shared" si="41"/>
        <v>23.610205531438911</v>
      </c>
    </row>
    <row r="72" spans="1:12" x14ac:dyDescent="0.2">
      <c r="A72" t="str">
        <f t="shared" si="38"/>
        <v>33 Protective service occupations</v>
      </c>
      <c r="B72" s="49">
        <f t="shared" si="39"/>
        <v>1.9900097433370956</v>
      </c>
      <c r="C72" s="44">
        <f t="shared" si="39"/>
        <v>6.7998704787700204</v>
      </c>
      <c r="D72" s="49">
        <f t="shared" si="39"/>
        <v>-2.9364498009744611</v>
      </c>
      <c r="E72" s="49">
        <f t="shared" si="39"/>
        <v>0.69406661260378311</v>
      </c>
      <c r="F72" s="44">
        <f t="shared" si="40"/>
        <v>-0.53094826589722421</v>
      </c>
      <c r="H72" s="40">
        <f t="shared" si="41"/>
        <v>9.1874954601469501</v>
      </c>
      <c r="I72" s="40">
        <f t="shared" si="41"/>
        <v>9.3911865528878415</v>
      </c>
      <c r="J72" s="40">
        <f t="shared" si="41"/>
        <v>9.2988947368951447</v>
      </c>
      <c r="K72" s="40">
        <f t="shared" si="41"/>
        <v>7.7168473337822538</v>
      </c>
      <c r="L72" s="40">
        <f t="shared" si="41"/>
        <v>7.5252913518129221</v>
      </c>
    </row>
    <row r="73" spans="1:12" x14ac:dyDescent="0.2">
      <c r="A73" t="str">
        <f t="shared" si="38"/>
        <v>34 Culture, media and sports occupations</v>
      </c>
      <c r="B73" s="49">
        <f t="shared" si="39"/>
        <v>1.8975997755891205</v>
      </c>
      <c r="C73" s="44">
        <f t="shared" si="39"/>
        <v>11.39038246298465</v>
      </c>
      <c r="D73" s="49">
        <f t="shared" si="39"/>
        <v>-3.1030426234539221</v>
      </c>
      <c r="E73" s="49">
        <f t="shared" si="39"/>
        <v>0.78750849297131165</v>
      </c>
      <c r="F73" s="44">
        <f t="shared" si="40"/>
        <v>-0.52639600920943996</v>
      </c>
      <c r="H73" s="40">
        <f t="shared" si="41"/>
        <v>12.609020118070136</v>
      </c>
      <c r="I73" s="40">
        <f t="shared" si="41"/>
        <v>12.841919749944813</v>
      </c>
      <c r="J73" s="40">
        <f t="shared" si="41"/>
        <v>13.262267535690162</v>
      </c>
      <c r="K73" s="40">
        <f t="shared" si="41"/>
        <v>10.91179509484617</v>
      </c>
      <c r="L73" s="40">
        <f t="shared" si="41"/>
        <v>10.740089513599564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0.7049948083615476</v>
      </c>
      <c r="C74" s="44">
        <f t="shared" si="39"/>
        <v>7.5072445469599902</v>
      </c>
      <c r="D74" s="49">
        <f t="shared" si="39"/>
        <v>-1.3923950235905647E-2</v>
      </c>
      <c r="E74" s="49">
        <f t="shared" si="39"/>
        <v>0.65056447100260151</v>
      </c>
      <c r="F74" s="44">
        <f t="shared" si="40"/>
        <v>0.42857910057227944</v>
      </c>
      <c r="H74" s="40">
        <f t="shared" si="41"/>
        <v>47.750753253673359</v>
      </c>
      <c r="I74" s="40">
        <f t="shared" si="41"/>
        <v>46.395629284876911</v>
      </c>
      <c r="J74" s="40">
        <f t="shared" si="41"/>
        <v>46.243951633060533</v>
      </c>
      <c r="K74" s="40">
        <f t="shared" si="41"/>
        <v>44.512324997920416</v>
      </c>
      <c r="L74" s="40">
        <f t="shared" si="41"/>
        <v>43.220225918805909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-2.0332318801902893</v>
      </c>
      <c r="C76" s="44">
        <f t="shared" si="42"/>
        <v>5.7404855155481327</v>
      </c>
      <c r="D76" s="44">
        <f t="shared" si="42"/>
        <v>0.52734353547236879</v>
      </c>
      <c r="E76" s="44">
        <f t="shared" si="42"/>
        <v>-0.34186176599750873</v>
      </c>
      <c r="F76" s="44">
        <f>IF(AND(F$5-D$5 &lt;&gt; 0,F24 &lt;&gt; 0,D24 &lt;&gt; 0),(EXP(LN(F24/D24)/(F$5-D$5))-1)*100,0)</f>
        <v>-5.2964951462386445E-2</v>
      </c>
      <c r="H76" s="44">
        <f>(B24/B$51)*100</f>
        <v>12.283363803430044</v>
      </c>
      <c r="I76" s="44">
        <f>(C24/C$51)*100</f>
        <v>11.584645061616923</v>
      </c>
      <c r="J76" s="44">
        <f>(D24/D$51)*100</f>
        <v>12.226723034167229</v>
      </c>
      <c r="K76" s="44">
        <f>(E24/E$51)*100</f>
        <v>12.414787319420251</v>
      </c>
      <c r="L76" s="44">
        <f>(F24/F$51)*100</f>
        <v>11.630177664737783</v>
      </c>
    </row>
    <row r="77" spans="1:12" x14ac:dyDescent="0.2">
      <c r="A77" t="str">
        <f>A25</f>
        <v>41 Administrative occupations</v>
      </c>
      <c r="B77" s="49">
        <f t="shared" si="42"/>
        <v>-1.6116347599606673</v>
      </c>
      <c r="C77" s="44">
        <f t="shared" si="42"/>
        <v>7.1801469466669099</v>
      </c>
      <c r="D77" s="49">
        <f t="shared" si="42"/>
        <v>0.808160903857158</v>
      </c>
      <c r="E77" s="49">
        <f t="shared" si="42"/>
        <v>6.5762353768406001E-2</v>
      </c>
      <c r="F77" s="44">
        <f>IF(AND(F$5-D$5 &lt;&gt; 0,F25 &lt;&gt; 0,D25 &lt;&gt; 0),(EXP(LN(F25/D25)/(F$5-D$5))-1)*100,0)</f>
        <v>0.31261905453017214</v>
      </c>
      <c r="H77" s="40">
        <f t="shared" ref="H77:L78" si="43">(B25/B$24)*100</f>
        <v>79.67660073165122</v>
      </c>
      <c r="I77" s="40">
        <f t="shared" si="43"/>
        <v>81.057023437003338</v>
      </c>
      <c r="J77" s="40">
        <f t="shared" si="43"/>
        <v>82.160618429920078</v>
      </c>
      <c r="K77" s="40">
        <f t="shared" si="43"/>
        <v>83.314602498047279</v>
      </c>
      <c r="L77" s="40">
        <f t="shared" si="43"/>
        <v>86.785768663972306</v>
      </c>
    </row>
    <row r="78" spans="1:12" x14ac:dyDescent="0.2">
      <c r="A78" t="str">
        <f>A26</f>
        <v>42 Secretarial and related occupations</v>
      </c>
      <c r="B78" s="49">
        <f t="shared" si="42"/>
        <v>-3.7409105373659823</v>
      </c>
      <c r="C78" s="44">
        <f t="shared" si="42"/>
        <v>-0.41982777922183745</v>
      </c>
      <c r="D78" s="49">
        <f t="shared" si="42"/>
        <v>-0.80824852301649708</v>
      </c>
      <c r="E78" s="49">
        <f t="shared" si="42"/>
        <v>-2.6393859217894056</v>
      </c>
      <c r="F78" s="44">
        <f>IF(AND(F$5-D$5 &lt;&gt; 0,F26 &lt;&gt; 0,D26 &lt;&gt; 0),(EXP(LN(F26/D26)/(F$5-D$5))-1)*100,0)</f>
        <v>-2.0327939261456263</v>
      </c>
      <c r="H78" s="40">
        <f t="shared" si="43"/>
        <v>20.323399268348769</v>
      </c>
      <c r="I78" s="40">
        <f t="shared" si="43"/>
        <v>18.942976562996666</v>
      </c>
      <c r="J78" s="40">
        <f t="shared" si="43"/>
        <v>17.839381570079922</v>
      </c>
      <c r="K78" s="40">
        <f t="shared" si="43"/>
        <v>16.685397501952718</v>
      </c>
      <c r="L78" s="40">
        <f t="shared" si="43"/>
        <v>13.214231336027691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-2.4363015363422225</v>
      </c>
      <c r="C80" s="44">
        <f t="shared" si="44"/>
        <v>-10.743547827757904</v>
      </c>
      <c r="D80" s="44">
        <f t="shared" si="44"/>
        <v>-0.485214709655446</v>
      </c>
      <c r="E80" s="44">
        <f t="shared" si="44"/>
        <v>-0.63577930691632867</v>
      </c>
      <c r="F80" s="44">
        <f>IF(AND(F$5-D$5 &lt;&gt; 0,F28 &lt;&gt; 0,D28 &lt;&gt; 0),(EXP(LN(F28/D28)/(F$5-D$5))-1)*100,0)</f>
        <v>-0.58561643623250559</v>
      </c>
      <c r="H80" s="44">
        <f>(B28/B$51)*100</f>
        <v>11.6001823553876</v>
      </c>
      <c r="I80" s="44">
        <f>(C28/C$51)*100</f>
        <v>10.76138404347056</v>
      </c>
      <c r="J80" s="44">
        <f>(D28/D$51)*100</f>
        <v>9.5872442712389958</v>
      </c>
      <c r="K80" s="44">
        <f>(E28/E$51)*100</f>
        <v>9.254224313580508</v>
      </c>
      <c r="L80" s="44">
        <f>(F28/F$51)*100</f>
        <v>8.4170459595076164</v>
      </c>
    </row>
    <row r="81" spans="1:12" x14ac:dyDescent="0.2">
      <c r="A81" t="str">
        <f>A29</f>
        <v>51 Skilled agricultural and related trades</v>
      </c>
      <c r="B81" s="49">
        <f t="shared" si="44"/>
        <v>-1.9689072523534357</v>
      </c>
      <c r="C81" s="44">
        <f t="shared" si="44"/>
        <v>-21.667984748146452</v>
      </c>
      <c r="D81" s="49">
        <f t="shared" si="44"/>
        <v>-0.2560660542677784</v>
      </c>
      <c r="E81" s="49">
        <f t="shared" si="44"/>
        <v>0.73568789078719554</v>
      </c>
      <c r="F81" s="44">
        <f>IF(AND(F$5-D$5 &lt;&gt; 0,F29 &lt;&gt; 0,D29 &lt;&gt; 0),(EXP(LN(F29/D29)/(F$5-D$5))-1)*100,0)</f>
        <v>0.40401238868417177</v>
      </c>
      <c r="H81" s="40">
        <f t="shared" ref="H81:L84" si="45">(B29/B$28)*100</f>
        <v>16.589876221490297</v>
      </c>
      <c r="I81" s="40">
        <f t="shared" si="45"/>
        <v>16.910073665717423</v>
      </c>
      <c r="J81" s="40">
        <f t="shared" si="45"/>
        <v>14.840385384541225</v>
      </c>
      <c r="K81" s="40">
        <f t="shared" si="45"/>
        <v>15.012035835650497</v>
      </c>
      <c r="L81" s="40">
        <f t="shared" si="45"/>
        <v>17.217609328020291</v>
      </c>
    </row>
    <row r="82" spans="1:12" x14ac:dyDescent="0.2">
      <c r="A82" t="str">
        <f>A30</f>
        <v>52 Skilled metal, electrical and electronic trades</v>
      </c>
      <c r="B82" s="49">
        <f t="shared" si="44"/>
        <v>-1.4498055279068112</v>
      </c>
      <c r="C82" s="44">
        <f t="shared" si="44"/>
        <v>-8.2081450922603558</v>
      </c>
      <c r="D82" s="49">
        <f t="shared" si="44"/>
        <v>-0.5005758469314614</v>
      </c>
      <c r="E82" s="49">
        <f t="shared" si="44"/>
        <v>-0.77058325308920761</v>
      </c>
      <c r="F82" s="44">
        <f>IF(AND(F$5-D$5 &lt;&gt; 0,F30 &lt;&gt; 0,D30 &lt;&gt; 0),(EXP(LN(F30/D30)/(F$5-D$5))-1)*100,0)</f>
        <v>-0.6806622946866514</v>
      </c>
      <c r="H82" s="40">
        <f t="shared" si="45"/>
        <v>30.324150954303608</v>
      </c>
      <c r="I82" s="40">
        <f t="shared" si="45"/>
        <v>31.569345003174863</v>
      </c>
      <c r="J82" s="40">
        <f t="shared" si="45"/>
        <v>32.466098142370413</v>
      </c>
      <c r="K82" s="40">
        <f t="shared" si="45"/>
        <v>32.441048485242682</v>
      </c>
      <c r="L82" s="40">
        <f t="shared" si="45"/>
        <v>32.003609390349396</v>
      </c>
    </row>
    <row r="83" spans="1:12" x14ac:dyDescent="0.2">
      <c r="A83" t="str">
        <f>A31</f>
        <v>53 Skilled construction and building trades</v>
      </c>
      <c r="B83" s="49">
        <f t="shared" si="44"/>
        <v>-2.064426875267511</v>
      </c>
      <c r="C83" s="44">
        <f t="shared" si="44"/>
        <v>-13.090616576941215</v>
      </c>
      <c r="D83" s="49">
        <f t="shared" si="44"/>
        <v>-1.1262720029720064</v>
      </c>
      <c r="E83" s="49">
        <f t="shared" si="44"/>
        <v>-1.5563423956517553</v>
      </c>
      <c r="F83" s="44">
        <f>IF(AND(F$5-D$5 &lt;&gt; 0,F31 &lt;&gt; 0,D31 &lt;&gt; 0),(EXP(LN(F31/D31)/(F$5-D$5))-1)*100,0)</f>
        <v>-1.4131938536354083</v>
      </c>
      <c r="H83" s="40">
        <f t="shared" si="45"/>
        <v>31.534573380336955</v>
      </c>
      <c r="I83" s="40">
        <f t="shared" si="45"/>
        <v>32.018119088160823</v>
      </c>
      <c r="J83" s="40">
        <f t="shared" si="45"/>
        <v>31.176177414583723</v>
      </c>
      <c r="K83" s="40">
        <f t="shared" si="45"/>
        <v>30.184873455919199</v>
      </c>
      <c r="L83" s="40">
        <f t="shared" si="45"/>
        <v>27.502138470716641</v>
      </c>
    </row>
    <row r="84" spans="1:12" x14ac:dyDescent="0.2">
      <c r="A84" t="str">
        <f>A32</f>
        <v>54 Textiles, printing and other skilled trades</v>
      </c>
      <c r="B84" s="49">
        <f t="shared" si="44"/>
        <v>-4.8427795844417698</v>
      </c>
      <c r="C84" s="44">
        <f t="shared" si="44"/>
        <v>-1.5221093303790512</v>
      </c>
      <c r="D84" s="49">
        <f t="shared" si="44"/>
        <v>0.28412517344060806</v>
      </c>
      <c r="E84" s="49">
        <f t="shared" si="44"/>
        <v>-0.23667422066592225</v>
      </c>
      <c r="F84" s="44">
        <f>IF(AND(F$5-D$5 &lt;&gt; 0,F32 &lt;&gt; 0,D32 &lt;&gt; 0),(EXP(LN(F32/D32)/(F$5-D$5))-1)*100,0)</f>
        <v>-6.3375633419437971E-2</v>
      </c>
      <c r="H84" s="40">
        <f t="shared" si="45"/>
        <v>21.551399443869137</v>
      </c>
      <c r="I84" s="40">
        <f t="shared" si="45"/>
        <v>19.502462242946901</v>
      </c>
      <c r="J84" s="40">
        <f t="shared" si="45"/>
        <v>21.517339058504632</v>
      </c>
      <c r="K84" s="40">
        <f t="shared" si="45"/>
        <v>22.362042223187643</v>
      </c>
      <c r="L84" s="40">
        <f t="shared" si="45"/>
        <v>23.276642810913675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-1.016160505745356</v>
      </c>
      <c r="C86" s="44">
        <f t="shared" si="46"/>
        <v>-3.0040345031646987</v>
      </c>
      <c r="D86" s="44">
        <f t="shared" si="46"/>
        <v>-0.25687230619421131</v>
      </c>
      <c r="E86" s="44">
        <f t="shared" si="46"/>
        <v>0.55980247013878159</v>
      </c>
      <c r="F86" s="44">
        <f>IF(AND(F$5-D$5 &lt;&gt; 0,F34 &lt;&gt; 0,D34 &lt;&gt; 0),(EXP(LN(F34/D34)/(F$5-D$5))-1)*100,0)</f>
        <v>0.28683726294713718</v>
      </c>
      <c r="H86" s="44">
        <f>(B34/B$51)*100</f>
        <v>9.9278770772148714</v>
      </c>
      <c r="I86" s="44">
        <f>(C34/C$51)*100</f>
        <v>9.7580686012547844</v>
      </c>
      <c r="J86" s="44">
        <f>(D34/D$51)*100</f>
        <v>9.4472102219532967</v>
      </c>
      <c r="K86" s="44">
        <f>(E34/E$51)*100</f>
        <v>9.224156647164035</v>
      </c>
      <c r="L86" s="44">
        <f>(F34/F$51)*100</f>
        <v>9.4556231335654903</v>
      </c>
    </row>
    <row r="87" spans="1:12" x14ac:dyDescent="0.2">
      <c r="A87" t="str">
        <f>A35</f>
        <v>61 Caring personal service occupations</v>
      </c>
      <c r="B87" s="49">
        <f t="shared" si="46"/>
        <v>-1.8382823653664504</v>
      </c>
      <c r="C87" s="44">
        <f t="shared" si="46"/>
        <v>-2.3076632471624059</v>
      </c>
      <c r="D87" s="49">
        <f t="shared" si="46"/>
        <v>0.66371578505344253</v>
      </c>
      <c r="E87" s="49">
        <f t="shared" si="46"/>
        <v>0.83646808297939135</v>
      </c>
      <c r="F87" s="44">
        <f>IF(AND(F$5-D$5 &lt;&gt; 0,F35 &lt;&gt; 0,D35 &lt;&gt; 0),(EXP(LN(F35/D35)/(F$5-D$5))-1)*100,0)</f>
        <v>0.77885106811768079</v>
      </c>
      <c r="H87" s="40">
        <f t="shared" ref="H87:L89" si="47">(B35/B$34)*100</f>
        <v>74.943301717984369</v>
      </c>
      <c r="I87" s="40">
        <f t="shared" si="47"/>
        <v>72.484347883815062</v>
      </c>
      <c r="J87" s="40">
        <f t="shared" si="47"/>
        <v>73.004740831272301</v>
      </c>
      <c r="K87" s="40">
        <f t="shared" si="47"/>
        <v>76.436525613256805</v>
      </c>
      <c r="L87" s="40">
        <f t="shared" si="47"/>
        <v>78.565716977289242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1.5565414331294436</v>
      </c>
      <c r="C88" s="44">
        <f t="shared" si="46"/>
        <v>-5.9643102704716284</v>
      </c>
      <c r="D88" s="49">
        <f t="shared" si="46"/>
        <v>-2.7842388956083042</v>
      </c>
      <c r="E88" s="49">
        <f t="shared" si="46"/>
        <v>-0.44718972465180862</v>
      </c>
      <c r="F88" s="44">
        <f>IF(AND(F$5-D$5 &lt;&gt; 0,F36 &lt;&gt; 0,D36 &lt;&gt; 0),(EXP(LN(F36/D36)/(F$5-D$5))-1)*100,0)</f>
        <v>-1.2323828093761646</v>
      </c>
      <c r="H88" s="40">
        <f t="shared" si="47"/>
        <v>24.02496747272798</v>
      </c>
      <c r="I88" s="40">
        <f t="shared" si="47"/>
        <v>26.621788866355033</v>
      </c>
      <c r="J88" s="40">
        <f t="shared" si="47"/>
        <v>25.80930315048262</v>
      </c>
      <c r="K88" s="40">
        <f t="shared" si="47"/>
        <v>22.700988542862969</v>
      </c>
      <c r="L88" s="40">
        <f t="shared" si="47"/>
        <v>20.5274922048816</v>
      </c>
    </row>
    <row r="89" spans="1:12" x14ac:dyDescent="0.2">
      <c r="A89" t="str">
        <f>A37</f>
        <v>63 Community and civil enforcement occupations</v>
      </c>
      <c r="B89" s="49">
        <f t="shared" si="46"/>
        <v>-4.5028377799541941</v>
      </c>
      <c r="C89" s="44">
        <f t="shared" si="46"/>
        <v>28.691887767345282</v>
      </c>
      <c r="D89" s="49">
        <f t="shared" si="46"/>
        <v>-6.412108919170489</v>
      </c>
      <c r="E89" s="49">
        <f t="shared" si="46"/>
        <v>1.0648010499453742</v>
      </c>
      <c r="F89" s="44">
        <f>IF(AND(F$5-D$5 &lt;&gt; 0,F37 &lt;&gt; 0,D37 &lt;&gt; 0),(EXP(LN(F37/D37)/(F$5-D$5))-1)*100,0)</f>
        <v>-1.491621459937742</v>
      </c>
      <c r="H89" s="40">
        <f t="shared" si="47"/>
        <v>1.0317308092876547</v>
      </c>
      <c r="I89" s="40">
        <f t="shared" si="47"/>
        <v>0.89386324982989318</v>
      </c>
      <c r="J89" s="40">
        <f t="shared" si="47"/>
        <v>1.1859560182450717</v>
      </c>
      <c r="K89" s="40">
        <f t="shared" si="47"/>
        <v>0.86248584388021809</v>
      </c>
      <c r="L89" s="40">
        <f t="shared" si="47"/>
        <v>0.90679081782917492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-1.1940200143479407</v>
      </c>
      <c r="C91" s="44">
        <f t="shared" si="48"/>
        <v>-1.5984570515635288</v>
      </c>
      <c r="D91" s="44">
        <f t="shared" si="48"/>
        <v>4.800662542612244E-2</v>
      </c>
      <c r="E91" s="44">
        <f t="shared" si="48"/>
        <v>0.12352273335045627</v>
      </c>
      <c r="F91" s="44">
        <f t="shared" ref="F91:F93" si="49">IF(AND(F$5-D$5 &lt;&gt; 0,F39 &lt;&gt; 0,D39 &lt;&gt; 0),(EXP(LN(F39/D39)/(F$5-D$5))-1)*100,0)</f>
        <v>9.8344366225777691E-2</v>
      </c>
      <c r="H91" s="44">
        <f>(B39/B$51)*100</f>
        <v>8.9506295606591788</v>
      </c>
      <c r="I91" s="44">
        <f>(C39/C$51)*100</f>
        <v>8.7344748001920287</v>
      </c>
      <c r="J91" s="44">
        <f>(D39/D$51)*100</f>
        <v>8.5787645135353987</v>
      </c>
      <c r="K91" s="44">
        <f>(E39/E$51)*100</f>
        <v>8.505015802475107</v>
      </c>
      <c r="L91" s="44">
        <f>(F39/F$51)*100</f>
        <v>8.3474861558401745</v>
      </c>
    </row>
    <row r="92" spans="1:12" s="30" customFormat="1" x14ac:dyDescent="0.2">
      <c r="A92" t="str">
        <f>A40</f>
        <v>71 Sales occupations</v>
      </c>
      <c r="B92" s="49">
        <f t="shared" si="48"/>
        <v>-1.4415915233667698</v>
      </c>
      <c r="C92" s="44">
        <f t="shared" si="48"/>
        <v>-3.6066772120810886</v>
      </c>
      <c r="D92" s="49">
        <f t="shared" si="48"/>
        <v>-0.64014157066101252</v>
      </c>
      <c r="E92" s="49">
        <f t="shared" si="48"/>
        <v>-0.28690076944694054</v>
      </c>
      <c r="F92" s="44">
        <f t="shared" si="49"/>
        <v>-0.40478701979900222</v>
      </c>
      <c r="G92"/>
      <c r="H92" s="40">
        <f>(B40/B$34)*100</f>
        <v>72.623104910937514</v>
      </c>
      <c r="I92" s="40">
        <f t="shared" ref="H92:L93" si="50">(C40/C$34)*100</f>
        <v>71.382599183071633</v>
      </c>
      <c r="J92" s="40">
        <f t="shared" si="50"/>
        <v>70.939094108187021</v>
      </c>
      <c r="K92" s="40">
        <f t="shared" si="50"/>
        <v>69.586588565221902</v>
      </c>
      <c r="L92" s="40">
        <f t="shared" si="50"/>
        <v>63.944556547213914</v>
      </c>
    </row>
    <row r="93" spans="1:12" s="30" customFormat="1" x14ac:dyDescent="0.2">
      <c r="A93" t="str">
        <f>A41</f>
        <v>72 Customer service occupations</v>
      </c>
      <c r="B93" s="49">
        <f t="shared" si="48"/>
        <v>-0.1879034547679681</v>
      </c>
      <c r="C93" s="44">
        <f t="shared" si="48"/>
        <v>6.3094465652606679</v>
      </c>
      <c r="D93" s="49">
        <f t="shared" si="48"/>
        <v>2.3619137258211964</v>
      </c>
      <c r="E93" s="49">
        <f t="shared" si="48"/>
        <v>1.2991385505915831</v>
      </c>
      <c r="F93" s="44">
        <f t="shared" si="49"/>
        <v>1.6521652181028523</v>
      </c>
      <c r="G93"/>
      <c r="H93" s="40">
        <f t="shared" si="50"/>
        <v>17.533425947018621</v>
      </c>
      <c r="I93" s="40">
        <f t="shared" si="50"/>
        <v>18.127683610686013</v>
      </c>
      <c r="J93" s="40">
        <f t="shared" si="50"/>
        <v>19.868290421059349</v>
      </c>
      <c r="K93" s="40">
        <f t="shared" si="50"/>
        <v>22.617133984199164</v>
      </c>
      <c r="L93" s="40">
        <f t="shared" si="50"/>
        <v>24.336099713380278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-2.3527549799155278</v>
      </c>
      <c r="C95" s="44">
        <f t="shared" si="51"/>
        <v>-6.7807266199331195</v>
      </c>
      <c r="D95" s="44">
        <f t="shared" si="51"/>
        <v>0.27026945783956702</v>
      </c>
      <c r="E95" s="44">
        <f t="shared" si="51"/>
        <v>-0.7840445228684545</v>
      </c>
      <c r="F95" s="44">
        <f>IF(AND(F$5-D$5 &lt;&gt; 0,F43 &lt;&gt; 0,D43 &lt;&gt; 0),(EXP(LN(F43/D43)/(F$5-D$5))-1)*100,0)</f>
        <v>-0.43384407868514163</v>
      </c>
      <c r="H95" s="44">
        <f>(B43/B$51)*100</f>
        <v>7.7222731954367632</v>
      </c>
      <c r="I95" s="44">
        <f>(C43/C$51)*100</f>
        <v>7.1884529398649226</v>
      </c>
      <c r="J95" s="44">
        <f>(D43/D$51)*100</f>
        <v>6.6884762533205873</v>
      </c>
      <c r="K95" s="44">
        <f>(E43/E$51)*100</f>
        <v>6.7049613290519128</v>
      </c>
      <c r="L95" s="44">
        <f>(F43/F$51)*100</f>
        <v>6.0080126366915172</v>
      </c>
    </row>
    <row r="96" spans="1:12" x14ac:dyDescent="0.2">
      <c r="A96" t="str">
        <f>A44</f>
        <v>81 Process, plant and machine operatives</v>
      </c>
      <c r="B96" s="49">
        <f t="shared" si="51"/>
        <v>-1.9905464217071733</v>
      </c>
      <c r="C96" s="44">
        <f t="shared" si="51"/>
        <v>-7.8411174291856955</v>
      </c>
      <c r="D96" s="49">
        <f t="shared" si="51"/>
        <v>0.51783271119592023</v>
      </c>
      <c r="E96" s="49">
        <f t="shared" si="51"/>
        <v>-1.085965905994779</v>
      </c>
      <c r="F96" s="44">
        <f>IF(AND(F$5-D$5 &lt;&gt; 0,F44 &lt;&gt; 0,D44 &lt;&gt; 0),(EXP(LN(F44/D44)/(F$5-D$5))-1)*100,0)</f>
        <v>-0.55422996224854248</v>
      </c>
      <c r="H96" s="40">
        <f>(B44/B$43)*100</f>
        <v>49.715757241611271</v>
      </c>
      <c r="I96" s="40">
        <f t="shared" ref="H96:L97" si="52">(C44/C$43)*100</f>
        <v>50.457525838712414</v>
      </c>
      <c r="J96" s="40">
        <f t="shared" si="52"/>
        <v>49.883559804469158</v>
      </c>
      <c r="K96" s="40">
        <f t="shared" si="52"/>
        <v>50.502410596023765</v>
      </c>
      <c r="L96" s="40">
        <f t="shared" si="52"/>
        <v>48.986460584753416</v>
      </c>
    </row>
    <row r="97" spans="1:12" x14ac:dyDescent="0.2">
      <c r="A97" t="str">
        <f>A45</f>
        <v>82 Transport and mobile machine drivers and operatives</v>
      </c>
      <c r="B97" s="49">
        <f t="shared" si="51"/>
        <v>-2.7148754865218061</v>
      </c>
      <c r="C97" s="44">
        <f t="shared" si="51"/>
        <v>-5.7007503457807811</v>
      </c>
      <c r="D97" s="49">
        <f t="shared" si="51"/>
        <v>2.1404529151958229E-2</v>
      </c>
      <c r="E97" s="49">
        <f t="shared" si="51"/>
        <v>-0.48428677706210399</v>
      </c>
      <c r="F97" s="44">
        <f>IF(AND(F$5-D$5 &lt;&gt; 0,F45 &lt;&gt; 0,D45 &lt;&gt; 0),(EXP(LN(F45/D45)/(F$5-D$5))-1)*100,0)</f>
        <v>-0.31600772517950126</v>
      </c>
      <c r="H97" s="40">
        <f t="shared" si="52"/>
        <v>50.284242758388721</v>
      </c>
      <c r="I97" s="40">
        <f t="shared" si="52"/>
        <v>49.542474161287579</v>
      </c>
      <c r="J97" s="40">
        <f t="shared" si="52"/>
        <v>50.116440195530842</v>
      </c>
      <c r="K97" s="40">
        <f t="shared" si="52"/>
        <v>49.497589403976235</v>
      </c>
      <c r="L97" s="40">
        <f t="shared" si="52"/>
        <v>51.013539415246576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-3.0027462044053821</v>
      </c>
      <c r="C99" s="44">
        <f t="shared" si="53"/>
        <v>-8.7775884160357869</v>
      </c>
      <c r="D99" s="44">
        <f t="shared" si="53"/>
        <v>0.37817512876372472</v>
      </c>
      <c r="E99" s="44">
        <f t="shared" si="53"/>
        <v>-0.40881612484152674</v>
      </c>
      <c r="F99" s="44">
        <f>IF(AND(F$5-D$5 &lt;&gt; 0,F47 &lt;&gt; 0,D47 &lt;&gt; 0),(EXP(LN(F47/D47)/(F$5-D$5))-1)*100,0)</f>
        <v>-0.14717368669019404</v>
      </c>
      <c r="H99" s="44">
        <f>(B47/B$51)*100</f>
        <v>13.730289753971302</v>
      </c>
      <c r="I99" s="44">
        <f>(C47/C$51)*100</f>
        <v>12.444221988198368</v>
      </c>
      <c r="J99" s="44">
        <f>(D47/D$51)*100</f>
        <v>11.330663477239899</v>
      </c>
      <c r="K99" s="44">
        <f>(E47/E$51)*100</f>
        <v>11.419839460822736</v>
      </c>
      <c r="L99" s="44">
        <f>(F47/F$51)*100</f>
        <v>10.626452804099667</v>
      </c>
    </row>
    <row r="100" spans="1:12" x14ac:dyDescent="0.2">
      <c r="A100" t="str">
        <f>A48</f>
        <v>91 Elementary trades and related occupations</v>
      </c>
      <c r="B100" s="49">
        <f t="shared" si="53"/>
        <v>-5.0139248982959517</v>
      </c>
      <c r="C100" s="44">
        <f t="shared" si="53"/>
        <v>-10.321477346188601</v>
      </c>
      <c r="D100" s="49">
        <f t="shared" si="53"/>
        <v>12.233904494420678</v>
      </c>
      <c r="E100" s="49">
        <f t="shared" si="53"/>
        <v>1.1165790716634927</v>
      </c>
      <c r="F100" s="44">
        <f>IF(AND(F$5-D$5 &lt;&gt; 0,F48 &lt;&gt; 0,D48 &lt;&gt; 0),(EXP(LN(F48/D48)/(F$5-D$5))-1)*100,0)</f>
        <v>4.6942755720821516</v>
      </c>
      <c r="H100" s="40">
        <f t="shared" ref="H100:L101" si="54">(B48/B$47)*100</f>
        <v>17.186418800280428</v>
      </c>
      <c r="I100" s="40">
        <f t="shared" si="54"/>
        <v>15.80474185379131</v>
      </c>
      <c r="J100" s="40">
        <f t="shared" si="54"/>
        <v>15.537255327527619</v>
      </c>
      <c r="K100" s="40">
        <f t="shared" si="54"/>
        <v>27.151772236978761</v>
      </c>
      <c r="L100" s="40">
        <f t="shared" si="54"/>
        <v>31.609157117494703</v>
      </c>
    </row>
    <row r="101" spans="1:12" x14ac:dyDescent="0.2">
      <c r="A101" t="str">
        <f>A49</f>
        <v>92 Elementary administration and service occupations</v>
      </c>
      <c r="B101" s="49">
        <f t="shared" si="53"/>
        <v>-2.6006731463340982</v>
      </c>
      <c r="C101" s="44">
        <f t="shared" si="53"/>
        <v>-8.487776774273037</v>
      </c>
      <c r="D101" s="49">
        <f t="shared" si="53"/>
        <v>-2.548157167251075</v>
      </c>
      <c r="E101" s="49">
        <f t="shared" si="53"/>
        <v>-1.0356465813070481</v>
      </c>
      <c r="F101" s="44">
        <f>IF(AND(F$5-D$5 &lt;&gt; 0,F49 &lt;&gt; 0,D49 &lt;&gt; 0),(EXP(LN(F49/D49)/(F$5-D$5))-1)*100,0)</f>
        <v>-1.5424072858831295</v>
      </c>
      <c r="H101" s="40">
        <f t="shared" si="54"/>
        <v>82.813581199719579</v>
      </c>
      <c r="I101" s="40">
        <f t="shared" si="54"/>
        <v>84.195258146208701</v>
      </c>
      <c r="J101" s="40">
        <f t="shared" si="54"/>
        <v>84.462744672472382</v>
      </c>
      <c r="K101" s="40">
        <f t="shared" si="54"/>
        <v>72.848227763021228</v>
      </c>
      <c r="L101" s="40">
        <f t="shared" si="54"/>
        <v>68.390842882505297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-0.58831689018747912</v>
      </c>
      <c r="C103" s="206">
        <f t="shared" ref="C103" si="56">IF(AND(D$5-C$5 &lt;&gt; 0,D51 &lt;&gt; 0,C51 &lt;&gt; 0),(EXP(LN(D51/C51)/(D$5-C$5))-1)*100,0)</f>
        <v>0.18759645716499573</v>
      </c>
      <c r="D103" s="50">
        <f>IF(AND(E$5-D$5 &lt;&gt; 0,E51 &lt;&gt; 0,D51 &lt;&gt; 0),(EXP(LN(E51/D51)/(E$5-D$5))-1)*100,0)</f>
        <v>0.22091522827822896</v>
      </c>
      <c r="E103" s="50">
        <f>IF(AND(F$5-E$5 &lt;&gt; 0,F51 &lt;&gt; 0,E51 &lt;&gt; 0),(EXP(LN(F51/E51)/(F$5-E$5))-1)*100,0)</f>
        <v>0.31088525088109886</v>
      </c>
      <c r="F103" s="206">
        <f>IF(AND(F$5-D$5 &lt;&gt; 0,F51 &lt;&gt; 0,D51 &lt;&gt; 0),(EXP(LN(F51/D51)/(F$5-D$5))-1)*100,0)</f>
        <v>0.28088627274531763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York and North Yorkshire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8.0335856040901241</v>
      </c>
      <c r="C9" s="330">
        <v>16.4903685814696</v>
      </c>
      <c r="D9" s="330">
        <f>SUM(B9:C9)</f>
        <v>24.523954185559724</v>
      </c>
      <c r="E9" s="331"/>
      <c r="F9" s="330">
        <v>10.385383449421024</v>
      </c>
      <c r="G9" s="330">
        <v>19.331376917476419</v>
      </c>
      <c r="H9" s="330">
        <f>SUM(F9:G9)</f>
        <v>29.716760366897443</v>
      </c>
      <c r="I9" s="331"/>
      <c r="J9" s="330">
        <v>12.068714186348664</v>
      </c>
      <c r="K9" s="330">
        <v>16.897583695927086</v>
      </c>
      <c r="L9" s="330">
        <f>SUM(J9:K9)</f>
        <v>28.96629788227575</v>
      </c>
      <c r="M9" s="236"/>
      <c r="N9" s="328">
        <f>IF(B9&gt;0,(EXP(LN(F9/B9)/($F$6-$B$6))-1)*100,0)</f>
        <v>5.2695150080796838</v>
      </c>
      <c r="O9" s="328">
        <f>IF(F9&gt;0,(EXP(LN(J9/F9)/($J$6-$F$6))-1)*100,0)</f>
        <v>1.006478730808591</v>
      </c>
      <c r="P9" s="328"/>
      <c r="Q9" s="328">
        <f>IF(C9&gt;0,(EXP(LN(G9/C9)/($F$6-$B$6))-1)*100,0)</f>
        <v>3.2301325938181691</v>
      </c>
      <c r="R9" s="328">
        <f>IF(G9&gt;0,(EXP(LN(K9/G9)/($J$6-$F$6))-1)*100,0)</f>
        <v>-0.8930476791840336</v>
      </c>
      <c r="S9" s="327"/>
      <c r="T9" s="328">
        <f>IF(D9&gt;0,(EXP(LN(H9/D9)/($F$6-$B$6))-1)*100,0)</f>
        <v>3.9159454352385437</v>
      </c>
      <c r="U9" s="328">
        <f>IF(H9&gt;0,(EXP(LN(L9/H9)/($J$6-$F$6))-1)*100,0)</f>
        <v>-0.17037600549195675</v>
      </c>
    </row>
    <row r="10" spans="1:21" x14ac:dyDescent="0.2">
      <c r="A10" s="329" t="str">
        <f>name!D5</f>
        <v>12 Other managers and proprietors</v>
      </c>
      <c r="B10" s="330">
        <v>6.4711351030745226</v>
      </c>
      <c r="C10" s="330">
        <v>9.0656544467693578</v>
      </c>
      <c r="D10" s="330">
        <f t="shared" ref="D10:D33" si="0">SUM(B10:C10)</f>
        <v>15.536789549843881</v>
      </c>
      <c r="E10" s="331"/>
      <c r="F10" s="330">
        <v>7.1648768125590321</v>
      </c>
      <c r="G10" s="330">
        <v>8.8447615192859583</v>
      </c>
      <c r="H10" s="330">
        <f t="shared" ref="H10:H33" si="1">SUM(F10:G10)</f>
        <v>16.00963833184499</v>
      </c>
      <c r="I10" s="331"/>
      <c r="J10" s="330">
        <v>7.2663943865508616</v>
      </c>
      <c r="K10" s="330">
        <v>10.685791556219627</v>
      </c>
      <c r="L10" s="330">
        <f t="shared" ref="L10:L33" si="2">SUM(J10:K10)</f>
        <v>17.952185942770488</v>
      </c>
      <c r="M10" s="236"/>
      <c r="N10" s="328">
        <f t="shared" ref="N10:N36" si="3">IF(B10&gt;0,(EXP(LN(F10/B10)/($F$6-$B$6))-1)*100,0)</f>
        <v>2.0576707286613205</v>
      </c>
      <c r="O10" s="328">
        <f t="shared" ref="O10:O34" si="4">IF(F10&gt;0,(EXP(LN(J10/F10)/($J$6-$F$6))-1)*100,0)</f>
        <v>9.383961848132838E-2</v>
      </c>
      <c r="P10" s="328"/>
      <c r="Q10" s="328">
        <f t="shared" ref="Q10:Q34" si="5">IF(C10&gt;0,(EXP(LN(G10/C10)/($F$6-$B$6))-1)*100,0)</f>
        <v>-0.49213844003318519</v>
      </c>
      <c r="R10" s="328">
        <f t="shared" ref="R10:R34" si="6">IF(G10&gt;0,(EXP(LN(K10/G10)/($J$6-$F$6))-1)*100,0)</f>
        <v>1.2685763679078033</v>
      </c>
      <c r="S10" s="327"/>
      <c r="T10" s="328">
        <f t="shared" ref="T10:T34" si="7">IF(D10&gt;0,(EXP(LN(H10/D10)/($F$6-$B$6))-1)*100,0)</f>
        <v>0.60140533754657888</v>
      </c>
      <c r="U10" s="328">
        <f t="shared" ref="U10:U34" si="8">IF(H10&gt;0,(EXP(LN(L10/H10)/($J$6-$F$6))-1)*100,0)</f>
        <v>0.76639488932712663</v>
      </c>
    </row>
    <row r="11" spans="1:21" x14ac:dyDescent="0.2">
      <c r="A11" s="329" t="str">
        <f>name!D6</f>
        <v>21 Science, research, engineering and technology professionals</v>
      </c>
      <c r="B11" s="330">
        <v>3.9331662743658824</v>
      </c>
      <c r="C11" s="330">
        <v>13.626910169341205</v>
      </c>
      <c r="D11" s="330">
        <f t="shared" si="0"/>
        <v>17.560076443707086</v>
      </c>
      <c r="E11" s="331"/>
      <c r="F11" s="330">
        <v>5.243343397905508</v>
      </c>
      <c r="G11" s="330">
        <v>15.896178813943665</v>
      </c>
      <c r="H11" s="330">
        <f t="shared" si="1"/>
        <v>21.139522211849172</v>
      </c>
      <c r="I11" s="331"/>
      <c r="J11" s="330">
        <v>8.9788522460297475</v>
      </c>
      <c r="K11" s="330">
        <v>20.820285964203311</v>
      </c>
      <c r="L11" s="330">
        <f t="shared" si="2"/>
        <v>29.79913821023306</v>
      </c>
      <c r="M11" s="236"/>
      <c r="N11" s="328">
        <f t="shared" si="3"/>
        <v>5.9188358950382103</v>
      </c>
      <c r="O11" s="328">
        <f t="shared" si="4"/>
        <v>3.6511603378047264</v>
      </c>
      <c r="P11" s="328"/>
      <c r="Q11" s="328">
        <f t="shared" si="5"/>
        <v>3.128587455368903</v>
      </c>
      <c r="R11" s="328">
        <f t="shared" si="6"/>
        <v>1.8152729919890698</v>
      </c>
      <c r="S11" s="327"/>
      <c r="T11" s="328">
        <f t="shared" si="7"/>
        <v>3.7800207104005557</v>
      </c>
      <c r="U11" s="328">
        <f t="shared" si="8"/>
        <v>2.3152969740070084</v>
      </c>
    </row>
    <row r="12" spans="1:21" x14ac:dyDescent="0.2">
      <c r="A12" s="329" t="str">
        <f>name!D7</f>
        <v>22 Health professionals</v>
      </c>
      <c r="B12" s="330">
        <v>12.509696592483836</v>
      </c>
      <c r="C12" s="330">
        <v>4.5115483168420543</v>
      </c>
      <c r="D12" s="330">
        <f t="shared" si="0"/>
        <v>17.02124490932589</v>
      </c>
      <c r="E12" s="331"/>
      <c r="F12" s="330">
        <v>12.910839243633148</v>
      </c>
      <c r="G12" s="330">
        <v>5.5873035806144884</v>
      </c>
      <c r="H12" s="330">
        <f t="shared" si="1"/>
        <v>18.498142824247637</v>
      </c>
      <c r="I12" s="331"/>
      <c r="J12" s="330">
        <v>13.773843302133681</v>
      </c>
      <c r="K12" s="330">
        <v>5.810316379701038</v>
      </c>
      <c r="L12" s="330">
        <f t="shared" si="2"/>
        <v>19.58415968183472</v>
      </c>
      <c r="M12" s="236"/>
      <c r="N12" s="328">
        <f t="shared" si="3"/>
        <v>0.63325944292287328</v>
      </c>
      <c r="O12" s="328">
        <f t="shared" si="4"/>
        <v>0.4322928393933001</v>
      </c>
      <c r="P12" s="328"/>
      <c r="Q12" s="328">
        <f t="shared" si="5"/>
        <v>4.3699153485129649</v>
      </c>
      <c r="R12" s="328">
        <f t="shared" si="6"/>
        <v>0.26126214796893255</v>
      </c>
      <c r="S12" s="327"/>
      <c r="T12" s="328">
        <f t="shared" si="7"/>
        <v>1.6780857968866636</v>
      </c>
      <c r="U12" s="328">
        <f t="shared" si="8"/>
        <v>0.38106234213890477</v>
      </c>
    </row>
    <row r="13" spans="1:21" x14ac:dyDescent="0.2">
      <c r="A13" s="329" t="str">
        <f>name!D8</f>
        <v>23 Teaching and other educational professionals</v>
      </c>
      <c r="B13" s="330">
        <v>12.904933931761196</v>
      </c>
      <c r="C13" s="330">
        <v>5.9041474766939723</v>
      </c>
      <c r="D13" s="330">
        <f t="shared" si="0"/>
        <v>18.809081408455167</v>
      </c>
      <c r="E13" s="331"/>
      <c r="F13" s="330">
        <v>13.965181977428085</v>
      </c>
      <c r="G13" s="330">
        <v>5.5843247485051677</v>
      </c>
      <c r="H13" s="330">
        <f t="shared" si="1"/>
        <v>19.549506725933252</v>
      </c>
      <c r="I13" s="331"/>
      <c r="J13" s="330">
        <v>14.639410108216397</v>
      </c>
      <c r="K13" s="330">
        <v>5.6321022886061147</v>
      </c>
      <c r="L13" s="330">
        <f t="shared" si="2"/>
        <v>20.271512396822512</v>
      </c>
      <c r="M13" s="236"/>
      <c r="N13" s="328">
        <f t="shared" si="3"/>
        <v>1.5916848054422061</v>
      </c>
      <c r="O13" s="328">
        <f t="shared" si="4"/>
        <v>0.31482777352616065</v>
      </c>
      <c r="P13" s="328"/>
      <c r="Q13" s="328">
        <f t="shared" si="5"/>
        <v>-1.1076507775252376</v>
      </c>
      <c r="R13" s="328">
        <f t="shared" si="6"/>
        <v>5.6811198078254854E-2</v>
      </c>
      <c r="S13" s="327"/>
      <c r="T13" s="328">
        <f t="shared" si="7"/>
        <v>0.77519414892877059</v>
      </c>
      <c r="U13" s="328">
        <f t="shared" si="8"/>
        <v>0.24206928605718936</v>
      </c>
    </row>
    <row r="14" spans="1:21" x14ac:dyDescent="0.2">
      <c r="A14" s="329" t="str">
        <f>name!D9</f>
        <v>24 Business, media and public service professionals</v>
      </c>
      <c r="B14" s="330">
        <v>9.6190079549163379</v>
      </c>
      <c r="C14" s="330">
        <v>12.075703173955983</v>
      </c>
      <c r="D14" s="330">
        <f t="shared" si="0"/>
        <v>21.694711128872321</v>
      </c>
      <c r="E14" s="331"/>
      <c r="F14" s="330">
        <v>13.258744374924506</v>
      </c>
      <c r="G14" s="330">
        <v>15.002611736065326</v>
      </c>
      <c r="H14" s="330">
        <f t="shared" si="1"/>
        <v>28.26135611098983</v>
      </c>
      <c r="I14" s="331"/>
      <c r="J14" s="330">
        <v>16.150642508391623</v>
      </c>
      <c r="K14" s="330">
        <v>16.528451056720151</v>
      </c>
      <c r="L14" s="330">
        <f t="shared" si="2"/>
        <v>32.679093565111771</v>
      </c>
      <c r="M14" s="236"/>
      <c r="N14" s="328">
        <f t="shared" si="3"/>
        <v>6.6287757070269793</v>
      </c>
      <c r="O14" s="328">
        <f t="shared" si="4"/>
        <v>1.3240390868979324</v>
      </c>
      <c r="P14" s="328"/>
      <c r="Q14" s="328">
        <f t="shared" si="5"/>
        <v>4.4361583655333492</v>
      </c>
      <c r="R14" s="328">
        <f t="shared" si="6"/>
        <v>0.64781531021818051</v>
      </c>
      <c r="S14" s="327"/>
      <c r="T14" s="328">
        <f t="shared" si="7"/>
        <v>5.4308784671554866</v>
      </c>
      <c r="U14" s="328">
        <f t="shared" si="8"/>
        <v>0.97297067838120199</v>
      </c>
    </row>
    <row r="15" spans="1:21" x14ac:dyDescent="0.2">
      <c r="A15" s="329" t="str">
        <f>name!D10</f>
        <v>31 Science, engineering and technology associate professionals</v>
      </c>
      <c r="B15" s="330">
        <v>1.9099209056663822</v>
      </c>
      <c r="C15" s="330">
        <v>5.1752409296141328</v>
      </c>
      <c r="D15" s="330">
        <f t="shared" si="0"/>
        <v>7.0851618352805152</v>
      </c>
      <c r="E15" s="331"/>
      <c r="F15" s="330">
        <v>2.3989546013689074</v>
      </c>
      <c r="G15" s="330">
        <v>6.5205799454611677</v>
      </c>
      <c r="H15" s="330">
        <f t="shared" si="1"/>
        <v>8.9195345468300751</v>
      </c>
      <c r="I15" s="331"/>
      <c r="J15" s="330">
        <v>3.0597102874334281</v>
      </c>
      <c r="K15" s="330">
        <v>6.01971330003449</v>
      </c>
      <c r="L15" s="330">
        <f t="shared" si="2"/>
        <v>9.0794235874679181</v>
      </c>
      <c r="M15" s="236"/>
      <c r="N15" s="328">
        <f t="shared" si="3"/>
        <v>4.6649642328363994</v>
      </c>
      <c r="O15" s="328">
        <f t="shared" si="4"/>
        <v>1.6351389292657892</v>
      </c>
      <c r="P15" s="328"/>
      <c r="Q15" s="328">
        <f t="shared" si="5"/>
        <v>4.7300064340567216</v>
      </c>
      <c r="R15" s="328">
        <f t="shared" si="6"/>
        <v>-0.5314075880811342</v>
      </c>
      <c r="S15" s="327"/>
      <c r="T15" s="328">
        <f t="shared" si="7"/>
        <v>4.7124891534967794</v>
      </c>
      <c r="U15" s="328">
        <f t="shared" si="8"/>
        <v>0.11851647306426738</v>
      </c>
    </row>
    <row r="16" spans="1:21" x14ac:dyDescent="0.2">
      <c r="A16" s="329" t="str">
        <f>name!D11</f>
        <v>32 Health and social care associate professionals</v>
      </c>
      <c r="B16" s="330">
        <v>5.3363969948315022</v>
      </c>
      <c r="C16" s="330">
        <v>1.8207852061806447</v>
      </c>
      <c r="D16" s="330">
        <f t="shared" si="0"/>
        <v>7.1571822010121471</v>
      </c>
      <c r="E16" s="331"/>
      <c r="F16" s="330">
        <v>5.7033399117673653</v>
      </c>
      <c r="G16" s="330">
        <v>2.0344671722408663</v>
      </c>
      <c r="H16" s="330">
        <f t="shared" si="1"/>
        <v>7.7378070840082316</v>
      </c>
      <c r="I16" s="331"/>
      <c r="J16" s="330">
        <v>11.29654430587339</v>
      </c>
      <c r="K16" s="330">
        <v>3.0864641174780489</v>
      </c>
      <c r="L16" s="330">
        <f t="shared" si="2"/>
        <v>14.383008423351438</v>
      </c>
      <c r="M16" s="236"/>
      <c r="N16" s="328">
        <f t="shared" si="3"/>
        <v>1.3389091252921759</v>
      </c>
      <c r="O16" s="328">
        <f t="shared" si="4"/>
        <v>4.6616933308401887</v>
      </c>
      <c r="P16" s="328"/>
      <c r="Q16" s="328">
        <f t="shared" si="5"/>
        <v>2.2441324109609306</v>
      </c>
      <c r="R16" s="328">
        <f t="shared" si="6"/>
        <v>2.8175781018641155</v>
      </c>
      <c r="S16" s="327"/>
      <c r="T16" s="328">
        <f t="shared" si="7"/>
        <v>1.5722715164497414</v>
      </c>
      <c r="U16" s="328">
        <f t="shared" si="8"/>
        <v>4.2194529290794591</v>
      </c>
    </row>
    <row r="17" spans="1:21" x14ac:dyDescent="0.2">
      <c r="A17" s="329" t="str">
        <f>name!D12</f>
        <v>33 Protective service occupations</v>
      </c>
      <c r="B17" s="330">
        <v>0.85552728292359481</v>
      </c>
      <c r="C17" s="330">
        <v>3.4413441685381736</v>
      </c>
      <c r="D17" s="330">
        <f t="shared" si="0"/>
        <v>4.2968714514617687</v>
      </c>
      <c r="E17" s="331"/>
      <c r="F17" s="330">
        <v>1.1528489608989851</v>
      </c>
      <c r="G17" s="330">
        <v>3.8125439548873166</v>
      </c>
      <c r="H17" s="330">
        <f t="shared" si="1"/>
        <v>4.9653929157863015</v>
      </c>
      <c r="I17" s="331"/>
      <c r="J17" s="330">
        <v>1.2915741377630339</v>
      </c>
      <c r="K17" s="330">
        <v>3.2927285595249489</v>
      </c>
      <c r="L17" s="330">
        <f t="shared" si="2"/>
        <v>4.584302697287983</v>
      </c>
      <c r="M17" s="236"/>
      <c r="N17" s="328">
        <f t="shared" si="3"/>
        <v>6.1469964271456679</v>
      </c>
      <c r="O17" s="328">
        <f t="shared" si="4"/>
        <v>0.76037964933868274</v>
      </c>
      <c r="P17" s="328"/>
      <c r="Q17" s="328">
        <f t="shared" si="5"/>
        <v>2.0698202987676995</v>
      </c>
      <c r="R17" s="328">
        <f t="shared" si="6"/>
        <v>-0.97244157922837804</v>
      </c>
      <c r="S17" s="327"/>
      <c r="T17" s="328">
        <f t="shared" si="7"/>
        <v>2.9343323174213731</v>
      </c>
      <c r="U17" s="328">
        <f t="shared" si="8"/>
        <v>-0.53094826589721311</v>
      </c>
    </row>
    <row r="18" spans="1:21" x14ac:dyDescent="0.2">
      <c r="A18" s="329" t="str">
        <f>name!D13</f>
        <v>34 Culture, media and sports occupations</v>
      </c>
      <c r="B18" s="330">
        <v>2.9381613172352674</v>
      </c>
      <c r="C18" s="330">
        <v>2.9589124621487852</v>
      </c>
      <c r="D18" s="330">
        <f t="shared" si="0"/>
        <v>5.8970737793840531</v>
      </c>
      <c r="E18" s="331"/>
      <c r="F18" s="330">
        <v>3.6520456337378517</v>
      </c>
      <c r="G18" s="330">
        <v>3.4296959207392423</v>
      </c>
      <c r="H18" s="330">
        <f t="shared" si="1"/>
        <v>7.0817415544770945</v>
      </c>
      <c r="I18" s="331"/>
      <c r="J18" s="330">
        <v>3.6551546807701487</v>
      </c>
      <c r="K18" s="330">
        <v>2.8875582886682136</v>
      </c>
      <c r="L18" s="330">
        <f t="shared" si="2"/>
        <v>6.5427129694383623</v>
      </c>
      <c r="M18" s="236"/>
      <c r="N18" s="328">
        <f t="shared" si="3"/>
        <v>4.4460720169703816</v>
      </c>
      <c r="O18" s="328">
        <f t="shared" si="4"/>
        <v>5.6731904173767944E-3</v>
      </c>
      <c r="P18" s="327"/>
      <c r="Q18" s="328">
        <f t="shared" si="5"/>
        <v>2.997029601254364</v>
      </c>
      <c r="R18" s="328">
        <f t="shared" si="6"/>
        <v>-1.1405151948087999</v>
      </c>
      <c r="S18" s="327"/>
      <c r="T18" s="328">
        <f t="shared" si="7"/>
        <v>3.7291221194506896</v>
      </c>
      <c r="U18" s="328">
        <f t="shared" si="8"/>
        <v>-0.52639600920946217</v>
      </c>
    </row>
    <row r="19" spans="1:21" x14ac:dyDescent="0.2">
      <c r="A19" s="329" t="str">
        <f>name!D14</f>
        <v>35 Business and public service associate professionals</v>
      </c>
      <c r="B19" s="330">
        <v>11.209009096851121</v>
      </c>
      <c r="C19" s="330">
        <v>11.123393605443347</v>
      </c>
      <c r="D19" s="330">
        <f t="shared" si="0"/>
        <v>22.332402702294466</v>
      </c>
      <c r="E19" s="331"/>
      <c r="F19" s="330">
        <v>12.372305795687765</v>
      </c>
      <c r="G19" s="330">
        <v>12.320885850595152</v>
      </c>
      <c r="H19" s="330">
        <f t="shared" si="1"/>
        <v>24.693191646282919</v>
      </c>
      <c r="I19" s="331"/>
      <c r="J19" s="330">
        <v>14.037741088577354</v>
      </c>
      <c r="K19" s="330">
        <v>12.291418673356034</v>
      </c>
      <c r="L19" s="330">
        <f t="shared" si="2"/>
        <v>26.32915976193339</v>
      </c>
      <c r="M19" s="236"/>
      <c r="N19" s="328">
        <f t="shared" si="3"/>
        <v>1.9944839113474</v>
      </c>
      <c r="O19" s="328">
        <f t="shared" si="4"/>
        <v>0.84548032076332547</v>
      </c>
      <c r="P19" s="327"/>
      <c r="Q19" s="328">
        <f t="shared" si="5"/>
        <v>2.0659602357225415</v>
      </c>
      <c r="R19" s="328">
        <f t="shared" si="6"/>
        <v>-1.5962118694701211E-2</v>
      </c>
      <c r="S19" s="327"/>
      <c r="T19" s="328">
        <f t="shared" si="7"/>
        <v>2.0301101002877298</v>
      </c>
      <c r="U19" s="328">
        <f t="shared" si="8"/>
        <v>0.42857910057227944</v>
      </c>
    </row>
    <row r="20" spans="1:21" x14ac:dyDescent="0.2">
      <c r="A20" s="329" t="str">
        <f>name!D15</f>
        <v>41 Administrative occupations</v>
      </c>
      <c r="B20" s="330">
        <v>28.60910753592087</v>
      </c>
      <c r="C20" s="330">
        <v>15.673002149075501</v>
      </c>
      <c r="D20" s="330">
        <f t="shared" si="0"/>
        <v>44.282109684996371</v>
      </c>
      <c r="E20" s="331"/>
      <c r="F20" s="330">
        <v>26.932568698143921</v>
      </c>
      <c r="G20" s="330">
        <v>17.542602666553634</v>
      </c>
      <c r="H20" s="330">
        <f t="shared" si="1"/>
        <v>44.475171364697559</v>
      </c>
      <c r="I20" s="331"/>
      <c r="J20" s="330">
        <v>25.075847161201114</v>
      </c>
      <c r="K20" s="330">
        <v>21.531155389975634</v>
      </c>
      <c r="L20" s="330">
        <f t="shared" si="2"/>
        <v>46.607002551176748</v>
      </c>
      <c r="M20" s="236"/>
      <c r="N20" s="328">
        <f t="shared" si="3"/>
        <v>-1.2005121726932244</v>
      </c>
      <c r="O20" s="328">
        <f t="shared" si="4"/>
        <v>-0.47507571620141187</v>
      </c>
      <c r="P20" s="327"/>
      <c r="Q20" s="328">
        <f t="shared" si="5"/>
        <v>2.2794459427282421</v>
      </c>
      <c r="R20" s="328">
        <f t="shared" si="6"/>
        <v>1.3751602864247703</v>
      </c>
      <c r="S20" s="327"/>
      <c r="T20" s="328">
        <f t="shared" si="7"/>
        <v>8.7044575816652703E-2</v>
      </c>
      <c r="U20" s="328">
        <f t="shared" si="8"/>
        <v>0.31261905453017214</v>
      </c>
    </row>
    <row r="21" spans="1:21" x14ac:dyDescent="0.2">
      <c r="A21" s="329" t="str">
        <f>name!D16</f>
        <v>42 Secretarial and related occupations</v>
      </c>
      <c r="B21" s="330">
        <v>10.28300933039065</v>
      </c>
      <c r="C21" s="330">
        <v>1.0121888496126157</v>
      </c>
      <c r="D21" s="330">
        <f t="shared" si="0"/>
        <v>11.295198180003265</v>
      </c>
      <c r="E21" s="331"/>
      <c r="F21" s="330">
        <v>8.9006174097732575</v>
      </c>
      <c r="G21" s="330">
        <v>0.75619345084947054</v>
      </c>
      <c r="H21" s="330">
        <f t="shared" si="1"/>
        <v>9.6568108606227288</v>
      </c>
      <c r="I21" s="331"/>
      <c r="J21" s="330">
        <v>6.2818899258557819</v>
      </c>
      <c r="K21" s="330">
        <v>0.8146159076606011</v>
      </c>
      <c r="L21" s="330">
        <f t="shared" si="2"/>
        <v>7.0965058335163826</v>
      </c>
      <c r="M21" s="236"/>
      <c r="N21" s="328">
        <f t="shared" si="3"/>
        <v>-2.8461577691308748</v>
      </c>
      <c r="O21" s="328">
        <f t="shared" si="4"/>
        <v>-2.2962245600998576</v>
      </c>
      <c r="P21" s="327"/>
      <c r="Q21" s="328">
        <f t="shared" si="5"/>
        <v>-5.6646918125509043</v>
      </c>
      <c r="R21" s="328">
        <f t="shared" si="6"/>
        <v>0.49736271180464975</v>
      </c>
      <c r="S21" s="327"/>
      <c r="T21" s="328">
        <f t="shared" si="7"/>
        <v>-3.0856752813839927</v>
      </c>
      <c r="U21" s="328">
        <f t="shared" si="8"/>
        <v>-2.0327939261456263</v>
      </c>
    </row>
    <row r="22" spans="1:21" x14ac:dyDescent="0.2">
      <c r="A22" s="329" t="str">
        <f>name!D17</f>
        <v>51 Skilled agricultural and related trades</v>
      </c>
      <c r="B22" s="330">
        <v>1.1878133239682436</v>
      </c>
      <c r="C22" s="330">
        <v>7.5195798150465274</v>
      </c>
      <c r="D22" s="330">
        <f t="shared" si="0"/>
        <v>8.707393139014771</v>
      </c>
      <c r="E22" s="331"/>
      <c r="F22" s="330">
        <v>1.0190456945211013</v>
      </c>
      <c r="G22" s="330">
        <v>5.2801170372940653</v>
      </c>
      <c r="H22" s="330">
        <f t="shared" si="1"/>
        <v>6.2991627318151666</v>
      </c>
      <c r="I22" s="331"/>
      <c r="J22" s="330">
        <v>1.3503728756051487</v>
      </c>
      <c r="K22" s="330">
        <v>5.3415181076160838</v>
      </c>
      <c r="L22" s="330">
        <f t="shared" si="2"/>
        <v>6.6918909832212323</v>
      </c>
      <c r="M22" s="236"/>
      <c r="N22" s="328">
        <f t="shared" si="3"/>
        <v>-3.0184561938092158</v>
      </c>
      <c r="O22" s="328">
        <f t="shared" si="4"/>
        <v>1.8944829376285499</v>
      </c>
      <c r="P22" s="327"/>
      <c r="Q22" s="328">
        <f t="shared" si="5"/>
        <v>-6.8270180368620537</v>
      </c>
      <c r="R22" s="328">
        <f t="shared" si="6"/>
        <v>7.71073041322623E-2</v>
      </c>
      <c r="S22" s="327"/>
      <c r="T22" s="328">
        <f t="shared" si="7"/>
        <v>-6.2699313875203337</v>
      </c>
      <c r="U22" s="328">
        <f t="shared" si="8"/>
        <v>0.40401238868417177</v>
      </c>
    </row>
    <row r="23" spans="1:21" x14ac:dyDescent="0.2">
      <c r="A23" s="329" t="str">
        <f>name!D18</f>
        <v>52 Skilled metal, electrical and electronic trades</v>
      </c>
      <c r="B23" s="330">
        <v>0.26418564358567675</v>
      </c>
      <c r="C23" s="330">
        <v>15.651804351801546</v>
      </c>
      <c r="D23" s="330">
        <f t="shared" si="0"/>
        <v>15.915989995387223</v>
      </c>
      <c r="E23" s="331"/>
      <c r="F23" s="330">
        <v>0.31408281378024239</v>
      </c>
      <c r="G23" s="330">
        <v>13.466505099988108</v>
      </c>
      <c r="H23" s="330">
        <f t="shared" si="1"/>
        <v>13.78058791376835</v>
      </c>
      <c r="I23" s="331"/>
      <c r="J23" s="330">
        <v>0.68487377859908471</v>
      </c>
      <c r="K23" s="330">
        <v>11.753825522196259</v>
      </c>
      <c r="L23" s="330">
        <f t="shared" si="2"/>
        <v>12.438699300795344</v>
      </c>
      <c r="M23" s="236"/>
      <c r="N23" s="328">
        <f t="shared" si="3"/>
        <v>3.5206503984523074</v>
      </c>
      <c r="O23" s="328">
        <f t="shared" si="4"/>
        <v>5.3346098631986916</v>
      </c>
      <c r="P23" s="327"/>
      <c r="Q23" s="328">
        <f t="shared" si="5"/>
        <v>-2.9628354464576456</v>
      </c>
      <c r="R23" s="328">
        <f t="shared" si="6"/>
        <v>-0.90274546114054166</v>
      </c>
      <c r="S23" s="327"/>
      <c r="T23" s="328">
        <f t="shared" si="7"/>
        <v>-2.840154013067675</v>
      </c>
      <c r="U23" s="328">
        <f t="shared" si="8"/>
        <v>-0.6806622946866403</v>
      </c>
    </row>
    <row r="24" spans="1:21" x14ac:dyDescent="0.2">
      <c r="A24" s="329" t="str">
        <f>name!D19</f>
        <v>53 Skilled construction and building trades</v>
      </c>
      <c r="B24" s="330">
        <v>0.13807018664707973</v>
      </c>
      <c r="C24" s="330">
        <v>16.413224363580596</v>
      </c>
      <c r="D24" s="330">
        <f t="shared" si="0"/>
        <v>16.551294550227677</v>
      </c>
      <c r="E24" s="331"/>
      <c r="F24" s="330">
        <v>0.26055426483475164</v>
      </c>
      <c r="G24" s="330">
        <v>12.972512788462305</v>
      </c>
      <c r="H24" s="330">
        <f t="shared" si="1"/>
        <v>13.233067053297058</v>
      </c>
      <c r="I24" s="331"/>
      <c r="J24" s="330">
        <v>0.15430366430176981</v>
      </c>
      <c r="K24" s="330">
        <v>10.534829126740135</v>
      </c>
      <c r="L24" s="330">
        <f t="shared" si="2"/>
        <v>10.689132791041905</v>
      </c>
      <c r="M24" s="236"/>
      <c r="N24" s="328">
        <f t="shared" si="3"/>
        <v>13.542814379859248</v>
      </c>
      <c r="O24" s="328">
        <f t="shared" si="4"/>
        <v>-3.4323038924170102</v>
      </c>
      <c r="P24" s="327"/>
      <c r="Q24" s="328">
        <f t="shared" si="5"/>
        <v>-4.5961193884109246</v>
      </c>
      <c r="R24" s="328">
        <f t="shared" si="6"/>
        <v>-1.3780559350406785</v>
      </c>
      <c r="S24" s="327"/>
      <c r="T24" s="328">
        <f t="shared" si="7"/>
        <v>-4.3762636417751573</v>
      </c>
      <c r="U24" s="328">
        <f t="shared" si="8"/>
        <v>-1.4131938536354083</v>
      </c>
    </row>
    <row r="25" spans="1:21" x14ac:dyDescent="0.2">
      <c r="A25" s="329" t="str">
        <f>name!D20</f>
        <v>54 Textiles, printing and other skilled trades</v>
      </c>
      <c r="B25" s="330">
        <v>4.3435573420765854</v>
      </c>
      <c r="C25" s="330">
        <v>6.967950058480489</v>
      </c>
      <c r="D25" s="330">
        <f t="shared" si="0"/>
        <v>11.311507400557074</v>
      </c>
      <c r="E25" s="331"/>
      <c r="F25" s="330">
        <v>3.9526820415318071</v>
      </c>
      <c r="G25" s="330">
        <v>5.1805861838575691</v>
      </c>
      <c r="H25" s="330">
        <f t="shared" si="1"/>
        <v>9.1332682253893758</v>
      </c>
      <c r="I25" s="331"/>
      <c r="J25" s="330">
        <v>4.0506528440437872</v>
      </c>
      <c r="K25" s="330">
        <v>4.9961755035201048</v>
      </c>
      <c r="L25" s="330">
        <f t="shared" si="2"/>
        <v>9.046828347563892</v>
      </c>
      <c r="M25" s="236"/>
      <c r="N25" s="328">
        <f t="shared" si="3"/>
        <v>-1.8683131551622711</v>
      </c>
      <c r="O25" s="328">
        <f t="shared" si="4"/>
        <v>0.1633580697176118</v>
      </c>
      <c r="P25" s="327"/>
      <c r="Q25" s="328">
        <f t="shared" si="5"/>
        <v>-5.7557690766985914</v>
      </c>
      <c r="R25" s="328">
        <f t="shared" si="6"/>
        <v>-0.24134490921680074</v>
      </c>
      <c r="S25" s="327"/>
      <c r="T25" s="328">
        <f t="shared" si="7"/>
        <v>-4.1877264756743582</v>
      </c>
      <c r="U25" s="328">
        <f t="shared" si="8"/>
        <v>-6.3375633419437971E-2</v>
      </c>
    </row>
    <row r="26" spans="1:21" x14ac:dyDescent="0.2">
      <c r="A26" s="329" t="str">
        <f>name!D21</f>
        <v>61 Caring personal service occupations</v>
      </c>
      <c r="B26" s="330">
        <v>29.182218069316203</v>
      </c>
      <c r="C26" s="330">
        <v>4.4820677156939759</v>
      </c>
      <c r="D26" s="330">
        <f t="shared" si="0"/>
        <v>33.664285785010179</v>
      </c>
      <c r="E26" s="331"/>
      <c r="F26" s="330">
        <v>26.257483789096973</v>
      </c>
      <c r="G26" s="330">
        <v>4.2775566246250243</v>
      </c>
      <c r="H26" s="330">
        <f t="shared" si="1"/>
        <v>30.535040413721998</v>
      </c>
      <c r="I26" s="331"/>
      <c r="J26" s="330">
        <v>28.437050964977509</v>
      </c>
      <c r="K26" s="330">
        <v>5.8665365937089646</v>
      </c>
      <c r="L26" s="330">
        <f t="shared" si="2"/>
        <v>34.303587558686473</v>
      </c>
      <c r="M26" s="236"/>
      <c r="N26" s="328">
        <f t="shared" si="3"/>
        <v>-2.0900200775069933</v>
      </c>
      <c r="O26" s="328">
        <f t="shared" si="4"/>
        <v>0.53302797416654446</v>
      </c>
      <c r="P26" s="327"/>
      <c r="Q26" s="328">
        <f t="shared" si="5"/>
        <v>-0.92970168259774999</v>
      </c>
      <c r="R26" s="328">
        <f t="shared" si="6"/>
        <v>2.1282133744670917</v>
      </c>
      <c r="S26" s="327"/>
      <c r="T26" s="328">
        <f t="shared" si="7"/>
        <v>-1.9323386140717713</v>
      </c>
      <c r="U26" s="328">
        <f t="shared" si="8"/>
        <v>0.77885106811768079</v>
      </c>
    </row>
    <row r="27" spans="1:21" x14ac:dyDescent="0.2">
      <c r="A27" s="329" t="str">
        <f>name!D22</f>
        <v>62 Leisure, travel and related personal service occupations</v>
      </c>
      <c r="B27" s="330">
        <v>7.9069072750859313</v>
      </c>
      <c r="C27" s="330">
        <v>2.8850294615817855</v>
      </c>
      <c r="D27" s="330">
        <f t="shared" si="0"/>
        <v>10.791936736667717</v>
      </c>
      <c r="E27" s="331"/>
      <c r="F27" s="330">
        <v>7.5355878934188851</v>
      </c>
      <c r="G27" s="330">
        <v>3.259438645630266</v>
      </c>
      <c r="H27" s="330">
        <f t="shared" si="1"/>
        <v>10.79502653904915</v>
      </c>
      <c r="I27" s="331"/>
      <c r="J27" s="330">
        <v>5.7614725817327814</v>
      </c>
      <c r="K27" s="330">
        <v>3.2012996464384598</v>
      </c>
      <c r="L27" s="330">
        <f t="shared" si="2"/>
        <v>8.9627722281712412</v>
      </c>
      <c r="M27" s="236"/>
      <c r="N27" s="328">
        <f t="shared" si="3"/>
        <v>-0.95738491526032865</v>
      </c>
      <c r="O27" s="328">
        <f t="shared" si="4"/>
        <v>-1.773706328844793</v>
      </c>
      <c r="P27" s="327"/>
      <c r="Q27" s="328">
        <f t="shared" si="5"/>
        <v>2.4704188971327312</v>
      </c>
      <c r="R27" s="328">
        <f t="shared" si="6"/>
        <v>-0.1199155044562028</v>
      </c>
      <c r="S27" s="327"/>
      <c r="T27" s="328">
        <f t="shared" si="7"/>
        <v>5.7254757237723553E-3</v>
      </c>
      <c r="U27" s="328">
        <f t="shared" si="8"/>
        <v>-1.2323828093761757</v>
      </c>
    </row>
    <row r="28" spans="1:21" x14ac:dyDescent="0.2">
      <c r="A28" s="329" t="str">
        <f>name!D23</f>
        <v>63 Community and civil enforcement occupations</v>
      </c>
      <c r="B28" s="330">
        <v>8.9258526828362439E-2</v>
      </c>
      <c r="C28" s="330">
        <v>0.37419157506012413</v>
      </c>
      <c r="D28" s="330">
        <f t="shared" si="0"/>
        <v>0.46345010188848657</v>
      </c>
      <c r="E28" s="331"/>
      <c r="F28" s="330">
        <v>9.8993066805402596E-2</v>
      </c>
      <c r="G28" s="330">
        <v>0.39704615658839892</v>
      </c>
      <c r="H28" s="330">
        <f t="shared" si="1"/>
        <v>0.49603922339380152</v>
      </c>
      <c r="I28" s="331"/>
      <c r="J28" s="330">
        <v>0.12541419470993592</v>
      </c>
      <c r="K28" s="330">
        <v>0.27051139998434748</v>
      </c>
      <c r="L28" s="330">
        <f>SUM(J28:K28)</f>
        <v>0.3959255946942834</v>
      </c>
      <c r="M28" s="236"/>
      <c r="N28" s="328">
        <f t="shared" si="3"/>
        <v>2.091835689852295</v>
      </c>
      <c r="O28" s="328">
        <f t="shared" si="4"/>
        <v>1.5896492787579097</v>
      </c>
      <c r="P28" s="327"/>
      <c r="Q28" s="328">
        <f t="shared" si="5"/>
        <v>1.1927499678792364</v>
      </c>
      <c r="R28" s="328">
        <f t="shared" si="6"/>
        <v>-2.5258092280242783</v>
      </c>
      <c r="S28" s="327"/>
      <c r="T28" s="328">
        <f t="shared" si="7"/>
        <v>1.3684036747190209</v>
      </c>
      <c r="U28" s="328">
        <f t="shared" si="8"/>
        <v>-1.491621459937742</v>
      </c>
    </row>
    <row r="29" spans="1:21" x14ac:dyDescent="0.2">
      <c r="A29" s="329" t="str">
        <f>name!D24</f>
        <v>71 Sales occupations</v>
      </c>
      <c r="B29" s="330">
        <v>20.457553935356405</v>
      </c>
      <c r="C29" s="330">
        <v>12.164507039705907</v>
      </c>
      <c r="D29" s="330">
        <f t="shared" si="0"/>
        <v>32.622060975062311</v>
      </c>
      <c r="E29" s="331"/>
      <c r="F29" s="330">
        <v>17.492631756695157</v>
      </c>
      <c r="G29" s="330">
        <v>12.178429065404698</v>
      </c>
      <c r="H29" s="330">
        <f t="shared" si="1"/>
        <v>29.671060822099854</v>
      </c>
      <c r="I29" s="331"/>
      <c r="J29" s="330">
        <v>15.897050014530164</v>
      </c>
      <c r="K29" s="330">
        <v>12.022604751082278</v>
      </c>
      <c r="L29" s="330">
        <f t="shared" si="2"/>
        <v>27.919654765612442</v>
      </c>
      <c r="M29" s="236"/>
      <c r="N29" s="328">
        <f t="shared" si="3"/>
        <v>-3.082926937559971</v>
      </c>
      <c r="O29" s="328">
        <f t="shared" si="4"/>
        <v>-0.63561265844721548</v>
      </c>
      <c r="P29" s="327"/>
      <c r="Q29" s="328">
        <f t="shared" si="5"/>
        <v>2.2879113208063018E-2</v>
      </c>
      <c r="R29" s="328">
        <f t="shared" si="6"/>
        <v>-8.5814294082575682E-2</v>
      </c>
      <c r="S29" s="327"/>
      <c r="T29" s="328">
        <f t="shared" si="7"/>
        <v>-1.8784645247039489</v>
      </c>
      <c r="U29" s="328">
        <f t="shared" si="8"/>
        <v>-0.40478701979899112</v>
      </c>
    </row>
    <row r="30" spans="1:21" x14ac:dyDescent="0.2">
      <c r="A30" s="329" t="str">
        <f>name!D25</f>
        <v>72 Customer service occupations</v>
      </c>
      <c r="B30" s="330">
        <v>4.2998559542155839</v>
      </c>
      <c r="C30" s="330">
        <v>3.5761015808806396</v>
      </c>
      <c r="D30" s="330">
        <f t="shared" si="0"/>
        <v>7.875957535096223</v>
      </c>
      <c r="E30" s="331"/>
      <c r="F30" s="330">
        <v>4.5165006740293112</v>
      </c>
      <c r="G30" s="330">
        <v>3.7936315728717687</v>
      </c>
      <c r="H30" s="330">
        <f t="shared" si="1"/>
        <v>8.3101322469010803</v>
      </c>
      <c r="I30" s="331"/>
      <c r="J30" s="330">
        <v>4.9883815143157051</v>
      </c>
      <c r="K30" s="330">
        <v>5.6373157932794387</v>
      </c>
      <c r="L30" s="330">
        <f t="shared" si="2"/>
        <v>10.625697307595143</v>
      </c>
      <c r="M30" s="236"/>
      <c r="N30" s="328">
        <f t="shared" si="3"/>
        <v>0.98796817181119323</v>
      </c>
      <c r="O30" s="328">
        <f t="shared" si="4"/>
        <v>0.6646927046197515</v>
      </c>
      <c r="P30" s="327"/>
      <c r="Q30" s="328">
        <f t="shared" si="5"/>
        <v>1.1880113729413555</v>
      </c>
      <c r="R30" s="328">
        <f t="shared" si="6"/>
        <v>2.6757335283259076</v>
      </c>
      <c r="S30" s="327"/>
      <c r="T30" s="328">
        <f t="shared" si="7"/>
        <v>1.0789946873926093</v>
      </c>
      <c r="U30" s="328">
        <f t="shared" si="8"/>
        <v>1.6521652181028523</v>
      </c>
    </row>
    <row r="31" spans="1:21" x14ac:dyDescent="0.2">
      <c r="A31" s="329" t="str">
        <f>name!D26</f>
        <v>81 Process, plant and machine operatives</v>
      </c>
      <c r="B31" s="330">
        <v>4.670221211976842</v>
      </c>
      <c r="C31" s="330">
        <v>12.700562457467552</v>
      </c>
      <c r="D31" s="330">
        <f t="shared" si="0"/>
        <v>17.370783669444393</v>
      </c>
      <c r="E31" s="331"/>
      <c r="F31" s="330">
        <v>4.0733428293714438</v>
      </c>
      <c r="G31" s="330">
        <v>10.698289307610924</v>
      </c>
      <c r="H31" s="330">
        <f t="shared" si="1"/>
        <v>14.771632136982369</v>
      </c>
      <c r="I31" s="331"/>
      <c r="J31" s="330">
        <v>4.4236004844893007</v>
      </c>
      <c r="K31" s="330">
        <v>9.1665169138929485</v>
      </c>
      <c r="L31" s="330">
        <f t="shared" si="2"/>
        <v>13.590117398382249</v>
      </c>
      <c r="M31" s="236"/>
      <c r="N31" s="328">
        <f t="shared" si="3"/>
        <v>-2.6977904664249208</v>
      </c>
      <c r="O31" s="328">
        <f t="shared" si="4"/>
        <v>0.55144795685044823</v>
      </c>
      <c r="P31" s="327"/>
      <c r="Q31" s="328">
        <f t="shared" si="5"/>
        <v>-3.3730488157941441</v>
      </c>
      <c r="R31" s="328">
        <f t="shared" si="6"/>
        <v>-1.0248883346889226</v>
      </c>
      <c r="S31" s="327"/>
      <c r="T31" s="328">
        <f t="shared" si="7"/>
        <v>-3.1896446148242052</v>
      </c>
      <c r="U31" s="328">
        <f t="shared" si="8"/>
        <v>-0.55422996224853138</v>
      </c>
    </row>
    <row r="32" spans="1:21" x14ac:dyDescent="0.2">
      <c r="A32" s="329" t="str">
        <f>name!D27</f>
        <v>82 Transport and mobile machine drivers and operatives</v>
      </c>
      <c r="B32" s="330">
        <v>0.89360728421530455</v>
      </c>
      <c r="C32" s="330">
        <v>16.67580634641347</v>
      </c>
      <c r="D32" s="330">
        <f t="shared" si="0"/>
        <v>17.569413630628773</v>
      </c>
      <c r="E32" s="331"/>
      <c r="F32" s="330">
        <v>0.74077497986253282</v>
      </c>
      <c r="G32" s="330">
        <v>14.099818223294019</v>
      </c>
      <c r="H32" s="330">
        <f t="shared" si="1"/>
        <v>14.840593203156551</v>
      </c>
      <c r="I32" s="331"/>
      <c r="J32" s="330">
        <v>1.1095184383239338</v>
      </c>
      <c r="K32" s="330">
        <v>13.042963314480586</v>
      </c>
      <c r="L32" s="330">
        <f t="shared" si="2"/>
        <v>14.152481752804519</v>
      </c>
      <c r="M32" s="236"/>
      <c r="N32" s="328">
        <f t="shared" si="3"/>
        <v>-3.6818968851506262</v>
      </c>
      <c r="O32" s="328">
        <f t="shared" si="4"/>
        <v>2.7298249067527536</v>
      </c>
      <c r="P32" s="327"/>
      <c r="Q32" s="328">
        <f t="shared" si="5"/>
        <v>-3.3002538228316558</v>
      </c>
      <c r="R32" s="328">
        <f t="shared" si="6"/>
        <v>-0.51807418662564997</v>
      </c>
      <c r="S32" s="327"/>
      <c r="T32" s="328">
        <f t="shared" si="7"/>
        <v>-3.3195198347124477</v>
      </c>
      <c r="U32" s="328">
        <f t="shared" si="8"/>
        <v>-0.31600772517949016</v>
      </c>
    </row>
    <row r="33" spans="1:21" x14ac:dyDescent="0.2">
      <c r="A33" s="329" t="str">
        <f>name!D28</f>
        <v>91 Elementary trades and related occupations</v>
      </c>
      <c r="B33" s="330">
        <v>2.9490178828086102</v>
      </c>
      <c r="C33" s="330">
        <v>7.7278847948845515</v>
      </c>
      <c r="D33" s="330">
        <f t="shared" si="0"/>
        <v>10.676902677693162</v>
      </c>
      <c r="E33" s="331"/>
      <c r="F33" s="330">
        <v>1.9710195946453608</v>
      </c>
      <c r="G33" s="330">
        <v>5.8232154773447693</v>
      </c>
      <c r="H33" s="330">
        <f t="shared" si="1"/>
        <v>7.7942350719901299</v>
      </c>
      <c r="I33" s="331"/>
      <c r="J33" s="330">
        <v>7.0492729190483479</v>
      </c>
      <c r="K33" s="330">
        <v>8.4609322361937735</v>
      </c>
      <c r="L33" s="330">
        <f t="shared" si="2"/>
        <v>15.510205155242122</v>
      </c>
      <c r="M33" s="236"/>
      <c r="N33" s="328">
        <f t="shared" si="3"/>
        <v>-7.742282206508011</v>
      </c>
      <c r="O33" s="328">
        <f t="shared" si="4"/>
        <v>8.8671596280838862</v>
      </c>
      <c r="P33" s="327"/>
      <c r="Q33" s="328">
        <f t="shared" si="5"/>
        <v>-5.5024727523284245</v>
      </c>
      <c r="R33" s="328">
        <f t="shared" si="6"/>
        <v>2.5219891235421565</v>
      </c>
      <c r="S33" s="327"/>
      <c r="T33" s="328">
        <f t="shared" si="7"/>
        <v>-6.0999889959045266</v>
      </c>
      <c r="U33" s="328">
        <f t="shared" si="8"/>
        <v>4.6942755720821516</v>
      </c>
    </row>
    <row r="34" spans="1:21" x14ac:dyDescent="0.2">
      <c r="A34" s="329" t="str">
        <f>name!D29</f>
        <v>92 Elementary administration and service occupations</v>
      </c>
      <c r="B34" s="330">
        <v>25.971138886301826</v>
      </c>
      <c r="C34" s="330">
        <v>25.47602745682352</v>
      </c>
      <c r="D34" s="330">
        <f t="shared" ref="D34" si="9">SUM(B34:C34)</f>
        <v>51.447166343125346</v>
      </c>
      <c r="E34" s="331"/>
      <c r="F34" s="330">
        <v>21.169440171912846</v>
      </c>
      <c r="G34" s="330">
        <v>21.201137702055007</v>
      </c>
      <c r="H34" s="330">
        <f t="shared" ref="H34" si="10">SUM(F34:G34)</f>
        <v>42.370577873967854</v>
      </c>
      <c r="I34" s="331"/>
      <c r="J34" s="330">
        <v>14.241764848140019</v>
      </c>
      <c r="K34" s="330">
        <v>19.316738464828486</v>
      </c>
      <c r="L34" s="330">
        <f t="shared" ref="L34" si="11">SUM(J34:K34)</f>
        <v>33.558503312968504</v>
      </c>
      <c r="M34" s="236"/>
      <c r="N34" s="328">
        <f t="shared" si="3"/>
        <v>-4.0060913070539605</v>
      </c>
      <c r="O34" s="328">
        <f t="shared" si="4"/>
        <v>-2.6079226874299422</v>
      </c>
      <c r="P34" s="327"/>
      <c r="Q34" s="328">
        <f t="shared" si="5"/>
        <v>-3.6070011422901893</v>
      </c>
      <c r="R34" s="328">
        <f t="shared" si="6"/>
        <v>-0.61863086681086532</v>
      </c>
      <c r="S34" s="327"/>
      <c r="T34" s="328">
        <f t="shared" si="7"/>
        <v>-3.8076387452926741</v>
      </c>
      <c r="U34" s="328">
        <f t="shared" si="8"/>
        <v>-1.5424072858831073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216.96606344689394</v>
      </c>
      <c r="C36" s="333">
        <f t="shared" ref="C36:D36" si="12">SUM(C9:C34)</f>
        <v>235.49393655310607</v>
      </c>
      <c r="D36" s="333">
        <f t="shared" si="12"/>
        <v>452.46</v>
      </c>
      <c r="E36" s="333"/>
      <c r="F36" s="333">
        <f>SUM(F9:F34)</f>
        <v>213.44318983775517</v>
      </c>
      <c r="G36" s="333">
        <f t="shared" ref="G36:H36" si="13">SUM(G9:G34)</f>
        <v>229.29181016224479</v>
      </c>
      <c r="H36" s="333">
        <f t="shared" si="13"/>
        <v>442.73500000000007</v>
      </c>
      <c r="I36" s="333"/>
      <c r="J36" s="333">
        <f>SUM(J9:J34)</f>
        <v>225.85004744796277</v>
      </c>
      <c r="K36" s="333">
        <f t="shared" ref="K36:L36" si="14">SUM(K9:K34)</f>
        <v>235.90995255203711</v>
      </c>
      <c r="L36" s="333">
        <f t="shared" si="14"/>
        <v>461.76000000000005</v>
      </c>
      <c r="M36" s="258"/>
      <c r="N36" s="334">
        <f t="shared" si="3"/>
        <v>-0.32686949780558194</v>
      </c>
      <c r="O36" s="334">
        <f>IF(F36&gt;0,(EXP(LN(J36/F36)/($J$6-$F$6))-1)*100,0)</f>
        <v>0.37738072580626447</v>
      </c>
      <c r="P36" s="335"/>
      <c r="Q36" s="334">
        <f t="shared" ref="Q36" si="15">IF(C36&gt;0,(EXP(LN(G36/C36)/($F$6-$B$6))-1)*100,0)</f>
        <v>-0.53237172152925671</v>
      </c>
      <c r="R36" s="334">
        <f t="shared" ref="R36" si="16">IF(G36&gt;0,(EXP(LN(K36/G36)/($J$6-$F$6))-1)*100,0)</f>
        <v>0.189878058506876</v>
      </c>
      <c r="S36" s="335"/>
      <c r="T36" s="334">
        <f t="shared" ref="T36" si="17">IF(D36&gt;0,(EXP(LN(H36/D36)/($F$6-$B$6))-1)*100,0)</f>
        <v>-0.43361644770489871</v>
      </c>
      <c r="U36" s="334">
        <f t="shared" ref="U36" si="18">IF(H36&gt;0,(EXP(LN(L36/H36)/($J$6-$F$6))-1)*100,0)</f>
        <v>0.28088627274531763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York and North Yorkshire</v>
      </c>
      <c r="Q1" s="19" t="str">
        <f>CONCATENATE("Occupation Table 5.1  Males: Employment Change by Status (SOC 2020), ",B$5,"-",L$5,", ",Info!B5)</f>
        <v>Occupation Table 5.1  Males: Employment Change by Status (SOC 2020), 2015-2035, York and North Yorkshire</v>
      </c>
      <c r="AG1" s="19" t="str">
        <f>CONCATENATE("Occupation Table 5.2  Females: Employment Change by Status (SOC 2020), ",R$5,"-",AB$5,", ",Info!B5)</f>
        <v>Occupation Table 5.2  Females: Employment Change by Status (SOC 2020), 2015-2035, York and North Yorkshire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27.160853736774556</v>
      </c>
      <c r="C8" s="11">
        <v>3.8519773697531723</v>
      </c>
      <c r="D8" s="11">
        <v>9.047912628875908</v>
      </c>
      <c r="E8" s="11">
        <f>SUM(B8:D8)</f>
        <v>40.060743735403634</v>
      </c>
      <c r="F8" s="11"/>
      <c r="G8" s="11">
        <v>30.989687103123288</v>
      </c>
      <c r="H8" s="11">
        <v>5.7527463457303147</v>
      </c>
      <c r="I8" s="11">
        <v>8.9839652498888309</v>
      </c>
      <c r="J8" s="11">
        <f>SUM(G8:I8)</f>
        <v>45.726398698742436</v>
      </c>
      <c r="K8" s="11"/>
      <c r="L8" s="11">
        <v>30.216264895654966</v>
      </c>
      <c r="M8" s="11">
        <v>6.8347484125978477</v>
      </c>
      <c r="N8" s="11">
        <v>9.8674705167934444</v>
      </c>
      <c r="O8" s="11">
        <f>SUM(L8:N8)</f>
        <v>46.918483825046259</v>
      </c>
      <c r="Q8" s="10" t="str">
        <f>name!E4</f>
        <v>Managers, directors and senior officials</v>
      </c>
      <c r="R8" s="11">
        <v>18.207754486488216</v>
      </c>
      <c r="S8" s="11">
        <v>1.4157623343179713</v>
      </c>
      <c r="T8" s="11">
        <v>5.9325062074327874</v>
      </c>
      <c r="U8" s="11">
        <f>SUM(R8:T8)</f>
        <v>25.556023028238975</v>
      </c>
      <c r="V8" s="11"/>
      <c r="W8" s="11">
        <v>20.651547046035152</v>
      </c>
      <c r="X8" s="11">
        <v>2.1813436849670422</v>
      </c>
      <c r="Y8" s="11">
        <v>5.3432477057601711</v>
      </c>
      <c r="Z8" s="11">
        <f>SUM(W8:Y8)</f>
        <v>28.176138436762365</v>
      </c>
      <c r="AA8" s="11"/>
      <c r="AB8" s="11">
        <v>19.187382021528457</v>
      </c>
      <c r="AC8" s="11">
        <v>2.4700741538158928</v>
      </c>
      <c r="AD8" s="11">
        <v>5.9259190768023746</v>
      </c>
      <c r="AE8" s="11">
        <f>SUM(AB8:AD8)</f>
        <v>27.583375252146723</v>
      </c>
      <c r="AG8" s="10" t="str">
        <f>name!E4</f>
        <v>Managers, directors and senior officials</v>
      </c>
      <c r="AH8" s="11">
        <v>8.9530992502863356</v>
      </c>
      <c r="AI8" s="11">
        <v>2.4362150354352026</v>
      </c>
      <c r="AJ8" s="11">
        <v>3.115406421443113</v>
      </c>
      <c r="AK8" s="11">
        <f>SUM(AH8:AJ8)</f>
        <v>14.504720707164651</v>
      </c>
      <c r="AL8" s="11"/>
      <c r="AM8" s="11">
        <v>10.338140057088125</v>
      </c>
      <c r="AN8" s="11">
        <v>3.5714026607632721</v>
      </c>
      <c r="AO8" s="11">
        <v>3.6407175441286612</v>
      </c>
      <c r="AP8" s="11">
        <f>SUM(AM8:AO8)</f>
        <v>17.550260261980061</v>
      </c>
      <c r="AQ8" s="11"/>
      <c r="AR8" s="11">
        <v>11.028882874126506</v>
      </c>
      <c r="AS8" s="11">
        <v>4.364674258781954</v>
      </c>
      <c r="AT8" s="11">
        <v>3.9415514399910738</v>
      </c>
      <c r="AU8" s="11">
        <f>SUM(AR8:AT8)</f>
        <v>19.335108572899532</v>
      </c>
    </row>
    <row r="9" spans="1:47" x14ac:dyDescent="0.2">
      <c r="A9" t="str">
        <f>name!E5</f>
        <v>Professional occupations</v>
      </c>
      <c r="B9" s="11">
        <v>51.471384566512299</v>
      </c>
      <c r="C9" s="11">
        <v>14.769518676978327</v>
      </c>
      <c r="D9" s="11">
        <v>8.8442106468698398</v>
      </c>
      <c r="E9" s="11">
        <f t="shared" ref="E9:E18" si="0">SUM(B9:D9)</f>
        <v>75.085113890360461</v>
      </c>
      <c r="F9" s="11"/>
      <c r="G9" s="11">
        <v>60.868160523664308</v>
      </c>
      <c r="H9" s="11">
        <v>17.119486114017729</v>
      </c>
      <c r="I9" s="11">
        <v>9.4608812353378706</v>
      </c>
      <c r="J9" s="11">
        <f t="shared" ref="J9:J16" si="1">SUM(G9:I9)</f>
        <v>87.448527873019898</v>
      </c>
      <c r="K9" s="11"/>
      <c r="L9" s="11">
        <v>73.04647402720947</v>
      </c>
      <c r="M9" s="11">
        <v>20.071196548969716</v>
      </c>
      <c r="N9" s="11">
        <v>9.2162332778228713</v>
      </c>
      <c r="O9" s="11">
        <f t="shared" ref="O9:O16" si="2">SUM(L9:N9)</f>
        <v>102.33390385400206</v>
      </c>
      <c r="Q9" s="10" t="str">
        <f>name!E5</f>
        <v>Professional occupations</v>
      </c>
      <c r="R9" s="11">
        <v>27.817871082466954</v>
      </c>
      <c r="S9" s="11">
        <v>2.525467133197258</v>
      </c>
      <c r="T9" s="11">
        <v>5.7749709211690012</v>
      </c>
      <c r="U9" s="11">
        <f t="shared" ref="U9:U16" si="3">SUM(R9:T9)</f>
        <v>36.118309136833211</v>
      </c>
      <c r="V9" s="11"/>
      <c r="W9" s="11">
        <v>32.986610133221433</v>
      </c>
      <c r="X9" s="11">
        <v>3.5149895817785728</v>
      </c>
      <c r="Y9" s="11">
        <v>5.5688191641286426</v>
      </c>
      <c r="Z9" s="11">
        <f t="shared" ref="Z9:Z16" si="4">SUM(W9:Y9)</f>
        <v>42.070418879128646</v>
      </c>
      <c r="AA9" s="11"/>
      <c r="AB9" s="11">
        <v>39.353806498493164</v>
      </c>
      <c r="AC9" s="11">
        <v>4.5629562122332246</v>
      </c>
      <c r="AD9" s="11">
        <v>4.8743929785042175</v>
      </c>
      <c r="AE9" s="11">
        <f t="shared" ref="AE9:AE16" si="5">SUM(AB9:AD9)</f>
        <v>48.791155689230607</v>
      </c>
      <c r="AG9" s="10" t="str">
        <f>name!E5</f>
        <v>Professional occupations</v>
      </c>
      <c r="AH9" s="11">
        <v>23.653513484045341</v>
      </c>
      <c r="AI9" s="11">
        <v>12.244051543781069</v>
      </c>
      <c r="AJ9" s="11">
        <v>3.0692397257008337</v>
      </c>
      <c r="AK9" s="11">
        <f t="shared" ref="AK9:AK18" si="6">SUM(AH9:AJ9)</f>
        <v>38.966804753527242</v>
      </c>
      <c r="AL9" s="11"/>
      <c r="AM9" s="11">
        <v>27.881550390442854</v>
      </c>
      <c r="AN9" s="11">
        <v>13.604496532239155</v>
      </c>
      <c r="AO9" s="11">
        <v>3.892062071209224</v>
      </c>
      <c r="AP9" s="11">
        <f t="shared" ref="AP9:AP18" si="7">SUM(AM9:AO9)</f>
        <v>45.378108993891232</v>
      </c>
      <c r="AQ9" s="11"/>
      <c r="AR9" s="11">
        <v>33.692667528716292</v>
      </c>
      <c r="AS9" s="11">
        <v>15.50824033673649</v>
      </c>
      <c r="AT9" s="11">
        <v>4.3418402993186538</v>
      </c>
      <c r="AU9" s="11">
        <f t="shared" ref="AU9:AU18" si="8">SUM(AR9:AT9)</f>
        <v>53.542748164771439</v>
      </c>
    </row>
    <row r="10" spans="1:47" x14ac:dyDescent="0.2">
      <c r="A10" t="str">
        <f>name!E6</f>
        <v>Associate professional occupations</v>
      </c>
      <c r="B10" s="11">
        <v>30.966016191298774</v>
      </c>
      <c r="C10" s="11">
        <v>9.6335782242398516</v>
      </c>
      <c r="D10" s="11">
        <v>6.1690975538943329</v>
      </c>
      <c r="E10" s="11">
        <f t="shared" si="0"/>
        <v>46.768691969432957</v>
      </c>
      <c r="F10" s="11"/>
      <c r="G10" s="11">
        <v>35.767761635502218</v>
      </c>
      <c r="H10" s="11">
        <v>10.918726880915369</v>
      </c>
      <c r="I10" s="11">
        <v>6.7111792309670184</v>
      </c>
      <c r="J10" s="11">
        <f t="shared" si="1"/>
        <v>53.397667747384602</v>
      </c>
      <c r="K10" s="11"/>
      <c r="L10" s="11">
        <v>40.291629724375575</v>
      </c>
      <c r="M10" s="11">
        <v>13.816777548121605</v>
      </c>
      <c r="N10" s="11">
        <v>6.8102001669818639</v>
      </c>
      <c r="O10" s="11">
        <f t="shared" si="2"/>
        <v>60.918607439479047</v>
      </c>
      <c r="Q10" s="10" t="str">
        <f>name!E6</f>
        <v>Associate professional occupations</v>
      </c>
      <c r="R10" s="11">
        <v>18.847542159757008</v>
      </c>
      <c r="S10" s="11">
        <v>2.2959816876340451</v>
      </c>
      <c r="T10" s="11">
        <v>3.3761525245340365</v>
      </c>
      <c r="U10" s="11">
        <f t="shared" si="3"/>
        <v>24.519676371925087</v>
      </c>
      <c r="V10" s="11"/>
      <c r="W10" s="11">
        <v>21.52484225031548</v>
      </c>
      <c r="X10" s="11">
        <v>3.0454889541265473</v>
      </c>
      <c r="Y10" s="11">
        <v>3.547841639481716</v>
      </c>
      <c r="Z10" s="11">
        <f t="shared" si="4"/>
        <v>28.118172843923745</v>
      </c>
      <c r="AA10" s="11"/>
      <c r="AB10" s="11">
        <v>20.664997870169579</v>
      </c>
      <c r="AC10" s="11">
        <v>3.398692011120747</v>
      </c>
      <c r="AD10" s="11">
        <v>3.5141930577714118</v>
      </c>
      <c r="AE10" s="11">
        <f t="shared" si="5"/>
        <v>27.577882939061737</v>
      </c>
      <c r="AG10" s="10" t="str">
        <f>name!E6</f>
        <v>Associate professional occupations</v>
      </c>
      <c r="AH10" s="11">
        <v>12.118474031541759</v>
      </c>
      <c r="AI10" s="11">
        <v>7.3375965366058082</v>
      </c>
      <c r="AJ10" s="11">
        <v>2.7929450293602995</v>
      </c>
      <c r="AK10" s="11">
        <f t="shared" si="6"/>
        <v>22.249015597507867</v>
      </c>
      <c r="AL10" s="11"/>
      <c r="AM10" s="11">
        <v>14.242919385186738</v>
      </c>
      <c r="AN10" s="11">
        <v>7.8732379267888213</v>
      </c>
      <c r="AO10" s="11">
        <v>3.1633375914853001</v>
      </c>
      <c r="AP10" s="11">
        <f t="shared" si="7"/>
        <v>25.279494903460858</v>
      </c>
      <c r="AQ10" s="11"/>
      <c r="AR10" s="11">
        <v>19.626631854206003</v>
      </c>
      <c r="AS10" s="11">
        <v>10.418085537000861</v>
      </c>
      <c r="AT10" s="11">
        <v>3.2960071092104535</v>
      </c>
      <c r="AU10" s="11">
        <f t="shared" si="8"/>
        <v>33.340724500417323</v>
      </c>
    </row>
    <row r="11" spans="1:47" x14ac:dyDescent="0.2">
      <c r="A11" t="str">
        <f>name!E7</f>
        <v>Administrative and secretarial occupations</v>
      </c>
      <c r="B11" s="11">
        <v>30.783845907080252</v>
      </c>
      <c r="C11" s="11">
        <v>23.046624358278532</v>
      </c>
      <c r="D11" s="11">
        <v>1.7468375996408081</v>
      </c>
      <c r="E11" s="11">
        <f t="shared" si="0"/>
        <v>55.57730786499959</v>
      </c>
      <c r="F11" s="11"/>
      <c r="G11" s="11">
        <v>30.400935336769276</v>
      </c>
      <c r="H11" s="11">
        <v>22.061401494958179</v>
      </c>
      <c r="I11" s="11">
        <v>1.6696453935928102</v>
      </c>
      <c r="J11" s="11">
        <f t="shared" si="1"/>
        <v>54.131982225320264</v>
      </c>
      <c r="K11" s="11"/>
      <c r="L11" s="11">
        <v>31.247383152053025</v>
      </c>
      <c r="M11" s="11">
        <v>20.879805886433516</v>
      </c>
      <c r="N11" s="11">
        <v>1.576319346206581</v>
      </c>
      <c r="O11" s="11">
        <f t="shared" si="2"/>
        <v>53.703508384693123</v>
      </c>
      <c r="Q11" s="10" t="str">
        <f>name!E7</f>
        <v>Administrative and secretarial occupations</v>
      </c>
      <c r="R11" s="11">
        <v>12.452931326295884</v>
      </c>
      <c r="S11" s="11">
        <v>3.770045864538603</v>
      </c>
      <c r="T11" s="11">
        <v>0.46221380785363336</v>
      </c>
      <c r="U11" s="11">
        <f t="shared" si="3"/>
        <v>16.685190998688121</v>
      </c>
      <c r="V11" s="11"/>
      <c r="W11" s="11">
        <v>13.578930909200002</v>
      </c>
      <c r="X11" s="11">
        <v>4.3096882710651263</v>
      </c>
      <c r="Y11" s="11">
        <v>0.4101769371379812</v>
      </c>
      <c r="Z11" s="11">
        <f t="shared" si="4"/>
        <v>18.298796117403107</v>
      </c>
      <c r="AA11" s="11"/>
      <c r="AB11" s="11">
        <v>17.146775596055878</v>
      </c>
      <c r="AC11" s="11">
        <v>4.6499612394677925</v>
      </c>
      <c r="AD11" s="11">
        <v>0.54903446211256357</v>
      </c>
      <c r="AE11" s="11">
        <f t="shared" si="5"/>
        <v>22.345771297636233</v>
      </c>
      <c r="AG11" s="10" t="str">
        <f>name!E7</f>
        <v>Administrative and secretarial occupations</v>
      </c>
      <c r="AH11" s="11">
        <v>18.330914580784384</v>
      </c>
      <c r="AI11" s="11">
        <v>19.27657849373993</v>
      </c>
      <c r="AJ11" s="11">
        <v>1.2846237917871752</v>
      </c>
      <c r="AK11" s="11">
        <f t="shared" si="6"/>
        <v>38.89211686631149</v>
      </c>
      <c r="AL11" s="11"/>
      <c r="AM11" s="11">
        <v>16.822004427569276</v>
      </c>
      <c r="AN11" s="11">
        <v>17.751713223893063</v>
      </c>
      <c r="AO11" s="11">
        <v>1.2594684564548289</v>
      </c>
      <c r="AP11" s="11">
        <f t="shared" si="7"/>
        <v>35.833186107917165</v>
      </c>
      <c r="AQ11" s="11"/>
      <c r="AR11" s="11">
        <v>14.100607555997144</v>
      </c>
      <c r="AS11" s="11">
        <v>16.229844646965724</v>
      </c>
      <c r="AT11" s="11">
        <v>1.0272848840940174</v>
      </c>
      <c r="AU11" s="11">
        <f t="shared" si="8"/>
        <v>31.357737087056883</v>
      </c>
    </row>
    <row r="12" spans="1:47" x14ac:dyDescent="0.2">
      <c r="A12" t="str">
        <f>name!E8</f>
        <v>Skilled trades occupations</v>
      </c>
      <c r="B12" s="11">
        <v>27.334203951084369</v>
      </c>
      <c r="C12" s="11">
        <v>5.4369019385482078</v>
      </c>
      <c r="D12" s="11">
        <v>19.715079195554186</v>
      </c>
      <c r="E12" s="11">
        <f t="shared" si="0"/>
        <v>52.486185085186762</v>
      </c>
      <c r="F12" s="11"/>
      <c r="G12" s="11">
        <v>23.130370754048812</v>
      </c>
      <c r="H12" s="11">
        <v>4.4432767634589458</v>
      </c>
      <c r="I12" s="11">
        <v>14.872438406762198</v>
      </c>
      <c r="J12" s="11">
        <f t="shared" si="1"/>
        <v>42.446085924269958</v>
      </c>
      <c r="K12" s="11"/>
      <c r="L12" s="11">
        <v>18.15394149503253</v>
      </c>
      <c r="M12" s="11">
        <v>5.1084567985767393</v>
      </c>
      <c r="N12" s="11">
        <v>15.604153129013122</v>
      </c>
      <c r="O12" s="11">
        <f t="shared" si="2"/>
        <v>38.866551422622393</v>
      </c>
      <c r="Q12" s="10" t="str">
        <f>name!E8</f>
        <v>Skilled trades occupations</v>
      </c>
      <c r="R12" s="11">
        <v>25.162303428871656</v>
      </c>
      <c r="S12" s="11">
        <v>3.6122543401590721</v>
      </c>
      <c r="T12" s="11">
        <v>17.778000819878457</v>
      </c>
      <c r="U12" s="11">
        <f t="shared" si="3"/>
        <v>46.552558588909186</v>
      </c>
      <c r="V12" s="11"/>
      <c r="W12" s="11">
        <v>20.98697086400292</v>
      </c>
      <c r="X12" s="11">
        <v>2.9099091790077689</v>
      </c>
      <c r="Y12" s="11">
        <v>13.002841066591351</v>
      </c>
      <c r="Z12" s="11">
        <f t="shared" si="4"/>
        <v>36.899721109602041</v>
      </c>
      <c r="AA12" s="11"/>
      <c r="AB12" s="11">
        <v>15.966830589455531</v>
      </c>
      <c r="AC12" s="11">
        <v>3.3317605218474675</v>
      </c>
      <c r="AD12" s="11">
        <v>13.327757148769596</v>
      </c>
      <c r="AE12" s="11">
        <f t="shared" si="5"/>
        <v>32.626348260072589</v>
      </c>
      <c r="AG12" s="10" t="str">
        <f>name!E8</f>
        <v>Skilled trades occupations</v>
      </c>
      <c r="AH12" s="11">
        <v>2.1719005222127206</v>
      </c>
      <c r="AI12" s="11">
        <v>1.8246475983891339</v>
      </c>
      <c r="AJ12" s="11">
        <v>1.9370783756757242</v>
      </c>
      <c r="AK12" s="11">
        <f t="shared" si="6"/>
        <v>5.9336264962775784</v>
      </c>
      <c r="AL12" s="11"/>
      <c r="AM12" s="11">
        <v>2.1433998900458837</v>
      </c>
      <c r="AN12" s="11">
        <v>1.5333675844511758</v>
      </c>
      <c r="AO12" s="11">
        <v>1.8695973401708457</v>
      </c>
      <c r="AP12" s="11">
        <f t="shared" si="7"/>
        <v>5.5463648146679052</v>
      </c>
      <c r="AQ12" s="11"/>
      <c r="AR12" s="11">
        <v>2.1871109055769997</v>
      </c>
      <c r="AS12" s="11">
        <v>1.776696276729272</v>
      </c>
      <c r="AT12" s="11">
        <v>2.2763959802435192</v>
      </c>
      <c r="AU12" s="11">
        <f t="shared" si="8"/>
        <v>6.2402031625497907</v>
      </c>
    </row>
    <row r="13" spans="1:47" x14ac:dyDescent="0.2">
      <c r="A13" t="str">
        <f>name!E9</f>
        <v>Caring, leisure and other service occupations</v>
      </c>
      <c r="B13" s="11">
        <v>20.635314883170878</v>
      </c>
      <c r="C13" s="11">
        <v>20.480206909084842</v>
      </c>
      <c r="D13" s="11">
        <v>3.8041508313106762</v>
      </c>
      <c r="E13" s="11">
        <f t="shared" si="0"/>
        <v>44.919672623566399</v>
      </c>
      <c r="F13" s="11"/>
      <c r="G13" s="11">
        <v>19.233976443206842</v>
      </c>
      <c r="H13" s="11">
        <v>18.321801140811509</v>
      </c>
      <c r="I13" s="11">
        <v>4.270328592146611</v>
      </c>
      <c r="J13" s="11">
        <f t="shared" si="1"/>
        <v>41.826106176164963</v>
      </c>
      <c r="K13" s="11"/>
      <c r="L13" s="11">
        <v>21.330262866754861</v>
      </c>
      <c r="M13" s="11">
        <v>17.912050957872307</v>
      </c>
      <c r="N13" s="11">
        <v>4.419971556924831</v>
      </c>
      <c r="O13" s="11">
        <f t="shared" si="2"/>
        <v>43.662285381551996</v>
      </c>
      <c r="Q13" s="10" t="str">
        <f>name!E9</f>
        <v>Caring, leisure and other service occupations</v>
      </c>
      <c r="R13" s="11">
        <v>4.7069736503971917</v>
      </c>
      <c r="S13" s="11">
        <v>2.2719156894196049</v>
      </c>
      <c r="T13" s="11">
        <v>0.76239941251909504</v>
      </c>
      <c r="U13" s="11">
        <f t="shared" si="3"/>
        <v>7.7412887523358913</v>
      </c>
      <c r="V13" s="11"/>
      <c r="W13" s="11">
        <v>4.8763769682947586</v>
      </c>
      <c r="X13" s="11">
        <v>2.3753845242843252</v>
      </c>
      <c r="Y13" s="11">
        <v>0.68227993426460054</v>
      </c>
      <c r="Z13" s="11">
        <f t="shared" si="4"/>
        <v>7.9340414268436836</v>
      </c>
      <c r="AA13" s="11"/>
      <c r="AB13" s="11">
        <v>5.3487255092991353</v>
      </c>
      <c r="AC13" s="11">
        <v>3.0572814755030353</v>
      </c>
      <c r="AD13" s="11">
        <v>0.93234065532960275</v>
      </c>
      <c r="AE13" s="11">
        <f t="shared" si="5"/>
        <v>9.3383476401317722</v>
      </c>
      <c r="AG13" s="10" t="str">
        <f>name!E9</f>
        <v>Caring, leisure and other service occupations</v>
      </c>
      <c r="AH13" s="11">
        <v>15.928341232773681</v>
      </c>
      <c r="AI13" s="11">
        <v>18.208291219665234</v>
      </c>
      <c r="AJ13" s="11">
        <v>3.0417514187915811</v>
      </c>
      <c r="AK13" s="11">
        <f t="shared" si="6"/>
        <v>37.178383871230501</v>
      </c>
      <c r="AL13" s="11"/>
      <c r="AM13" s="11">
        <v>14.357599474912082</v>
      </c>
      <c r="AN13" s="11">
        <v>15.946416616527184</v>
      </c>
      <c r="AO13" s="11">
        <v>3.5880486578820099</v>
      </c>
      <c r="AP13" s="11">
        <f t="shared" si="7"/>
        <v>33.892064749321278</v>
      </c>
      <c r="AQ13" s="11"/>
      <c r="AR13" s="11">
        <v>15.981537357455734</v>
      </c>
      <c r="AS13" s="11">
        <v>14.854769482369274</v>
      </c>
      <c r="AT13" s="11">
        <v>3.4876309015952276</v>
      </c>
      <c r="AU13" s="11">
        <f t="shared" si="8"/>
        <v>34.323937741420231</v>
      </c>
    </row>
    <row r="14" spans="1:47" x14ac:dyDescent="0.2">
      <c r="A14" t="str">
        <f>name!E10</f>
        <v>Sales and customer service occupations</v>
      </c>
      <c r="B14" s="11">
        <v>15.175433328172677</v>
      </c>
      <c r="C14" s="11">
        <v>22.324681996491378</v>
      </c>
      <c r="D14" s="11">
        <v>2.9979031854944647</v>
      </c>
      <c r="E14" s="11">
        <f t="shared" si="0"/>
        <v>40.498018510158516</v>
      </c>
      <c r="F14" s="11"/>
      <c r="G14" s="11">
        <v>14.261969055524661</v>
      </c>
      <c r="H14" s="11">
        <v>21.783364274454865</v>
      </c>
      <c r="I14" s="11">
        <v>1.935859739021401</v>
      </c>
      <c r="J14" s="11">
        <f t="shared" si="1"/>
        <v>37.981193069000931</v>
      </c>
      <c r="K14" s="11"/>
      <c r="L14" s="11">
        <v>14.230448035950863</v>
      </c>
      <c r="M14" s="11">
        <v>22.852696727909755</v>
      </c>
      <c r="N14" s="11">
        <v>1.4622073093469554</v>
      </c>
      <c r="O14" s="11">
        <f t="shared" si="2"/>
        <v>38.545352073207575</v>
      </c>
      <c r="Q14" s="10" t="str">
        <f>name!E10</f>
        <v>Sales and customer service occupations</v>
      </c>
      <c r="R14" s="11">
        <v>7.8708140253594063</v>
      </c>
      <c r="S14" s="11">
        <v>6.1161559320656149</v>
      </c>
      <c r="T14" s="11">
        <v>1.7536386631615231</v>
      </c>
      <c r="U14" s="11">
        <f t="shared" si="3"/>
        <v>15.740608620586544</v>
      </c>
      <c r="V14" s="11"/>
      <c r="W14" s="11">
        <v>7.9878403390569295</v>
      </c>
      <c r="X14" s="11">
        <v>6.8388789749402221</v>
      </c>
      <c r="Y14" s="11">
        <v>1.1453413242793058</v>
      </c>
      <c r="Z14" s="11">
        <f t="shared" si="4"/>
        <v>15.972060638276458</v>
      </c>
      <c r="AA14" s="11"/>
      <c r="AB14" s="11">
        <v>8.9537424224342459</v>
      </c>
      <c r="AC14" s="11">
        <v>7.7654390162101192</v>
      </c>
      <c r="AD14" s="11">
        <v>0.94073910571735597</v>
      </c>
      <c r="AE14" s="11">
        <f t="shared" si="5"/>
        <v>17.659920544361722</v>
      </c>
      <c r="AG14" s="10" t="str">
        <f>name!E10</f>
        <v>Sales and customer service occupations</v>
      </c>
      <c r="AH14" s="11">
        <v>7.3046193028132747</v>
      </c>
      <c r="AI14" s="11">
        <v>16.208526064425772</v>
      </c>
      <c r="AJ14" s="11">
        <v>1.2442645223329432</v>
      </c>
      <c r="AK14" s="11">
        <f t="shared" si="6"/>
        <v>24.757409889571992</v>
      </c>
      <c r="AL14" s="11"/>
      <c r="AM14" s="11">
        <v>6.2741287164677289</v>
      </c>
      <c r="AN14" s="11">
        <v>14.944485299514636</v>
      </c>
      <c r="AO14" s="11">
        <v>0.79051841474209539</v>
      </c>
      <c r="AP14" s="11">
        <f t="shared" si="7"/>
        <v>22.00913243072446</v>
      </c>
      <c r="AQ14" s="11"/>
      <c r="AR14" s="11">
        <v>5.2767056135166142</v>
      </c>
      <c r="AS14" s="11">
        <v>15.087257711699657</v>
      </c>
      <c r="AT14" s="11">
        <v>0.52146820362959889</v>
      </c>
      <c r="AU14" s="11">
        <f t="shared" si="8"/>
        <v>20.885431528845871</v>
      </c>
    </row>
    <row r="15" spans="1:47" x14ac:dyDescent="0.2">
      <c r="A15" t="str">
        <f>name!E11</f>
        <v>Process, plant and machine operatives</v>
      </c>
      <c r="B15" s="11">
        <v>25.199345426870075</v>
      </c>
      <c r="C15" s="11">
        <v>4.6668888414015814</v>
      </c>
      <c r="D15" s="11">
        <v>5.0739630318014548</v>
      </c>
      <c r="E15" s="11">
        <f t="shared" si="0"/>
        <v>34.940197300073109</v>
      </c>
      <c r="F15" s="11"/>
      <c r="G15" s="11">
        <v>21.135165367389654</v>
      </c>
      <c r="H15" s="11">
        <v>4.8146321037429036</v>
      </c>
      <c r="I15" s="11">
        <v>3.6624278690063639</v>
      </c>
      <c r="J15" s="11">
        <f t="shared" si="1"/>
        <v>29.61222534013892</v>
      </c>
      <c r="K15" s="11"/>
      <c r="L15" s="11">
        <v>17.409362224474272</v>
      </c>
      <c r="M15" s="11">
        <v>5.8453784364713357</v>
      </c>
      <c r="N15" s="11">
        <v>4.4878584902411323</v>
      </c>
      <c r="O15" s="11">
        <f t="shared" si="2"/>
        <v>27.742599151186738</v>
      </c>
      <c r="Q15" s="10" t="str">
        <f>name!E11</f>
        <v>Process, plant and machine operatives</v>
      </c>
      <c r="R15" s="11">
        <v>21.467017945188193</v>
      </c>
      <c r="S15" s="11">
        <v>3.2780440434456604</v>
      </c>
      <c r="T15" s="11">
        <v>4.6313068152471111</v>
      </c>
      <c r="U15" s="11">
        <f t="shared" si="3"/>
        <v>29.376368803880965</v>
      </c>
      <c r="V15" s="11"/>
      <c r="W15" s="11">
        <v>17.955567078412685</v>
      </c>
      <c r="X15" s="11">
        <v>3.6464388322904218</v>
      </c>
      <c r="Y15" s="11">
        <v>3.1961016202018446</v>
      </c>
      <c r="Z15" s="11">
        <f t="shared" si="4"/>
        <v>24.79810753090495</v>
      </c>
      <c r="AA15" s="11"/>
      <c r="AB15" s="11">
        <v>14.148116997294736</v>
      </c>
      <c r="AC15" s="11">
        <v>4.0587961378274606</v>
      </c>
      <c r="AD15" s="11">
        <v>4.0025670932513329</v>
      </c>
      <c r="AE15" s="11">
        <f t="shared" si="5"/>
        <v>22.209480228373529</v>
      </c>
      <c r="AG15" s="10" t="str">
        <f>name!E11</f>
        <v>Process, plant and machine operatives</v>
      </c>
      <c r="AH15" s="11">
        <v>3.732327481681891</v>
      </c>
      <c r="AI15" s="11">
        <v>1.3888447979559233</v>
      </c>
      <c r="AJ15" s="11">
        <v>0.44265621655434018</v>
      </c>
      <c r="AK15" s="11">
        <f t="shared" si="6"/>
        <v>5.5638284961921549</v>
      </c>
      <c r="AL15" s="11"/>
      <c r="AM15" s="11">
        <v>3.1795982889769694</v>
      </c>
      <c r="AN15" s="11">
        <v>1.168193271452485</v>
      </c>
      <c r="AO15" s="11">
        <v>0.46632624880451773</v>
      </c>
      <c r="AP15" s="11">
        <f t="shared" si="7"/>
        <v>4.8141178092339727</v>
      </c>
      <c r="AQ15" s="11"/>
      <c r="AR15" s="11">
        <v>3.2612452271795522</v>
      </c>
      <c r="AS15" s="11">
        <v>1.7865822986438777</v>
      </c>
      <c r="AT15" s="11">
        <v>0.48529139698980328</v>
      </c>
      <c r="AU15" s="11">
        <f t="shared" si="8"/>
        <v>5.5331189228132329</v>
      </c>
    </row>
    <row r="16" spans="1:47" x14ac:dyDescent="0.2">
      <c r="A16" t="str">
        <f>name!E12</f>
        <v>Elementary occupations</v>
      </c>
      <c r="B16" s="11">
        <v>25.816280046722571</v>
      </c>
      <c r="C16" s="11">
        <v>32.674338040287978</v>
      </c>
      <c r="D16" s="11">
        <v>3.6334509338079739</v>
      </c>
      <c r="E16" s="11">
        <f t="shared" si="0"/>
        <v>62.124069020818517</v>
      </c>
      <c r="F16" s="11"/>
      <c r="G16" s="11">
        <v>21.513437083347526</v>
      </c>
      <c r="H16" s="11">
        <v>26.082559578919373</v>
      </c>
      <c r="I16" s="11">
        <v>2.5688162836911039</v>
      </c>
      <c r="J16" s="11">
        <f t="shared" si="1"/>
        <v>50.164812945958005</v>
      </c>
      <c r="K16" s="11"/>
      <c r="L16" s="11">
        <v>23.478455143538699</v>
      </c>
      <c r="M16" s="11">
        <v>22.225605364183249</v>
      </c>
      <c r="N16" s="11">
        <v>3.3646479604886719</v>
      </c>
      <c r="O16" s="11">
        <f t="shared" si="2"/>
        <v>49.068708468210623</v>
      </c>
      <c r="Q16" s="10" t="str">
        <f>name!E12</f>
        <v>Elementary occupations</v>
      </c>
      <c r="R16" s="11">
        <v>20.046247180125039</v>
      </c>
      <c r="S16" s="11">
        <v>10.537083441956037</v>
      </c>
      <c r="T16" s="11">
        <v>2.620581629627003</v>
      </c>
      <c r="U16" s="11">
        <f t="shared" si="3"/>
        <v>33.203912251708083</v>
      </c>
      <c r="V16" s="11"/>
      <c r="W16" s="11">
        <v>16.542354903276841</v>
      </c>
      <c r="X16" s="11">
        <v>8.744361644878893</v>
      </c>
      <c r="Y16" s="11">
        <v>1.7376366312440521</v>
      </c>
      <c r="Z16" s="11">
        <f t="shared" si="4"/>
        <v>27.024353179399785</v>
      </c>
      <c r="AA16" s="11"/>
      <c r="AB16" s="11">
        <v>18.133588820730122</v>
      </c>
      <c r="AC16" s="11">
        <v>7.4202394766500088</v>
      </c>
      <c r="AD16" s="11">
        <v>2.2238424036421156</v>
      </c>
      <c r="AE16" s="11">
        <f t="shared" si="5"/>
        <v>27.777670701022245</v>
      </c>
      <c r="AG16" s="10" t="str">
        <f>name!E12</f>
        <v>Elementary occupations</v>
      </c>
      <c r="AH16" s="11">
        <v>5.7700328665975347</v>
      </c>
      <c r="AI16" s="11">
        <v>22.137254598331946</v>
      </c>
      <c r="AJ16" s="11">
        <v>1.0128693041809689</v>
      </c>
      <c r="AK16" s="11">
        <f t="shared" si="6"/>
        <v>28.920156769110452</v>
      </c>
      <c r="AL16" s="11"/>
      <c r="AM16" s="11">
        <v>4.9710821800706784</v>
      </c>
      <c r="AN16" s="11">
        <v>17.338197934040494</v>
      </c>
      <c r="AO16" s="11">
        <v>0.83117965244705128</v>
      </c>
      <c r="AP16" s="11">
        <f t="shared" si="7"/>
        <v>23.140459766558223</v>
      </c>
      <c r="AQ16" s="11"/>
      <c r="AR16" s="11">
        <v>5.3448663228085787</v>
      </c>
      <c r="AS16" s="11">
        <v>14.805365887533233</v>
      </c>
      <c r="AT16" s="11">
        <v>1.1408055568465543</v>
      </c>
      <c r="AU16" s="11">
        <f t="shared" si="8"/>
        <v>21.291037767188367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254.54267803768647</v>
      </c>
      <c r="C18" s="34">
        <f t="shared" ref="C18:D18" si="9">SUM(C8:C16)</f>
        <v>136.88471635506389</v>
      </c>
      <c r="D18" s="34">
        <f t="shared" si="9"/>
        <v>61.032605607249643</v>
      </c>
      <c r="E18" s="34">
        <f t="shared" si="0"/>
        <v>452.46</v>
      </c>
      <c r="F18" s="34"/>
      <c r="G18" s="34">
        <f>SUM(G8:G16)</f>
        <v>257.30146330257656</v>
      </c>
      <c r="H18" s="34">
        <f t="shared" ref="H18:I18" si="10">SUM(H8:H16)</f>
        <v>131.29799469700919</v>
      </c>
      <c r="I18" s="34">
        <f t="shared" si="10"/>
        <v>54.135542000414212</v>
      </c>
      <c r="J18" s="34">
        <f t="shared" ref="J18" si="11">SUM(G18:I18)</f>
        <v>442.73499999999996</v>
      </c>
      <c r="K18" s="34"/>
      <c r="L18" s="34">
        <f>SUM(L8:L16)</f>
        <v>269.40422156504428</v>
      </c>
      <c r="M18" s="34">
        <f t="shared" ref="M18:N18" si="12">SUM(M8:M16)</f>
        <v>135.54671668113608</v>
      </c>
      <c r="N18" s="34">
        <f t="shared" si="12"/>
        <v>56.809061753819478</v>
      </c>
      <c r="O18" s="34">
        <f>SUM(L18:N18)</f>
        <v>461.75999999999988</v>
      </c>
      <c r="Q18" s="231" t="str">
        <f>name!E3</f>
        <v>All occupations</v>
      </c>
      <c r="R18" s="34">
        <f>SUM(R8:R16)</f>
        <v>156.57945528494955</v>
      </c>
      <c r="S18" s="34">
        <f t="shared" ref="S18:T18" si="13">SUM(S8:S16)</f>
        <v>35.822710466733866</v>
      </c>
      <c r="T18" s="34">
        <f t="shared" si="13"/>
        <v>43.091770801422648</v>
      </c>
      <c r="U18" s="34">
        <f t="shared" ref="U18" si="14">SUM(R18:T18)</f>
        <v>235.49393655310607</v>
      </c>
      <c r="V18" s="34"/>
      <c r="W18" s="34">
        <f>SUM(W8:W16)</f>
        <v>157.09104049181619</v>
      </c>
      <c r="X18" s="34">
        <f t="shared" ref="X18:Y18" si="15">SUM(X8:X16)</f>
        <v>37.56648364733892</v>
      </c>
      <c r="Y18" s="34">
        <f t="shared" si="15"/>
        <v>34.634286023089665</v>
      </c>
      <c r="Z18" s="34">
        <f t="shared" ref="Z18" si="16">SUM(W18:Y18)</f>
        <v>229.29181016224476</v>
      </c>
      <c r="AA18" s="34"/>
      <c r="AB18" s="34">
        <f>SUM(AB8:AB16)</f>
        <v>158.90396632546083</v>
      </c>
      <c r="AC18" s="34">
        <f t="shared" ref="AC18:AD18" si="17">SUM(AC8:AC16)</f>
        <v>40.715200244675756</v>
      </c>
      <c r="AD18" s="34">
        <f t="shared" si="17"/>
        <v>36.290785981900576</v>
      </c>
      <c r="AE18" s="34">
        <f t="shared" ref="AE18" si="18">SUM(AB18:AD18)</f>
        <v>235.90995255203717</v>
      </c>
      <c r="AG18" s="231" t="str">
        <f>name!E3</f>
        <v>All occupations</v>
      </c>
      <c r="AH18" s="34">
        <f>SUM(AH8:AH16)</f>
        <v>97.963222752736925</v>
      </c>
      <c r="AI18" s="34">
        <f t="shared" ref="AI18:AJ18" si="19">SUM(AI8:AI16)</f>
        <v>101.06200588833003</v>
      </c>
      <c r="AJ18" s="34">
        <f t="shared" si="19"/>
        <v>17.940834805826981</v>
      </c>
      <c r="AK18" s="34">
        <f t="shared" si="6"/>
        <v>216.96606344689394</v>
      </c>
      <c r="AL18" s="34"/>
      <c r="AM18" s="34">
        <f>SUM(AM8:AM16)</f>
        <v>100.21042281076033</v>
      </c>
      <c r="AN18" s="34">
        <f t="shared" ref="AN18:AO18" si="20">SUM(AN8:AN16)</f>
        <v>93.731511049670289</v>
      </c>
      <c r="AO18" s="34">
        <f t="shared" si="20"/>
        <v>19.501255977324533</v>
      </c>
      <c r="AP18" s="34">
        <f t="shared" si="7"/>
        <v>213.44318983775514</v>
      </c>
      <c r="AQ18" s="34"/>
      <c r="AR18" s="34">
        <f>SUM(AR8:AR16)</f>
        <v>110.50025523958342</v>
      </c>
      <c r="AS18" s="34">
        <f t="shared" ref="AS18:AT18" si="21">SUM(AS8:AS16)</f>
        <v>94.831516436460348</v>
      </c>
      <c r="AT18" s="34">
        <f t="shared" si="21"/>
        <v>20.518275771918905</v>
      </c>
      <c r="AU18" s="34">
        <f t="shared" si="8"/>
        <v>225.85004744796268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10.67045178677394</v>
      </c>
      <c r="C26" s="18">
        <f t="shared" ref="C26:O26" si="22">C8/C$18*100</f>
        <v>2.8140302820671135</v>
      </c>
      <c r="D26" s="18">
        <f t="shared" si="22"/>
        <v>14.82471957219072</v>
      </c>
      <c r="E26" s="18">
        <f t="shared" si="22"/>
        <v>8.8539857082181044</v>
      </c>
      <c r="F26" s="18"/>
      <c r="G26" s="18">
        <f t="shared" si="22"/>
        <v>12.044116152841546</v>
      </c>
      <c r="H26" s="18">
        <f t="shared" si="22"/>
        <v>4.3814426556975858</v>
      </c>
      <c r="I26" s="18">
        <f t="shared" si="22"/>
        <v>16.595317822476204</v>
      </c>
      <c r="J26" s="18">
        <f t="shared" si="22"/>
        <v>10.328164409577386</v>
      </c>
      <c r="K26" s="18"/>
      <c r="L26" s="18">
        <f t="shared" si="22"/>
        <v>11.215958205896053</v>
      </c>
      <c r="M26" s="18">
        <f t="shared" si="22"/>
        <v>5.0423563033814407</v>
      </c>
      <c r="N26" s="18">
        <f t="shared" si="22"/>
        <v>17.369536148218501</v>
      </c>
      <c r="O26" s="18">
        <f t="shared" si="22"/>
        <v>10.160794314155899</v>
      </c>
      <c r="Q26" t="str">
        <f>$A$8</f>
        <v>Managers, directors and senior officials</v>
      </c>
      <c r="R26" s="18">
        <f>R8/R$18*100</f>
        <v>11.628444136143543</v>
      </c>
      <c r="S26" s="18">
        <f t="shared" ref="S26:U26" si="23">S8/S$18*100</f>
        <v>3.9521362729732417</v>
      </c>
      <c r="T26" s="18">
        <f t="shared" si="23"/>
        <v>13.76714416024168</v>
      </c>
      <c r="U26" s="18">
        <f t="shared" si="23"/>
        <v>10.8520938595274</v>
      </c>
      <c r="V26" s="18"/>
      <c r="W26" s="18">
        <f t="shared" ref="W26:Z26" si="24">W8/W$18*100</f>
        <v>13.146228442678762</v>
      </c>
      <c r="X26" s="18">
        <f t="shared" si="24"/>
        <v>5.8066219490882833</v>
      </c>
      <c r="Y26" s="18">
        <f t="shared" si="24"/>
        <v>15.427624817205658</v>
      </c>
      <c r="Z26" s="18">
        <f t="shared" si="24"/>
        <v>12.288331806018361</v>
      </c>
      <c r="AA26" s="18"/>
      <c r="AB26" s="18">
        <f t="shared" ref="AB26:AE26" si="25">AB8/AB$18*100</f>
        <v>12.074828882640738</v>
      </c>
      <c r="AC26" s="18">
        <f t="shared" si="25"/>
        <v>6.066712527439674</v>
      </c>
      <c r="AD26" s="18">
        <f t="shared" si="25"/>
        <v>16.32899072441646</v>
      </c>
      <c r="AE26" s="18">
        <f t="shared" si="25"/>
        <v>11.692332160535859</v>
      </c>
      <c r="AG26" t="str">
        <f>$A$8</f>
        <v>Managers, directors and senior officials</v>
      </c>
      <c r="AH26" s="18">
        <f>AH8/AH$18*100</f>
        <v>9.1392453195259957</v>
      </c>
      <c r="AI26" s="18">
        <f t="shared" ref="AI26:AK26" si="26">AI8/AI$18*100</f>
        <v>2.4106141709943247</v>
      </c>
      <c r="AJ26" s="18">
        <f t="shared" si="26"/>
        <v>17.364891072021152</v>
      </c>
      <c r="AK26" s="18">
        <f t="shared" si="26"/>
        <v>6.6852485945180655</v>
      </c>
      <c r="AL26" s="18"/>
      <c r="AM26" s="18">
        <f t="shared" ref="AM26:AP26" si="27">AM8/AM$18*100</f>
        <v>10.316431931048637</v>
      </c>
      <c r="AN26" s="18">
        <f t="shared" si="27"/>
        <v>3.8102476112549932</v>
      </c>
      <c r="AO26" s="18">
        <f t="shared" si="27"/>
        <v>18.669143917509604</v>
      </c>
      <c r="AP26" s="18">
        <f t="shared" si="27"/>
        <v>8.222450327565177</v>
      </c>
      <c r="AQ26" s="18"/>
      <c r="AR26" s="18">
        <f t="shared" ref="AR26:AU26" si="28">AR8/AR$18*100</f>
        <v>9.9808664244385703</v>
      </c>
      <c r="AS26" s="18">
        <f t="shared" si="28"/>
        <v>4.602556642344112</v>
      </c>
      <c r="AT26" s="18">
        <f t="shared" si="28"/>
        <v>19.209954500102</v>
      </c>
      <c r="AU26" s="18">
        <f t="shared" si="28"/>
        <v>8.5610380831797119</v>
      </c>
    </row>
    <row r="27" spans="1:47" x14ac:dyDescent="0.2">
      <c r="A27" t="str">
        <f>$A$9</f>
        <v>Professional occupations</v>
      </c>
      <c r="B27" s="18">
        <f t="shared" ref="B27:B34" si="29">B9/B$18*100</f>
        <v>20.221121645813621</v>
      </c>
      <c r="C27" s="18">
        <f t="shared" ref="C27:O27" si="30">C9/C$18*100</f>
        <v>10.78974999565899</v>
      </c>
      <c r="D27" s="18">
        <f t="shared" si="30"/>
        <v>14.490960297161715</v>
      </c>
      <c r="E27" s="18">
        <f t="shared" si="30"/>
        <v>16.59486228403847</v>
      </c>
      <c r="F27" s="18"/>
      <c r="G27" s="18">
        <f t="shared" si="30"/>
        <v>23.65636003091273</v>
      </c>
      <c r="H27" s="18">
        <f t="shared" si="30"/>
        <v>13.038650097835569</v>
      </c>
      <c r="I27" s="18">
        <f t="shared" si="30"/>
        <v>17.476284314776937</v>
      </c>
      <c r="J27" s="18">
        <f t="shared" si="30"/>
        <v>19.751889476327804</v>
      </c>
      <c r="K27" s="18"/>
      <c r="L27" s="18">
        <f t="shared" si="30"/>
        <v>27.11407920887881</v>
      </c>
      <c r="M27" s="18">
        <f t="shared" si="30"/>
        <v>14.807585930823958</v>
      </c>
      <c r="N27" s="18">
        <f t="shared" si="30"/>
        <v>16.223174601547139</v>
      </c>
      <c r="O27" s="18">
        <f t="shared" si="30"/>
        <v>22.161708215090542</v>
      </c>
      <c r="Q27" t="str">
        <f>$A$9</f>
        <v>Professional occupations</v>
      </c>
      <c r="R27" s="18">
        <f t="shared" ref="R27:U27" si="31">R9/R$18*100</f>
        <v>17.765977683242596</v>
      </c>
      <c r="S27" s="18">
        <f t="shared" si="31"/>
        <v>7.049905214577465</v>
      </c>
      <c r="T27" s="18">
        <f t="shared" si="31"/>
        <v>13.401563253878498</v>
      </c>
      <c r="U27" s="18">
        <f t="shared" si="31"/>
        <v>15.337256519421338</v>
      </c>
      <c r="V27" s="18"/>
      <c r="W27" s="18">
        <f t="shared" ref="W27:Z27" si="32">W9/W$18*100</f>
        <v>20.998403237987276</v>
      </c>
      <c r="X27" s="18">
        <f t="shared" si="32"/>
        <v>9.3567170533608426</v>
      </c>
      <c r="Y27" s="18">
        <f t="shared" si="32"/>
        <v>16.078920063246212</v>
      </c>
      <c r="Z27" s="18">
        <f t="shared" si="32"/>
        <v>18.347981486717739</v>
      </c>
      <c r="AA27" s="18"/>
      <c r="AB27" s="18">
        <f t="shared" ref="AB27:AE27" si="33">AB9/AB$18*100</f>
        <v>24.765779865991671</v>
      </c>
      <c r="AC27" s="18">
        <f t="shared" si="33"/>
        <v>11.207009138632232</v>
      </c>
      <c r="AD27" s="18">
        <f t="shared" si="33"/>
        <v>13.431489141445544</v>
      </c>
      <c r="AE27" s="18">
        <f t="shared" si="33"/>
        <v>20.68210991584521</v>
      </c>
      <c r="AG27" t="str">
        <f>$A$9</f>
        <v>Professional occupations</v>
      </c>
      <c r="AH27" s="18">
        <f t="shared" ref="AH27:AK27" si="34">AH9/AH$18*100</f>
        <v>24.145299449516632</v>
      </c>
      <c r="AI27" s="18">
        <f>AI9/AI$18*100</f>
        <v>12.115385437045763</v>
      </c>
      <c r="AJ27" s="18">
        <f t="shared" si="34"/>
        <v>17.107563605144946</v>
      </c>
      <c r="AK27" s="18">
        <f t="shared" si="34"/>
        <v>17.959861618204183</v>
      </c>
      <c r="AL27" s="18"/>
      <c r="AM27" s="18">
        <f t="shared" ref="AM27:AP27" si="35">AM9/AM$18*100</f>
        <v>27.823004442457062</v>
      </c>
      <c r="AN27" s="18">
        <f t="shared" si="35"/>
        <v>14.514325417233323</v>
      </c>
      <c r="AO27" s="18">
        <f t="shared" si="35"/>
        <v>19.958007195714959</v>
      </c>
      <c r="AP27" s="18">
        <f t="shared" si="35"/>
        <v>21.260040682668095</v>
      </c>
      <c r="AQ27" s="18"/>
      <c r="AR27" s="18">
        <f t="shared" ref="AR27:AU27" si="36">AR9/AR$18*100</f>
        <v>30.491031405913798</v>
      </c>
      <c r="AS27" s="18">
        <f t="shared" si="36"/>
        <v>16.353466568392825</v>
      </c>
      <c r="AT27" s="18">
        <f t="shared" si="36"/>
        <v>21.160843862235492</v>
      </c>
      <c r="AU27" s="18">
        <f t="shared" si="36"/>
        <v>23.707211386399216</v>
      </c>
    </row>
    <row r="28" spans="1:47" x14ac:dyDescent="0.2">
      <c r="A28" t="str">
        <f>$A$10</f>
        <v>Associate professional occupations</v>
      </c>
      <c r="B28" s="18">
        <f t="shared" si="29"/>
        <v>12.165353342716886</v>
      </c>
      <c r="C28" s="18">
        <f t="shared" ref="C28:O28" si="37">C10/C$18*100</f>
        <v>7.0377310782099372</v>
      </c>
      <c r="D28" s="18">
        <f t="shared" si="37"/>
        <v>10.107871837543748</v>
      </c>
      <c r="E28" s="18">
        <f t="shared" si="37"/>
        <v>10.336536261643673</v>
      </c>
      <c r="F28" s="18"/>
      <c r="G28" s="18">
        <f t="shared" si="37"/>
        <v>13.901110851219961</v>
      </c>
      <c r="H28" s="18">
        <f t="shared" si="37"/>
        <v>8.3159890645032704</v>
      </c>
      <c r="I28" s="18">
        <f t="shared" si="37"/>
        <v>12.396992775865565</v>
      </c>
      <c r="J28" s="18">
        <f t="shared" si="37"/>
        <v>12.060864342639412</v>
      </c>
      <c r="K28" s="18"/>
      <c r="L28" s="18">
        <f t="shared" si="37"/>
        <v>14.955827154567311</v>
      </c>
      <c r="M28" s="18">
        <f t="shared" si="37"/>
        <v>10.193369405342796</v>
      </c>
      <c r="N28" s="18">
        <f t="shared" si="37"/>
        <v>11.987876505501324</v>
      </c>
      <c r="O28" s="18">
        <f t="shared" si="37"/>
        <v>13.192699116311301</v>
      </c>
      <c r="Q28" t="str">
        <f>$A$10</f>
        <v>Associate professional occupations</v>
      </c>
      <c r="R28" s="18">
        <f t="shared" ref="R28:U28" si="38">R10/R$18*100</f>
        <v>12.037046702875227</v>
      </c>
      <c r="S28" s="18">
        <f t="shared" si="38"/>
        <v>6.4092908038496086</v>
      </c>
      <c r="T28" s="18">
        <f t="shared" si="38"/>
        <v>7.8347964396547258</v>
      </c>
      <c r="U28" s="18">
        <f t="shared" si="38"/>
        <v>10.412020254455967</v>
      </c>
      <c r="V28" s="18"/>
      <c r="W28" s="18">
        <f t="shared" ref="W28:Z28" si="39">W10/W$18*100</f>
        <v>13.702145063732541</v>
      </c>
      <c r="X28" s="18">
        <f t="shared" si="39"/>
        <v>8.1069311216789366</v>
      </c>
      <c r="Y28" s="18">
        <f t="shared" si="39"/>
        <v>10.243726800421046</v>
      </c>
      <c r="Z28" s="18">
        <f t="shared" si="39"/>
        <v>12.263051534212053</v>
      </c>
      <c r="AA28" s="18"/>
      <c r="AB28" s="18">
        <f t="shared" ref="AB28:AE28" si="40">AB10/AB$18*100</f>
        <v>13.004708660225853</v>
      </c>
      <c r="AC28" s="18">
        <f t="shared" si="40"/>
        <v>8.3474770864357648</v>
      </c>
      <c r="AD28" s="18">
        <f t="shared" si="40"/>
        <v>9.6834305532099982</v>
      </c>
      <c r="AE28" s="18">
        <f t="shared" si="40"/>
        <v>11.690004020910729</v>
      </c>
      <c r="AG28" t="str">
        <f>$A$10</f>
        <v>Associate professional occupations</v>
      </c>
      <c r="AH28" s="18">
        <f t="shared" ref="AH28:AK28" si="41">AH10/AH$18*100</f>
        <v>12.370432179563212</v>
      </c>
      <c r="AI28" s="18">
        <f t="shared" si="41"/>
        <v>7.2604897083812041</v>
      </c>
      <c r="AJ28" s="18">
        <f t="shared" si="41"/>
        <v>15.567531051861547</v>
      </c>
      <c r="AK28" s="18">
        <f t="shared" si="41"/>
        <v>10.254606293741272</v>
      </c>
      <c r="AL28" s="18"/>
      <c r="AM28" s="18">
        <f t="shared" ref="AM28:AP28" si="42">AM10/AM$18*100</f>
        <v>14.213011965914358</v>
      </c>
      <c r="AN28" s="18">
        <f t="shared" si="42"/>
        <v>8.3997770212160852</v>
      </c>
      <c r="AO28" s="18">
        <f t="shared" si="42"/>
        <v>16.221199266157694</v>
      </c>
      <c r="AP28" s="18">
        <f t="shared" si="42"/>
        <v>11.843664313055195</v>
      </c>
      <c r="AQ28" s="18"/>
      <c r="AR28" s="18">
        <f t="shared" ref="AR28:AU28" si="43">AR10/AR$18*100</f>
        <v>17.761616759755093</v>
      </c>
      <c r="AS28" s="18">
        <f t="shared" si="43"/>
        <v>10.985889426308242</v>
      </c>
      <c r="AT28" s="18">
        <f t="shared" si="43"/>
        <v>16.063762598031428</v>
      </c>
      <c r="AU28" s="18">
        <f t="shared" si="43"/>
        <v>14.762327870707773</v>
      </c>
    </row>
    <row r="29" spans="1:47" x14ac:dyDescent="0.2">
      <c r="A29" t="str">
        <f>$A$11</f>
        <v>Administrative and secretarial occupations</v>
      </c>
      <c r="B29" s="18">
        <f t="shared" si="29"/>
        <v>12.093785664705912</v>
      </c>
      <c r="C29" s="18">
        <f t="shared" ref="C29:O29" si="44">C11/C$18*100</f>
        <v>16.836521250844488</v>
      </c>
      <c r="D29" s="18">
        <f t="shared" si="44"/>
        <v>2.8621383312419377</v>
      </c>
      <c r="E29" s="18">
        <f t="shared" si="44"/>
        <v>12.283363803430047</v>
      </c>
      <c r="F29" s="18"/>
      <c r="G29" s="18">
        <f t="shared" si="44"/>
        <v>11.815298267860589</v>
      </c>
      <c r="H29" s="18">
        <f t="shared" si="44"/>
        <v>16.802542602321033</v>
      </c>
      <c r="I29" s="18">
        <f t="shared" si="44"/>
        <v>3.0841944716837508</v>
      </c>
      <c r="J29" s="18">
        <f t="shared" si="44"/>
        <v>12.226723034167227</v>
      </c>
      <c r="K29" s="18"/>
      <c r="L29" s="18">
        <f t="shared" si="44"/>
        <v>11.598698405885498</v>
      </c>
      <c r="M29" s="18">
        <f t="shared" si="44"/>
        <v>15.404139914028136</v>
      </c>
      <c r="N29" s="18">
        <f t="shared" si="44"/>
        <v>2.774767435937453</v>
      </c>
      <c r="O29" s="18">
        <f t="shared" si="44"/>
        <v>11.630177664737772</v>
      </c>
      <c r="Q29" t="str">
        <f>$A$11</f>
        <v>Administrative and secretarial occupations</v>
      </c>
      <c r="R29" s="18">
        <f t="shared" ref="R29:U29" si="45">R11/R$18*100</f>
        <v>7.953106813172611</v>
      </c>
      <c r="S29" s="18">
        <f t="shared" si="45"/>
        <v>10.52417814123694</v>
      </c>
      <c r="T29" s="18">
        <f t="shared" si="45"/>
        <v>1.0726266274450103</v>
      </c>
      <c r="U29" s="18">
        <f t="shared" si="45"/>
        <v>7.0851892167191552</v>
      </c>
      <c r="V29" s="18"/>
      <c r="W29" s="18">
        <f t="shared" ref="W29:Z29" si="46">W11/W$18*100</f>
        <v>8.64398814005399</v>
      </c>
      <c r="X29" s="18">
        <f t="shared" si="46"/>
        <v>11.472163089638574</v>
      </c>
      <c r="Y29" s="18">
        <f t="shared" si="46"/>
        <v>1.1843089153462791</v>
      </c>
      <c r="Z29" s="18">
        <f t="shared" si="46"/>
        <v>7.980571178907371</v>
      </c>
      <c r="AA29" s="18"/>
      <c r="AB29" s="18">
        <f t="shared" ref="AB29:AE29" si="47">AB11/AB$18*100</f>
        <v>10.790652991591493</v>
      </c>
      <c r="AC29" s="18">
        <f t="shared" si="47"/>
        <v>11.420700896775912</v>
      </c>
      <c r="AD29" s="18">
        <f t="shared" si="47"/>
        <v>1.5128756439344833</v>
      </c>
      <c r="AE29" s="18">
        <f t="shared" si="47"/>
        <v>9.4721613293136464</v>
      </c>
      <c r="AG29" t="str">
        <f>$A$11</f>
        <v>Administrative and secretarial occupations</v>
      </c>
      <c r="AH29" s="18">
        <f t="shared" ref="AH29:AK29" si="48">AH11/AH$18*100</f>
        <v>18.712037094831334</v>
      </c>
      <c r="AI29" s="18">
        <f t="shared" si="48"/>
        <v>19.07401136985137</v>
      </c>
      <c r="AJ29" s="18">
        <f t="shared" si="48"/>
        <v>7.1603345423477389</v>
      </c>
      <c r="AK29" s="18">
        <f t="shared" si="48"/>
        <v>17.925437853478403</v>
      </c>
      <c r="AL29" s="18"/>
      <c r="AM29" s="18">
        <f t="shared" ref="AM29:AP29" si="49">AM11/AM$18*100</f>
        <v>16.786681420690474</v>
      </c>
      <c r="AN29" s="18">
        <f t="shared" si="49"/>
        <v>18.938895815395593</v>
      </c>
      <c r="AO29" s="18">
        <f t="shared" si="49"/>
        <v>6.4583966177322134</v>
      </c>
      <c r="AP29" s="18">
        <f t="shared" si="49"/>
        <v>16.788160884943245</v>
      </c>
      <c r="AQ29" s="18"/>
      <c r="AR29" s="18">
        <f t="shared" ref="AR29:AU29" si="50">AR11/AR$18*100</f>
        <v>12.76070134446714</v>
      </c>
      <c r="AS29" s="18">
        <f t="shared" si="50"/>
        <v>17.114399576052499</v>
      </c>
      <c r="AT29" s="18">
        <f t="shared" si="50"/>
        <v>5.0066823134327327</v>
      </c>
      <c r="AU29" s="18">
        <f t="shared" si="50"/>
        <v>13.884317245619313</v>
      </c>
    </row>
    <row r="30" spans="1:47" x14ac:dyDescent="0.2">
      <c r="A30" t="str">
        <f>$A$12</f>
        <v>Skilled trades occupations</v>
      </c>
      <c r="B30" s="18">
        <f t="shared" si="29"/>
        <v>10.738554399524855</v>
      </c>
      <c r="C30" s="18">
        <f t="shared" ref="C30:O30" si="51">C12/C$18*100</f>
        <v>3.9718838474599916</v>
      </c>
      <c r="D30" s="18">
        <f t="shared" si="51"/>
        <v>32.302535668266415</v>
      </c>
      <c r="E30" s="18">
        <f t="shared" si="51"/>
        <v>11.600182355387606</v>
      </c>
      <c r="F30" s="18"/>
      <c r="G30" s="18">
        <f t="shared" si="51"/>
        <v>8.9895993816593229</v>
      </c>
      <c r="H30" s="18">
        <f t="shared" si="51"/>
        <v>3.384116241617023</v>
      </c>
      <c r="I30" s="18">
        <f t="shared" si="51"/>
        <v>27.472595373014652</v>
      </c>
      <c r="J30" s="18">
        <f t="shared" si="51"/>
        <v>9.587244271238994</v>
      </c>
      <c r="K30" s="18"/>
      <c r="L30" s="18">
        <f t="shared" si="51"/>
        <v>6.7385512333738573</v>
      </c>
      <c r="M30" s="18">
        <f t="shared" si="51"/>
        <v>3.7687794464206883</v>
      </c>
      <c r="N30" s="18">
        <f t="shared" si="51"/>
        <v>27.467718436599597</v>
      </c>
      <c r="O30" s="18">
        <f t="shared" si="51"/>
        <v>8.4170459595076235</v>
      </c>
      <c r="Q30" t="str">
        <f>$A$12</f>
        <v>Skilled trades occupations</v>
      </c>
      <c r="R30" s="18">
        <f t="shared" ref="R30:U30" si="52">R12/R$18*100</f>
        <v>16.069990397578206</v>
      </c>
      <c r="S30" s="18">
        <f t="shared" si="52"/>
        <v>10.083699120181118</v>
      </c>
      <c r="T30" s="18">
        <f t="shared" si="52"/>
        <v>41.256138908293664</v>
      </c>
      <c r="U30" s="18">
        <f t="shared" si="52"/>
        <v>19.76804977244548</v>
      </c>
      <c r="V30" s="18"/>
      <c r="W30" s="18">
        <f t="shared" ref="W30:Z30" si="53">W12/W$18*100</f>
        <v>13.359750370420556</v>
      </c>
      <c r="X30" s="18">
        <f t="shared" si="53"/>
        <v>7.746024904340219</v>
      </c>
      <c r="Y30" s="18">
        <f t="shared" si="53"/>
        <v>37.543262932929345</v>
      </c>
      <c r="Z30" s="18">
        <f t="shared" si="53"/>
        <v>16.092908457346184</v>
      </c>
      <c r="AA30" s="18"/>
      <c r="AB30" s="18">
        <f t="shared" ref="AB30:AE30" si="54">AB12/AB$18*100</f>
        <v>10.048100723145513</v>
      </c>
      <c r="AC30" s="18">
        <f t="shared" si="54"/>
        <v>8.1830876474275858</v>
      </c>
      <c r="AD30" s="18">
        <f t="shared" si="54"/>
        <v>36.724906303811089</v>
      </c>
      <c r="AE30" s="18">
        <f t="shared" si="54"/>
        <v>13.830000772381931</v>
      </c>
      <c r="AG30" t="str">
        <f>$A$12</f>
        <v>Skilled trades occupations</v>
      </c>
      <c r="AH30" s="18">
        <f t="shared" ref="AH30:AK30" si="55">AH12/AH$18*100</f>
        <v>2.217057035470019</v>
      </c>
      <c r="AI30" s="18">
        <f t="shared" si="55"/>
        <v>1.8054733649412278</v>
      </c>
      <c r="AJ30" s="18">
        <f t="shared" si="55"/>
        <v>10.797035905188665</v>
      </c>
      <c r="AK30" s="18">
        <f t="shared" si="55"/>
        <v>2.7348177876352229</v>
      </c>
      <c r="AL30" s="18"/>
      <c r="AM30" s="18">
        <f t="shared" ref="AM30:AP30" si="56">AM12/AM$18*100</f>
        <v>2.1388991583176225</v>
      </c>
      <c r="AN30" s="18">
        <f t="shared" si="56"/>
        <v>1.6359147177714997</v>
      </c>
      <c r="AO30" s="18">
        <f t="shared" si="56"/>
        <v>9.5870611736226454</v>
      </c>
      <c r="AP30" s="18">
        <f t="shared" si="56"/>
        <v>2.5985203926552405</v>
      </c>
      <c r="AQ30" s="18"/>
      <c r="AR30" s="18">
        <f t="shared" ref="AR30:AU30" si="57">AR12/AR$18*100</f>
        <v>1.9792813155363034</v>
      </c>
      <c r="AS30" s="18">
        <f t="shared" si="57"/>
        <v>1.8735293323287792</v>
      </c>
      <c r="AT30" s="18">
        <f t="shared" si="57"/>
        <v>11.094479894645779</v>
      </c>
      <c r="AU30" s="18">
        <f t="shared" si="57"/>
        <v>2.7629851014255706</v>
      </c>
    </row>
    <row r="31" spans="1:47" x14ac:dyDescent="0.2">
      <c r="A31" t="str">
        <f>$A$13</f>
        <v>Caring, leisure and other service occupations</v>
      </c>
      <c r="B31" s="18">
        <f t="shared" si="29"/>
        <v>8.106819273786261</v>
      </c>
      <c r="C31" s="18">
        <f t="shared" ref="C31:O31" si="58">C13/C$18*100</f>
        <v>14.96164616067249</v>
      </c>
      <c r="D31" s="18">
        <f t="shared" si="58"/>
        <v>6.2329811966258362</v>
      </c>
      <c r="E31" s="18">
        <f t="shared" si="58"/>
        <v>9.9278770772148697</v>
      </c>
      <c r="F31" s="18"/>
      <c r="G31" s="18">
        <f t="shared" si="58"/>
        <v>7.4752689690646763</v>
      </c>
      <c r="H31" s="18">
        <f t="shared" si="58"/>
        <v>13.954364789113461</v>
      </c>
      <c r="I31" s="18">
        <f t="shared" si="58"/>
        <v>7.8882161965127038</v>
      </c>
      <c r="J31" s="18">
        <f t="shared" si="58"/>
        <v>9.4472102219533056</v>
      </c>
      <c r="K31" s="18"/>
      <c r="L31" s="18">
        <f t="shared" si="58"/>
        <v>7.9175681594153984</v>
      </c>
      <c r="M31" s="18">
        <f t="shared" si="58"/>
        <v>13.214669743723206</v>
      </c>
      <c r="N31" s="18">
        <f t="shared" si="58"/>
        <v>7.7803987963727641</v>
      </c>
      <c r="O31" s="18">
        <f t="shared" si="58"/>
        <v>9.4556231335654903</v>
      </c>
      <c r="Q31" t="str">
        <f>$A$13</f>
        <v>Caring, leisure and other service occupations</v>
      </c>
      <c r="R31" s="18">
        <f t="shared" ref="R31:U31" si="59">R13/R$18*100</f>
        <v>3.0061246808090201</v>
      </c>
      <c r="S31" s="18">
        <f t="shared" si="59"/>
        <v>6.3421099626991646</v>
      </c>
      <c r="T31" s="18">
        <f t="shared" si="59"/>
        <v>1.7692459565711904</v>
      </c>
      <c r="U31" s="18">
        <f t="shared" si="59"/>
        <v>3.2872560821073025</v>
      </c>
      <c r="V31" s="18"/>
      <c r="W31" s="18">
        <f t="shared" ref="W31:Z31" si="60">W13/W$18*100</f>
        <v>3.1041725568994485</v>
      </c>
      <c r="X31" s="18">
        <f t="shared" si="60"/>
        <v>6.3231484388680315</v>
      </c>
      <c r="Y31" s="18">
        <f t="shared" si="60"/>
        <v>1.9699552455325466</v>
      </c>
      <c r="Z31" s="18">
        <f t="shared" si="60"/>
        <v>3.4602375990793695</v>
      </c>
      <c r="AA31" s="18"/>
      <c r="AB31" s="18">
        <f t="shared" ref="AB31:AE31" si="61">AB13/AB$18*100</f>
        <v>3.366011329348499</v>
      </c>
      <c r="AC31" s="18">
        <f t="shared" si="61"/>
        <v>7.5089437289525049</v>
      </c>
      <c r="AD31" s="18">
        <f t="shared" si="61"/>
        <v>2.5690836671175767</v>
      </c>
      <c r="AE31" s="18">
        <f t="shared" si="61"/>
        <v>3.9584373355642613</v>
      </c>
      <c r="AG31" t="str">
        <f>$A$13</f>
        <v>Caring, leisure and other service occupations</v>
      </c>
      <c r="AH31" s="18">
        <f t="shared" ref="AH31:AK31" si="62">AH13/AH$18*100</f>
        <v>16.259511258605126</v>
      </c>
      <c r="AI31" s="18">
        <f t="shared" si="62"/>
        <v>18.016950148193928</v>
      </c>
      <c r="AJ31" s="18">
        <f t="shared" si="62"/>
        <v>16.954347173430605</v>
      </c>
      <c r="AK31" s="18">
        <f t="shared" si="62"/>
        <v>17.135575619792967</v>
      </c>
      <c r="AL31" s="18"/>
      <c r="AM31" s="18">
        <f t="shared" ref="AM31:AP31" si="63">AM13/AM$18*100</f>
        <v>14.327451249283024</v>
      </c>
      <c r="AN31" s="18">
        <f t="shared" si="63"/>
        <v>17.01286625804725</v>
      </c>
      <c r="AO31" s="18">
        <f t="shared" si="63"/>
        <v>18.399064460535687</v>
      </c>
      <c r="AP31" s="18">
        <f t="shared" si="63"/>
        <v>15.878728562426236</v>
      </c>
      <c r="AQ31" s="18"/>
      <c r="AR31" s="18">
        <f t="shared" ref="AR31:AU31" si="64">AR13/AR$18*100</f>
        <v>14.462896327981353</v>
      </c>
      <c r="AS31" s="18">
        <f t="shared" si="64"/>
        <v>15.664380409146329</v>
      </c>
      <c r="AT31" s="18">
        <f t="shared" si="64"/>
        <v>16.997680216231238</v>
      </c>
      <c r="AU31" s="18">
        <f t="shared" si="64"/>
        <v>15.197666827733872</v>
      </c>
    </row>
    <row r="32" spans="1:47" x14ac:dyDescent="0.2">
      <c r="A32" t="str">
        <f>$A$14</f>
        <v>Sales and customer service occupations</v>
      </c>
      <c r="B32" s="18">
        <f t="shared" si="29"/>
        <v>5.9618424089676108</v>
      </c>
      <c r="C32" s="18">
        <f t="shared" ref="C32:O32" si="65">C14/C$18*100</f>
        <v>16.309112215700992</v>
      </c>
      <c r="D32" s="18">
        <f t="shared" si="65"/>
        <v>4.9119698490119257</v>
      </c>
      <c r="E32" s="18">
        <f t="shared" si="65"/>
        <v>8.950629560659177</v>
      </c>
      <c r="F32" s="18"/>
      <c r="G32" s="18">
        <f t="shared" si="65"/>
        <v>5.5429024275517378</v>
      </c>
      <c r="H32" s="18">
        <f t="shared" si="65"/>
        <v>16.590782155297504</v>
      </c>
      <c r="I32" s="18">
        <f t="shared" si="65"/>
        <v>3.5759496764742633</v>
      </c>
      <c r="J32" s="18">
        <f t="shared" si="65"/>
        <v>8.5787645135353952</v>
      </c>
      <c r="K32" s="18"/>
      <c r="L32" s="18">
        <f t="shared" si="65"/>
        <v>5.2821919245668161</v>
      </c>
      <c r="M32" s="18">
        <f t="shared" si="65"/>
        <v>16.859646096532966</v>
      </c>
      <c r="N32" s="18">
        <f t="shared" si="65"/>
        <v>2.5738980088834964</v>
      </c>
      <c r="O32" s="18">
        <f t="shared" si="65"/>
        <v>8.3474861558401745</v>
      </c>
      <c r="Q32" t="str">
        <f>$A$14</f>
        <v>Sales and customer service occupations</v>
      </c>
      <c r="R32" s="18">
        <f t="shared" ref="R32:U32" si="66">R14/R$18*100</f>
        <v>5.026722063271829</v>
      </c>
      <c r="S32" s="18">
        <f t="shared" si="66"/>
        <v>17.073403582192018</v>
      </c>
      <c r="T32" s="18">
        <f t="shared" si="66"/>
        <v>4.0695442088994582</v>
      </c>
      <c r="U32" s="18">
        <f t="shared" si="66"/>
        <v>6.6840823381611321</v>
      </c>
      <c r="V32" s="18"/>
      <c r="W32" s="18">
        <f t="shared" ref="W32:Z32" si="67">W14/W$18*100</f>
        <v>5.0848478143940135</v>
      </c>
      <c r="X32" s="18">
        <f t="shared" si="67"/>
        <v>18.204735474156269</v>
      </c>
      <c r="Y32" s="18">
        <f t="shared" si="67"/>
        <v>3.3069580920933097</v>
      </c>
      <c r="Z32" s="18">
        <f t="shared" si="67"/>
        <v>6.9658225590241427</v>
      </c>
      <c r="AA32" s="18"/>
      <c r="AB32" s="18">
        <f>AB14/AB$18*100</f>
        <v>5.6346878114392336</v>
      </c>
      <c r="AC32" s="18">
        <f t="shared" ref="AC32:AE32" si="68">AC14/AC$18*100</f>
        <v>19.072579698845001</v>
      </c>
      <c r="AD32" s="18">
        <f t="shared" si="68"/>
        <v>2.5922257682336611</v>
      </c>
      <c r="AE32" s="18">
        <f t="shared" si="68"/>
        <v>7.4858734671087195</v>
      </c>
      <c r="AG32" t="str">
        <f>$A$14</f>
        <v>Sales and customer service occupations</v>
      </c>
      <c r="AH32" s="18">
        <f t="shared" ref="AH32:AK32" si="69">AH14/AH$18*100</f>
        <v>7.4564914235727269</v>
      </c>
      <c r="AI32" s="18">
        <f t="shared" si="69"/>
        <v>16.038199441969937</v>
      </c>
      <c r="AJ32" s="18">
        <f t="shared" si="69"/>
        <v>6.9353769531884879</v>
      </c>
      <c r="AK32" s="18">
        <f t="shared" si="69"/>
        <v>11.410729169463767</v>
      </c>
      <c r="AL32" s="18"/>
      <c r="AM32" s="18">
        <f t="shared" ref="AM32:AP32" si="70">AM14/AM$18*100</f>
        <v>6.2609542405742946</v>
      </c>
      <c r="AN32" s="18">
        <f t="shared" si="70"/>
        <v>15.943928708879174</v>
      </c>
      <c r="AO32" s="18">
        <f t="shared" si="70"/>
        <v>4.053679494599149</v>
      </c>
      <c r="AP32" s="18">
        <f t="shared" si="70"/>
        <v>10.311470910575451</v>
      </c>
      <c r="AQ32" s="18"/>
      <c r="AR32" s="18">
        <f t="shared" ref="AR32:AU32" si="71">AR14/AR$18*100</f>
        <v>4.7752881675031569</v>
      </c>
      <c r="AS32" s="18">
        <f t="shared" si="71"/>
        <v>15.909539653737925</v>
      </c>
      <c r="AT32" s="18">
        <f t="shared" si="71"/>
        <v>2.5414816012136594</v>
      </c>
      <c r="AU32" s="18">
        <f t="shared" si="71"/>
        <v>9.2474771490397902</v>
      </c>
    </row>
    <row r="33" spans="1:47" x14ac:dyDescent="0.2">
      <c r="A33" t="str">
        <f>$A$15</f>
        <v>Process, plant and machine operatives</v>
      </c>
      <c r="B33" s="18">
        <f t="shared" si="29"/>
        <v>9.899850830963274</v>
      </c>
      <c r="C33" s="18">
        <f t="shared" ref="C33:O33" si="72">C15/C$18*100</f>
        <v>3.4093571332654742</v>
      </c>
      <c r="D33" s="18">
        <f t="shared" si="72"/>
        <v>8.3135284514196677</v>
      </c>
      <c r="E33" s="18">
        <f t="shared" si="72"/>
        <v>7.7222731954367481</v>
      </c>
      <c r="F33" s="18"/>
      <c r="G33" s="18">
        <f t="shared" si="72"/>
        <v>8.214164465335946</v>
      </c>
      <c r="H33" s="18">
        <f t="shared" si="72"/>
        <v>3.6669502187397653</v>
      </c>
      <c r="I33" s="18">
        <f t="shared" si="72"/>
        <v>6.7652926962074948</v>
      </c>
      <c r="J33" s="18">
        <f t="shared" si="72"/>
        <v>6.6884762533205926</v>
      </c>
      <c r="K33" s="18"/>
      <c r="L33" s="18">
        <f t="shared" si="72"/>
        <v>6.462171276804213</v>
      </c>
      <c r="M33" s="18">
        <f t="shared" si="72"/>
        <v>4.3124456125500767</v>
      </c>
      <c r="N33" s="18">
        <f t="shared" si="72"/>
        <v>7.8998989803583539</v>
      </c>
      <c r="O33" s="18">
        <f t="shared" si="72"/>
        <v>6.0080126366915163</v>
      </c>
      <c r="Q33" t="str">
        <f>$A$15</f>
        <v>Process, plant and machine operatives</v>
      </c>
      <c r="R33" s="18">
        <f t="shared" ref="R33:U33" si="73">R15/R$18*100</f>
        <v>13.70998379456721</v>
      </c>
      <c r="S33" s="18">
        <f t="shared" si="73"/>
        <v>9.1507426454783722</v>
      </c>
      <c r="T33" s="18">
        <f t="shared" si="73"/>
        <v>10.747543507992043</v>
      </c>
      <c r="U33" s="18">
        <f t="shared" si="73"/>
        <v>12.474363133870463</v>
      </c>
      <c r="V33" s="18"/>
      <c r="W33" s="18">
        <f t="shared" ref="W33:Z33" si="74">W15/W$18*100</f>
        <v>11.43003892659817</v>
      </c>
      <c r="X33" s="18">
        <f t="shared" si="74"/>
        <v>9.706628031843282</v>
      </c>
      <c r="Y33" s="18">
        <f t="shared" si="74"/>
        <v>9.2281435167195234</v>
      </c>
      <c r="Z33" s="18">
        <f t="shared" si="74"/>
        <v>10.815086467047401</v>
      </c>
      <c r="AA33" s="18"/>
      <c r="AB33" s="18">
        <f t="shared" ref="AB33:AE33" si="75">AB15/AB$18*100</f>
        <v>8.903564413437687</v>
      </c>
      <c r="AC33" s="18">
        <f t="shared" si="75"/>
        <v>9.9687490505667373</v>
      </c>
      <c r="AD33" s="18">
        <f t="shared" si="75"/>
        <v>11.029155155932822</v>
      </c>
      <c r="AE33" s="18">
        <f t="shared" si="75"/>
        <v>9.4143888327367407</v>
      </c>
      <c r="AG33" t="str">
        <f>$A$15</f>
        <v>Process, plant and machine operatives</v>
      </c>
      <c r="AH33" s="18">
        <f t="shared" ref="AH33:AK33" si="76">AH15/AH$18*100</f>
        <v>3.8099272122788714</v>
      </c>
      <c r="AI33" s="18">
        <f t="shared" si="76"/>
        <v>1.3742501801226348</v>
      </c>
      <c r="AJ33" s="18">
        <f t="shared" si="76"/>
        <v>2.467311144354166</v>
      </c>
      <c r="AK33" s="18">
        <f t="shared" si="76"/>
        <v>2.5643773075847847</v>
      </c>
      <c r="AL33" s="18"/>
      <c r="AM33" s="18">
        <f t="shared" ref="AM33:AP33" si="77">AM15/AM$18*100</f>
        <v>3.1729217378729113</v>
      </c>
      <c r="AN33" s="18">
        <f t="shared" si="77"/>
        <v>1.2463186161945421</v>
      </c>
      <c r="AO33" s="18">
        <f t="shared" si="77"/>
        <v>2.3912626414767728</v>
      </c>
      <c r="AP33" s="18">
        <f t="shared" si="77"/>
        <v>2.2554562705389358</v>
      </c>
      <c r="AQ33" s="18"/>
      <c r="AR33" s="18">
        <f t="shared" ref="AR33:AU33" si="78">AR15/AR$18*100</f>
        <v>2.951346329570566</v>
      </c>
      <c r="AS33" s="18">
        <f t="shared" si="78"/>
        <v>1.8839541597343703</v>
      </c>
      <c r="AT33" s="18">
        <f t="shared" si="78"/>
        <v>2.3651665587513349</v>
      </c>
      <c r="AU33" s="18">
        <f t="shared" si="78"/>
        <v>2.4499082401512888</v>
      </c>
    </row>
    <row r="34" spans="1:47" x14ac:dyDescent="0.2">
      <c r="A34" t="str">
        <f>$A$16</f>
        <v>Elementary occupations</v>
      </c>
      <c r="B34" s="18">
        <f t="shared" si="29"/>
        <v>10.142220646747626</v>
      </c>
      <c r="C34" s="18">
        <f t="shared" ref="C34:O34" si="79">C16/C$18*100</f>
        <v>23.869968036120511</v>
      </c>
      <c r="D34" s="18">
        <f t="shared" si="79"/>
        <v>5.9532947965380352</v>
      </c>
      <c r="E34" s="18">
        <f t="shared" si="79"/>
        <v>13.730289753971295</v>
      </c>
      <c r="F34" s="18"/>
      <c r="G34" s="18">
        <f t="shared" si="79"/>
        <v>8.3611794535534987</v>
      </c>
      <c r="H34" s="18">
        <f t="shared" si="79"/>
        <v>19.865162174874786</v>
      </c>
      <c r="I34" s="18">
        <f t="shared" si="79"/>
        <v>4.7451566729884203</v>
      </c>
      <c r="J34" s="18">
        <f t="shared" si="79"/>
        <v>11.330663477239886</v>
      </c>
      <c r="K34" s="18"/>
      <c r="L34" s="18">
        <f t="shared" si="79"/>
        <v>8.714954430612039</v>
      </c>
      <c r="M34" s="18">
        <f t="shared" si="79"/>
        <v>16.397007547196729</v>
      </c>
      <c r="N34" s="18">
        <f t="shared" si="79"/>
        <v>5.9227310865813658</v>
      </c>
      <c r="O34" s="18">
        <f t="shared" si="79"/>
        <v>10.626452804099671</v>
      </c>
      <c r="Q34" t="str">
        <f>$A$16</f>
        <v>Elementary occupations</v>
      </c>
      <c r="R34" s="18">
        <f t="shared" ref="R34:U34" si="80">R16/R$18*100</f>
        <v>12.802603728339761</v>
      </c>
      <c r="S34" s="18">
        <f t="shared" si="80"/>
        <v>29.414534256812075</v>
      </c>
      <c r="T34" s="18">
        <f t="shared" si="80"/>
        <v>6.0813969370237304</v>
      </c>
      <c r="U34" s="18">
        <f t="shared" si="80"/>
        <v>14.099688823291759</v>
      </c>
      <c r="V34" s="18"/>
      <c r="W34" s="18">
        <f t="shared" ref="W34:Z34" si="81">W16/W$18*100</f>
        <v>10.530425447235249</v>
      </c>
      <c r="X34" s="18">
        <f t="shared" si="81"/>
        <v>23.27702993702556</v>
      </c>
      <c r="Y34" s="18">
        <f t="shared" si="81"/>
        <v>5.0170996165060853</v>
      </c>
      <c r="Z34" s="18">
        <f t="shared" si="81"/>
        <v>11.786008911647391</v>
      </c>
      <c r="AA34" s="18"/>
      <c r="AB34" s="18">
        <f t="shared" ref="AB34:AE34" si="82">AB16/AB$18*100</f>
        <v>11.411665322179323</v>
      </c>
      <c r="AC34" s="18">
        <f t="shared" si="82"/>
        <v>18.224740224924567</v>
      </c>
      <c r="AD34" s="18">
        <f t="shared" si="82"/>
        <v>6.1278430418983483</v>
      </c>
      <c r="AE34" s="18">
        <f t="shared" si="82"/>
        <v>11.774692165602902</v>
      </c>
      <c r="AG34" t="str">
        <f>$A$16</f>
        <v>Elementary occupations</v>
      </c>
      <c r="AH34" s="18">
        <f t="shared" ref="AH34:AK34" si="83">AH16/AH$18*100</f>
        <v>5.8899990266360742</v>
      </c>
      <c r="AI34" s="18">
        <f t="shared" si="83"/>
        <v>21.904626178499598</v>
      </c>
      <c r="AJ34" s="18">
        <f t="shared" si="83"/>
        <v>5.6456085524626776</v>
      </c>
      <c r="AK34" s="18">
        <f t="shared" si="83"/>
        <v>13.329345755581329</v>
      </c>
      <c r="AL34" s="18"/>
      <c r="AM34" s="18">
        <f t="shared" ref="AM34:AP34" si="84">AM16/AM$18*100</f>
        <v>4.9606438538416144</v>
      </c>
      <c r="AN34" s="18">
        <f t="shared" si="84"/>
        <v>18.497725834007543</v>
      </c>
      <c r="AO34" s="18">
        <f t="shared" si="84"/>
        <v>4.2621852326512801</v>
      </c>
      <c r="AP34" s="18">
        <f t="shared" si="84"/>
        <v>10.841507655572432</v>
      </c>
      <c r="AQ34" s="18"/>
      <c r="AR34" s="18">
        <f t="shared" ref="AR34:AU34" si="85">AR16/AR$18*100</f>
        <v>4.8369719248340157</v>
      </c>
      <c r="AS34" s="18">
        <f t="shared" si="85"/>
        <v>15.612284231954915</v>
      </c>
      <c r="AT34" s="18">
        <f t="shared" si="85"/>
        <v>5.5599484553563157</v>
      </c>
      <c r="AU34" s="18">
        <f t="shared" si="85"/>
        <v>9.4270680957434649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3.8288333663487322</v>
      </c>
      <c r="C44" s="27">
        <f t="shared" ref="C44:E44" si="93">H8-C8</f>
        <v>1.9007689759771424</v>
      </c>
      <c r="D44" s="27">
        <f t="shared" si="93"/>
        <v>-6.394737898707703E-2</v>
      </c>
      <c r="E44" s="27">
        <f t="shared" si="93"/>
        <v>5.6656549633388025</v>
      </c>
      <c r="F44" s="27"/>
      <c r="G44" s="27">
        <f>L8-G8</f>
        <v>-0.77342220746832169</v>
      </c>
      <c r="H44" s="27">
        <f t="shared" ref="H44:J44" si="94">M8-H8</f>
        <v>1.082002066867533</v>
      </c>
      <c r="I44" s="27">
        <f t="shared" si="94"/>
        <v>0.88350526690461351</v>
      </c>
      <c r="J44" s="27">
        <f t="shared" si="94"/>
        <v>1.192085126303823</v>
      </c>
      <c r="K44" s="27"/>
      <c r="L44" s="27">
        <f>L8-B8</f>
        <v>3.0554111588804105</v>
      </c>
      <c r="M44" s="27">
        <f t="shared" ref="M44:O44" si="95">M8-C8</f>
        <v>2.9827710428446754</v>
      </c>
      <c r="N44" s="27">
        <f t="shared" si="95"/>
        <v>0.81955788791753648</v>
      </c>
      <c r="O44" s="27">
        <f t="shared" si="95"/>
        <v>6.8577400896426255</v>
      </c>
      <c r="Q44" t="str">
        <f>$A$8</f>
        <v>Managers, directors and senior officials</v>
      </c>
      <c r="R44" s="27">
        <f>W8-R8</f>
        <v>2.4437925595469352</v>
      </c>
      <c r="S44" s="27">
        <f t="shared" ref="S44:S52" si="96">X8-S8</f>
        <v>0.76558135064907096</v>
      </c>
      <c r="T44" s="27">
        <f t="shared" ref="T44:T52" si="97">Y8-T8</f>
        <v>-0.5892585016726164</v>
      </c>
      <c r="U44" s="27">
        <f t="shared" ref="U44:U52" si="98">Z8-U8</f>
        <v>2.6201154085233895</v>
      </c>
      <c r="V44" s="27"/>
      <c r="W44" s="27">
        <f>AB8-W8</f>
        <v>-1.4641650245066948</v>
      </c>
      <c r="X44" s="27">
        <f t="shared" ref="X44:X52" si="99">AC8-X8</f>
        <v>0.28873046884885056</v>
      </c>
      <c r="Y44" s="27">
        <f t="shared" ref="Y44:Y52" si="100">AD8-Y8</f>
        <v>0.58267137104220357</v>
      </c>
      <c r="Z44" s="27">
        <f t="shared" ref="Z44:Z52" si="101">AE8-Z8</f>
        <v>-0.59276318461564159</v>
      </c>
      <c r="AA44" s="27"/>
      <c r="AB44" s="27">
        <f>AB8-R8</f>
        <v>0.97962753504024036</v>
      </c>
      <c r="AC44" s="27">
        <f t="shared" ref="AC44:AC52" si="102">AC8-S8</f>
        <v>1.0543118194979215</v>
      </c>
      <c r="AD44" s="27">
        <f t="shared" ref="AD44:AD52" si="103">AD8-T8</f>
        <v>-6.5871306304128296E-3</v>
      </c>
      <c r="AE44" s="27">
        <f t="shared" ref="AE44:AE52" si="104">AE8-U8</f>
        <v>2.0273522239077479</v>
      </c>
      <c r="AG44" t="str">
        <f>$A$8</f>
        <v>Managers, directors and senior officials</v>
      </c>
      <c r="AH44" s="27">
        <f>AM8-AH8</f>
        <v>1.3850408068017899</v>
      </c>
      <c r="AI44" s="27">
        <f t="shared" ref="AI44:AI52" si="105">AN8-AI8</f>
        <v>1.1351876253280695</v>
      </c>
      <c r="AJ44" s="27">
        <f t="shared" ref="AJ44:AJ52" si="106">AO8-AJ8</f>
        <v>0.52531112268554825</v>
      </c>
      <c r="AK44" s="27">
        <f t="shared" ref="AK44:AK52" si="107">AP8-AK8</f>
        <v>3.0455395548154094</v>
      </c>
      <c r="AL44" s="27"/>
      <c r="AM44" s="27">
        <f>AR8-AM8</f>
        <v>0.69074281703838025</v>
      </c>
      <c r="AN44" s="27">
        <f t="shared" ref="AN44:AN52" si="108">AS8-AN8</f>
        <v>0.79327159801868197</v>
      </c>
      <c r="AO44" s="27">
        <f t="shared" ref="AO44:AO52" si="109">AT8-AO8</f>
        <v>0.3008338958624126</v>
      </c>
      <c r="AP44" s="27">
        <f t="shared" ref="AP44:AP52" si="110">AU8-AP8</f>
        <v>1.7848483109194717</v>
      </c>
      <c r="AQ44" s="27"/>
      <c r="AR44" s="27">
        <f>AR8-AH8</f>
        <v>2.0757836238401701</v>
      </c>
      <c r="AS44" s="27">
        <f t="shared" ref="AS44:AS52" si="111">AS8-AI8</f>
        <v>1.9284592233467515</v>
      </c>
      <c r="AT44" s="27">
        <f t="shared" ref="AT44:AT52" si="112">AT8-AJ8</f>
        <v>0.82614501854796085</v>
      </c>
      <c r="AU44" s="27">
        <f t="shared" ref="AU44:AU52" si="113">AU8-AK8</f>
        <v>4.8303878657348811</v>
      </c>
    </row>
    <row r="45" spans="1:47" x14ac:dyDescent="0.2">
      <c r="A45" t="str">
        <f>$A$9</f>
        <v>Professional occupations</v>
      </c>
      <c r="B45" s="27">
        <f t="shared" ref="B45:B54" si="114">G9-B9</f>
        <v>9.3967759571520091</v>
      </c>
      <c r="C45" s="27">
        <f t="shared" ref="C45:C54" si="115">H9-C9</f>
        <v>2.3499674370394015</v>
      </c>
      <c r="D45" s="27">
        <f t="shared" ref="D45:D54" si="116">I9-D9</f>
        <v>0.6166705884680308</v>
      </c>
      <c r="E45" s="27">
        <f t="shared" ref="E45:E54" si="117">J9-E9</f>
        <v>12.363413982659438</v>
      </c>
      <c r="F45" s="27"/>
      <c r="G45" s="27">
        <f t="shared" ref="G45:G54" si="118">L9-G9</f>
        <v>12.178313503545162</v>
      </c>
      <c r="H45" s="27">
        <f t="shared" ref="H45:H54" si="119">M9-H9</f>
        <v>2.9517104349519876</v>
      </c>
      <c r="I45" s="27">
        <f t="shared" ref="I45:I54" si="120">N9-I9</f>
        <v>-0.24464795751499935</v>
      </c>
      <c r="J45" s="27">
        <f t="shared" ref="J45:J54" si="121">O9-J9</f>
        <v>14.885375980982161</v>
      </c>
      <c r="K45" s="27"/>
      <c r="L45" s="27">
        <f t="shared" ref="L45:L54" si="122">L9-B9</f>
        <v>21.575089460697171</v>
      </c>
      <c r="M45" s="27">
        <f t="shared" ref="M45:M54" si="123">M9-C9</f>
        <v>5.3016778719913891</v>
      </c>
      <c r="N45" s="27">
        <f t="shared" ref="N45:N54" si="124">N9-D9</f>
        <v>0.37202263095303145</v>
      </c>
      <c r="O45" s="27">
        <f t="shared" ref="O45:O54" si="125">O9-E9</f>
        <v>27.248789963641599</v>
      </c>
      <c r="Q45" t="str">
        <f>$A$9</f>
        <v>Professional occupations</v>
      </c>
      <c r="R45" s="27">
        <f t="shared" ref="R45:R52" si="126">W9-R9</f>
        <v>5.1687390507544784</v>
      </c>
      <c r="S45" s="27">
        <f t="shared" si="96"/>
        <v>0.98952244858131477</v>
      </c>
      <c r="T45" s="27">
        <f t="shared" si="97"/>
        <v>-0.2061517570403586</v>
      </c>
      <c r="U45" s="27">
        <f t="shared" si="98"/>
        <v>5.9521097422954341</v>
      </c>
      <c r="V45" s="27"/>
      <c r="W45" s="27">
        <f t="shared" ref="W45:W52" si="127">AB9-W9</f>
        <v>6.3671963652717309</v>
      </c>
      <c r="X45" s="27">
        <f t="shared" si="99"/>
        <v>1.0479666304546518</v>
      </c>
      <c r="Y45" s="27">
        <f t="shared" si="100"/>
        <v>-0.69442618562442515</v>
      </c>
      <c r="Z45" s="27">
        <f t="shared" si="101"/>
        <v>6.7207368101019611</v>
      </c>
      <c r="AA45" s="27"/>
      <c r="AB45" s="27">
        <f t="shared" ref="AB45:AB52" si="128">AB9-R9</f>
        <v>11.535935416026209</v>
      </c>
      <c r="AC45" s="27">
        <f t="shared" si="102"/>
        <v>2.0374890790359665</v>
      </c>
      <c r="AD45" s="27">
        <f t="shared" si="103"/>
        <v>-0.90057794266478375</v>
      </c>
      <c r="AE45" s="27">
        <f t="shared" si="104"/>
        <v>12.672846552397395</v>
      </c>
      <c r="AG45" t="str">
        <f>$A$9</f>
        <v>Professional occupations</v>
      </c>
      <c r="AH45" s="27">
        <f t="shared" ref="AH45:AH52" si="129">AM9-AH9</f>
        <v>4.228036906397513</v>
      </c>
      <c r="AI45" s="27">
        <f t="shared" si="105"/>
        <v>1.3604449884580863</v>
      </c>
      <c r="AJ45" s="27">
        <f t="shared" si="106"/>
        <v>0.82282234550839028</v>
      </c>
      <c r="AK45" s="27">
        <f t="shared" si="107"/>
        <v>6.4113042403639895</v>
      </c>
      <c r="AL45" s="27"/>
      <c r="AM45" s="27">
        <f t="shared" ref="AM45:AM52" si="130">AR9-AM9</f>
        <v>5.8111171382734383</v>
      </c>
      <c r="AN45" s="27">
        <f t="shared" si="108"/>
        <v>1.9037438044973349</v>
      </c>
      <c r="AO45" s="27">
        <f t="shared" si="109"/>
        <v>0.4497782281094298</v>
      </c>
      <c r="AP45" s="27">
        <f t="shared" si="110"/>
        <v>8.1646391708802071</v>
      </c>
      <c r="AQ45" s="27"/>
      <c r="AR45" s="27">
        <f t="shared" ref="AR45:AR52" si="131">AR9-AH9</f>
        <v>10.039154044670951</v>
      </c>
      <c r="AS45" s="27">
        <f t="shared" si="111"/>
        <v>3.2641887929554212</v>
      </c>
      <c r="AT45" s="27">
        <f t="shared" si="112"/>
        <v>1.2726005736178201</v>
      </c>
      <c r="AU45" s="27">
        <f t="shared" si="113"/>
        <v>14.575943411244197</v>
      </c>
    </row>
    <row r="46" spans="1:47" x14ac:dyDescent="0.2">
      <c r="A46" t="str">
        <f>$A$10</f>
        <v>Associate professional occupations</v>
      </c>
      <c r="B46" s="27">
        <f t="shared" si="114"/>
        <v>4.8017454442034442</v>
      </c>
      <c r="C46" s="27">
        <f t="shared" si="115"/>
        <v>1.285148656675517</v>
      </c>
      <c r="D46" s="27">
        <f t="shared" si="116"/>
        <v>0.54208167707268551</v>
      </c>
      <c r="E46" s="27">
        <f t="shared" si="117"/>
        <v>6.6289757779516449</v>
      </c>
      <c r="F46" s="27"/>
      <c r="G46" s="27">
        <f t="shared" si="118"/>
        <v>4.5238680888733569</v>
      </c>
      <c r="H46" s="27">
        <f t="shared" si="119"/>
        <v>2.8980506672062365</v>
      </c>
      <c r="I46" s="27">
        <f t="shared" si="120"/>
        <v>9.9020936014845518E-2</v>
      </c>
      <c r="J46" s="27">
        <f t="shared" si="121"/>
        <v>7.5209396920944442</v>
      </c>
      <c r="K46" s="27"/>
      <c r="L46" s="27">
        <f t="shared" si="122"/>
        <v>9.3256135330768011</v>
      </c>
      <c r="M46" s="27">
        <f t="shared" si="123"/>
        <v>4.1831993238817535</v>
      </c>
      <c r="N46" s="27">
        <f t="shared" si="124"/>
        <v>0.64110261308753103</v>
      </c>
      <c r="O46" s="27">
        <f t="shared" si="125"/>
        <v>14.149915470046089</v>
      </c>
      <c r="Q46" t="str">
        <f>$A$10</f>
        <v>Associate professional occupations</v>
      </c>
      <c r="R46" s="27">
        <f t="shared" si="126"/>
        <v>2.6773000905584716</v>
      </c>
      <c r="S46" s="27">
        <f t="shared" si="96"/>
        <v>0.74950726649250221</v>
      </c>
      <c r="T46" s="27">
        <f t="shared" si="97"/>
        <v>0.17168911494767958</v>
      </c>
      <c r="U46" s="27">
        <f t="shared" si="98"/>
        <v>3.5984964719986579</v>
      </c>
      <c r="V46" s="27"/>
      <c r="W46" s="27">
        <f>AB10-W10</f>
        <v>-0.85984438014590125</v>
      </c>
      <c r="X46" s="27">
        <f t="shared" si="99"/>
        <v>0.35320305699419974</v>
      </c>
      <c r="Y46" s="27">
        <f t="shared" si="100"/>
        <v>-3.3648581710304271E-2</v>
      </c>
      <c r="Z46" s="27">
        <f t="shared" si="101"/>
        <v>-0.54028990486200712</v>
      </c>
      <c r="AA46" s="27"/>
      <c r="AB46" s="27">
        <f t="shared" si="128"/>
        <v>1.8174557104125704</v>
      </c>
      <c r="AC46" s="27">
        <f t="shared" si="102"/>
        <v>1.1027103234867019</v>
      </c>
      <c r="AD46" s="27">
        <f t="shared" si="103"/>
        <v>0.13804053323737531</v>
      </c>
      <c r="AE46" s="27">
        <f t="shared" si="104"/>
        <v>3.0582065671366507</v>
      </c>
      <c r="AG46" t="str">
        <f>$A$10</f>
        <v>Associate professional occupations</v>
      </c>
      <c r="AH46" s="27">
        <f t="shared" si="129"/>
        <v>2.1244453536449797</v>
      </c>
      <c r="AI46" s="27">
        <f t="shared" si="105"/>
        <v>0.53564139018301304</v>
      </c>
      <c r="AJ46" s="27">
        <f t="shared" si="106"/>
        <v>0.3703925621250006</v>
      </c>
      <c r="AK46" s="27">
        <f t="shared" si="107"/>
        <v>3.0304793059529906</v>
      </c>
      <c r="AL46" s="27"/>
      <c r="AM46" s="27">
        <f t="shared" si="130"/>
        <v>5.3837124690192653</v>
      </c>
      <c r="AN46" s="27">
        <f t="shared" si="108"/>
        <v>2.5448476102120399</v>
      </c>
      <c r="AO46" s="27">
        <f t="shared" si="109"/>
        <v>0.13266951772515334</v>
      </c>
      <c r="AP46" s="27">
        <f t="shared" si="110"/>
        <v>8.0612295969564656</v>
      </c>
      <c r="AQ46" s="27"/>
      <c r="AR46" s="27">
        <f t="shared" si="131"/>
        <v>7.5081578226642449</v>
      </c>
      <c r="AS46" s="27">
        <f t="shared" si="111"/>
        <v>3.0804890003950529</v>
      </c>
      <c r="AT46" s="27">
        <f t="shared" si="112"/>
        <v>0.50306207985015394</v>
      </c>
      <c r="AU46" s="27">
        <f t="shared" si="113"/>
        <v>11.091708902909456</v>
      </c>
    </row>
    <row r="47" spans="1:47" x14ac:dyDescent="0.2">
      <c r="A47" t="str">
        <f>$A$11</f>
        <v>Administrative and secretarial occupations</v>
      </c>
      <c r="B47" s="27">
        <f t="shared" si="114"/>
        <v>-0.38291057031097608</v>
      </c>
      <c r="C47" s="27">
        <f t="shared" si="115"/>
        <v>-0.98522286332035236</v>
      </c>
      <c r="D47" s="27">
        <f t="shared" si="116"/>
        <v>-7.7192206047997924E-2</v>
      </c>
      <c r="E47" s="27">
        <f t="shared" si="117"/>
        <v>-1.445325639679325</v>
      </c>
      <c r="F47" s="27"/>
      <c r="G47" s="27">
        <f t="shared" si="118"/>
        <v>0.84644781528374935</v>
      </c>
      <c r="H47" s="27">
        <f t="shared" si="119"/>
        <v>-1.1815956085246633</v>
      </c>
      <c r="I47" s="27">
        <f t="shared" si="120"/>
        <v>-9.3326047386229183E-2</v>
      </c>
      <c r="J47" s="27">
        <f t="shared" si="121"/>
        <v>-0.42847384062714156</v>
      </c>
      <c r="K47" s="27"/>
      <c r="L47" s="27">
        <f t="shared" si="122"/>
        <v>0.46353724497277327</v>
      </c>
      <c r="M47" s="27">
        <f t="shared" si="123"/>
        <v>-2.1668184718450156</v>
      </c>
      <c r="N47" s="27">
        <f t="shared" si="124"/>
        <v>-0.17051825343422711</v>
      </c>
      <c r="O47" s="27">
        <f t="shared" si="125"/>
        <v>-1.8737994803064666</v>
      </c>
      <c r="Q47" t="str">
        <f>$A$11</f>
        <v>Administrative and secretarial occupations</v>
      </c>
      <c r="R47" s="27">
        <f t="shared" si="126"/>
        <v>1.1259995829041181</v>
      </c>
      <c r="S47" s="27">
        <f t="shared" si="96"/>
        <v>0.53964240652652329</v>
      </c>
      <c r="T47" s="27">
        <f t="shared" si="97"/>
        <v>-5.2036870715652161E-2</v>
      </c>
      <c r="U47" s="27">
        <f t="shared" si="98"/>
        <v>1.613605118714986</v>
      </c>
      <c r="V47" s="27"/>
      <c r="W47" s="27">
        <f t="shared" si="127"/>
        <v>3.5678446868558762</v>
      </c>
      <c r="X47" s="27">
        <f t="shared" si="99"/>
        <v>0.34027296840266619</v>
      </c>
      <c r="Y47" s="27">
        <f t="shared" si="100"/>
        <v>0.13885752497458237</v>
      </c>
      <c r="Z47" s="27">
        <f t="shared" si="101"/>
        <v>4.046975180233126</v>
      </c>
      <c r="AA47" s="27"/>
      <c r="AB47" s="27">
        <f t="shared" si="128"/>
        <v>4.6938442697599942</v>
      </c>
      <c r="AC47" s="27">
        <f t="shared" si="102"/>
        <v>0.87991537492918948</v>
      </c>
      <c r="AD47" s="27">
        <f t="shared" si="103"/>
        <v>8.6820654258930208E-2</v>
      </c>
      <c r="AE47" s="27">
        <f t="shared" si="104"/>
        <v>5.660580298948112</v>
      </c>
      <c r="AG47" t="str">
        <f>$A$11</f>
        <v>Administrative and secretarial occupations</v>
      </c>
      <c r="AH47" s="27">
        <f t="shared" si="129"/>
        <v>-1.5089101532151084</v>
      </c>
      <c r="AI47" s="27">
        <f t="shared" si="105"/>
        <v>-1.5248652698468668</v>
      </c>
      <c r="AJ47" s="27">
        <f t="shared" si="106"/>
        <v>-2.5155335332346374E-2</v>
      </c>
      <c r="AK47" s="27">
        <f t="shared" si="107"/>
        <v>-3.0589307583943253</v>
      </c>
      <c r="AL47" s="27"/>
      <c r="AM47" s="27">
        <f t="shared" si="130"/>
        <v>-2.7213968715721322</v>
      </c>
      <c r="AN47" s="27">
        <f t="shared" si="108"/>
        <v>-1.5218685769273392</v>
      </c>
      <c r="AO47" s="27">
        <f t="shared" si="109"/>
        <v>-0.23218357236081144</v>
      </c>
      <c r="AP47" s="27">
        <f>AU11-AP11</f>
        <v>-4.4754490208602817</v>
      </c>
      <c r="AQ47" s="27"/>
      <c r="AR47" s="27">
        <f t="shared" si="131"/>
        <v>-4.2303070247872405</v>
      </c>
      <c r="AS47" s="27">
        <f t="shared" si="111"/>
        <v>-3.046733846774206</v>
      </c>
      <c r="AT47" s="27">
        <f t="shared" si="112"/>
        <v>-0.25733890769315781</v>
      </c>
      <c r="AU47" s="27">
        <f t="shared" si="113"/>
        <v>-7.534379779254607</v>
      </c>
    </row>
    <row r="48" spans="1:47" x14ac:dyDescent="0.2">
      <c r="A48" t="str">
        <f>$A$12</f>
        <v>Skilled trades occupations</v>
      </c>
      <c r="B48" s="27">
        <f t="shared" si="114"/>
        <v>-4.2038331970355571</v>
      </c>
      <c r="C48" s="27">
        <f t="shared" si="115"/>
        <v>-0.99362517508926196</v>
      </c>
      <c r="D48" s="27">
        <f t="shared" si="116"/>
        <v>-4.8426407887919876</v>
      </c>
      <c r="E48" s="27">
        <f t="shared" si="117"/>
        <v>-10.040099160916803</v>
      </c>
      <c r="F48" s="27"/>
      <c r="G48" s="27">
        <f t="shared" si="118"/>
        <v>-4.9764292590162817</v>
      </c>
      <c r="H48" s="27">
        <f t="shared" si="119"/>
        <v>0.66518003511779344</v>
      </c>
      <c r="I48" s="27">
        <f t="shared" si="120"/>
        <v>0.73171472225092415</v>
      </c>
      <c r="J48" s="27">
        <f t="shared" si="121"/>
        <v>-3.579534501647565</v>
      </c>
      <c r="K48" s="27"/>
      <c r="L48" s="27">
        <f t="shared" si="122"/>
        <v>-9.1802624560518389</v>
      </c>
      <c r="M48" s="27">
        <f t="shared" si="123"/>
        <v>-0.32844513997146851</v>
      </c>
      <c r="N48" s="27">
        <f t="shared" si="124"/>
        <v>-4.1109260665410634</v>
      </c>
      <c r="O48" s="27">
        <f t="shared" si="125"/>
        <v>-13.619633662564368</v>
      </c>
      <c r="Q48" t="str">
        <f>$A$12</f>
        <v>Skilled trades occupations</v>
      </c>
      <c r="R48" s="27">
        <f t="shared" si="126"/>
        <v>-4.1753325648687358</v>
      </c>
      <c r="S48" s="27">
        <f t="shared" si="96"/>
        <v>-0.70234516115130319</v>
      </c>
      <c r="T48" s="27">
        <f t="shared" si="97"/>
        <v>-4.775159753287106</v>
      </c>
      <c r="U48" s="27">
        <f t="shared" si="98"/>
        <v>-9.652837479307145</v>
      </c>
      <c r="V48" s="27"/>
      <c r="W48" s="27">
        <f t="shared" si="127"/>
        <v>-5.0201402745473889</v>
      </c>
      <c r="X48" s="27">
        <f t="shared" si="99"/>
        <v>0.42185134283969861</v>
      </c>
      <c r="Y48" s="27">
        <f t="shared" si="100"/>
        <v>0.32491608217824464</v>
      </c>
      <c r="Z48" s="27">
        <f t="shared" si="101"/>
        <v>-4.2733728495294514</v>
      </c>
      <c r="AA48" s="27"/>
      <c r="AB48" s="27">
        <f t="shared" si="128"/>
        <v>-9.1954728394161247</v>
      </c>
      <c r="AC48" s="27">
        <f t="shared" si="102"/>
        <v>-0.28049381831160458</v>
      </c>
      <c r="AD48" s="27">
        <f t="shared" si="103"/>
        <v>-4.4502436711088613</v>
      </c>
      <c r="AE48" s="27">
        <f t="shared" si="104"/>
        <v>-13.926210328836596</v>
      </c>
      <c r="AG48" t="str">
        <f>$A$12</f>
        <v>Skilled trades occupations</v>
      </c>
      <c r="AH48" s="27">
        <f t="shared" si="129"/>
        <v>-2.8500632166836848E-2</v>
      </c>
      <c r="AI48" s="27">
        <f t="shared" si="105"/>
        <v>-0.2912800139379581</v>
      </c>
      <c r="AJ48" s="27">
        <f t="shared" si="106"/>
        <v>-6.7481035504878495E-2</v>
      </c>
      <c r="AK48" s="27">
        <f t="shared" si="107"/>
        <v>-0.38726168160967323</v>
      </c>
      <c r="AL48" s="27"/>
      <c r="AM48" s="27">
        <f t="shared" si="130"/>
        <v>4.3711015531116004E-2</v>
      </c>
      <c r="AN48" s="27">
        <f t="shared" si="108"/>
        <v>0.24332869227809617</v>
      </c>
      <c r="AO48" s="27">
        <f t="shared" si="109"/>
        <v>0.40679864007267352</v>
      </c>
      <c r="AP48" s="27">
        <f t="shared" si="110"/>
        <v>0.69383834788188548</v>
      </c>
      <c r="AQ48" s="27"/>
      <c r="AR48" s="27">
        <f t="shared" si="131"/>
        <v>1.5210383364279156E-2</v>
      </c>
      <c r="AS48" s="27">
        <f t="shared" si="111"/>
        <v>-4.7951321659861934E-2</v>
      </c>
      <c r="AT48" s="27">
        <f t="shared" si="112"/>
        <v>0.33931760456779503</v>
      </c>
      <c r="AU48" s="27">
        <f t="shared" si="113"/>
        <v>0.30657666627221225</v>
      </c>
    </row>
    <row r="49" spans="1:47" x14ac:dyDescent="0.2">
      <c r="A49" t="str">
        <f>$A$13</f>
        <v>Caring, leisure and other service occupations</v>
      </c>
      <c r="B49" s="27">
        <f t="shared" si="114"/>
        <v>-1.4013384399640358</v>
      </c>
      <c r="C49" s="27">
        <f t="shared" si="115"/>
        <v>-2.1584057682733331</v>
      </c>
      <c r="D49" s="27">
        <f t="shared" si="116"/>
        <v>0.46617776083593476</v>
      </c>
      <c r="E49" s="27">
        <f t="shared" si="117"/>
        <v>-3.0935664474014359</v>
      </c>
      <c r="F49" s="27"/>
      <c r="G49" s="27">
        <f t="shared" si="118"/>
        <v>2.096286423548019</v>
      </c>
      <c r="H49" s="27">
        <f t="shared" si="119"/>
        <v>-0.40975018293920229</v>
      </c>
      <c r="I49" s="27">
        <f t="shared" si="120"/>
        <v>0.14964296477822003</v>
      </c>
      <c r="J49" s="27">
        <f t="shared" si="121"/>
        <v>1.8361792053870332</v>
      </c>
      <c r="K49" s="27"/>
      <c r="L49" s="27">
        <f t="shared" si="122"/>
        <v>0.69494798358398313</v>
      </c>
      <c r="M49" s="27">
        <f t="shared" si="123"/>
        <v>-2.5681559512125354</v>
      </c>
      <c r="N49" s="27">
        <f t="shared" si="124"/>
        <v>0.6158207256141548</v>
      </c>
      <c r="O49" s="27">
        <f t="shared" si="125"/>
        <v>-1.2573872420144028</v>
      </c>
      <c r="Q49" t="str">
        <f>$A$13</f>
        <v>Caring, leisure and other service occupations</v>
      </c>
      <c r="R49" s="27">
        <f t="shared" si="126"/>
        <v>0.16940331789756691</v>
      </c>
      <c r="S49" s="27">
        <f t="shared" si="96"/>
        <v>0.10346883486472036</v>
      </c>
      <c r="T49" s="27">
        <f t="shared" si="97"/>
        <v>-8.0119478254494503E-2</v>
      </c>
      <c r="U49" s="27">
        <f t="shared" si="98"/>
        <v>0.19275267450779232</v>
      </c>
      <c r="V49" s="27"/>
      <c r="W49" s="27">
        <f t="shared" si="127"/>
        <v>0.47234854100437662</v>
      </c>
      <c r="X49" s="27">
        <f t="shared" si="99"/>
        <v>0.68189695121871008</v>
      </c>
      <c r="Y49" s="27">
        <f t="shared" si="100"/>
        <v>0.25006072106500221</v>
      </c>
      <c r="Z49" s="27">
        <f t="shared" si="101"/>
        <v>1.4043062132880886</v>
      </c>
      <c r="AA49" s="27"/>
      <c r="AB49" s="27">
        <f t="shared" si="128"/>
        <v>0.64175185890194353</v>
      </c>
      <c r="AC49" s="27">
        <f t="shared" si="102"/>
        <v>0.78536578608343044</v>
      </c>
      <c r="AD49" s="27">
        <f t="shared" si="103"/>
        <v>0.16994124281050771</v>
      </c>
      <c r="AE49" s="27">
        <f t="shared" si="104"/>
        <v>1.5970588877958809</v>
      </c>
      <c r="AG49" t="str">
        <f>$A$13</f>
        <v>Caring, leisure and other service occupations</v>
      </c>
      <c r="AH49" s="27">
        <f t="shared" si="129"/>
        <v>-1.5707417578615992</v>
      </c>
      <c r="AI49" s="27">
        <f t="shared" si="105"/>
        <v>-2.2618746031380503</v>
      </c>
      <c r="AJ49" s="27">
        <f t="shared" si="106"/>
        <v>0.54629723909042882</v>
      </c>
      <c r="AK49" s="27">
        <f t="shared" si="107"/>
        <v>-3.2863191219092229</v>
      </c>
      <c r="AL49" s="27"/>
      <c r="AM49" s="27">
        <f t="shared" si="130"/>
        <v>1.6239378825436521</v>
      </c>
      <c r="AN49" s="27">
        <f t="shared" si="108"/>
        <v>-1.0916471341579097</v>
      </c>
      <c r="AO49" s="27">
        <f t="shared" si="109"/>
        <v>-0.10041775628678229</v>
      </c>
      <c r="AP49" s="27">
        <f t="shared" si="110"/>
        <v>0.43187299209895258</v>
      </c>
      <c r="AQ49" s="27"/>
      <c r="AR49" s="27">
        <f t="shared" si="131"/>
        <v>5.3196124682052925E-2</v>
      </c>
      <c r="AS49" s="27">
        <f t="shared" si="111"/>
        <v>-3.35352173729596</v>
      </c>
      <c r="AT49" s="27">
        <f t="shared" si="112"/>
        <v>0.44587948280364653</v>
      </c>
      <c r="AU49" s="27">
        <f t="shared" si="113"/>
        <v>-2.8544461298102703</v>
      </c>
    </row>
    <row r="50" spans="1:47" x14ac:dyDescent="0.2">
      <c r="A50" t="str">
        <f>$A$14</f>
        <v>Sales and customer service occupations</v>
      </c>
      <c r="B50" s="27">
        <f t="shared" si="114"/>
        <v>-0.91346427264801555</v>
      </c>
      <c r="C50" s="27">
        <f t="shared" si="115"/>
        <v>-0.54131772203651352</v>
      </c>
      <c r="D50" s="27">
        <f t="shared" si="116"/>
        <v>-1.0620434464730637</v>
      </c>
      <c r="E50" s="27">
        <f t="shared" si="117"/>
        <v>-2.5168254411575859</v>
      </c>
      <c r="F50" s="27"/>
      <c r="G50" s="27">
        <f t="shared" si="118"/>
        <v>-3.152101957379827E-2</v>
      </c>
      <c r="H50" s="27">
        <f t="shared" si="119"/>
        <v>1.0693324534548907</v>
      </c>
      <c r="I50" s="27">
        <f t="shared" si="120"/>
        <v>-0.47365242967444554</v>
      </c>
      <c r="J50" s="27">
        <f t="shared" si="121"/>
        <v>0.564159004206644</v>
      </c>
      <c r="K50" s="27"/>
      <c r="L50" s="27">
        <f t="shared" si="122"/>
        <v>-0.94498529222181382</v>
      </c>
      <c r="M50" s="27">
        <f t="shared" si="123"/>
        <v>0.52801473141837718</v>
      </c>
      <c r="N50" s="27">
        <f t="shared" si="124"/>
        <v>-1.5356958761475092</v>
      </c>
      <c r="O50" s="27">
        <f t="shared" si="125"/>
        <v>-1.9526664369509419</v>
      </c>
      <c r="Q50" t="str">
        <f>$A$14</f>
        <v>Sales and customer service occupations</v>
      </c>
      <c r="R50" s="27">
        <f t="shared" si="126"/>
        <v>0.11702631369752314</v>
      </c>
      <c r="S50" s="27">
        <f t="shared" si="96"/>
        <v>0.7227230428746072</v>
      </c>
      <c r="T50" s="27">
        <f t="shared" si="97"/>
        <v>-0.60829733888221726</v>
      </c>
      <c r="U50" s="27">
        <f t="shared" si="98"/>
        <v>0.23145201768991441</v>
      </c>
      <c r="V50" s="27"/>
      <c r="W50" s="27">
        <f t="shared" si="127"/>
        <v>0.96590208337731642</v>
      </c>
      <c r="X50" s="27">
        <f t="shared" si="99"/>
        <v>0.92656004126989711</v>
      </c>
      <c r="Y50" s="27">
        <f t="shared" si="100"/>
        <v>-0.20460221856194982</v>
      </c>
      <c r="Z50" s="27">
        <f t="shared" si="101"/>
        <v>1.6878599060852633</v>
      </c>
      <c r="AA50" s="27"/>
      <c r="AB50" s="27">
        <f t="shared" si="128"/>
        <v>1.0829283970748396</v>
      </c>
      <c r="AC50" s="27">
        <f t="shared" si="102"/>
        <v>1.6492830841445043</v>
      </c>
      <c r="AD50" s="27">
        <f t="shared" si="103"/>
        <v>-0.81289955744416709</v>
      </c>
      <c r="AE50" s="27">
        <f t="shared" si="104"/>
        <v>1.9193119237751777</v>
      </c>
      <c r="AG50" t="str">
        <f>$A$14</f>
        <v>Sales and customer service occupations</v>
      </c>
      <c r="AH50" s="27">
        <f t="shared" si="129"/>
        <v>-1.0304905863455458</v>
      </c>
      <c r="AI50" s="27">
        <f t="shared" si="105"/>
        <v>-1.2640407649111367</v>
      </c>
      <c r="AJ50" s="27">
        <f t="shared" si="106"/>
        <v>-0.45374610759084777</v>
      </c>
      <c r="AK50" s="27">
        <f t="shared" si="107"/>
        <v>-2.7482774588475323</v>
      </c>
      <c r="AL50" s="27"/>
      <c r="AM50" s="27">
        <f t="shared" si="130"/>
        <v>-0.99742310295111469</v>
      </c>
      <c r="AN50" s="27">
        <f t="shared" si="108"/>
        <v>0.14277241218502112</v>
      </c>
      <c r="AO50" s="27">
        <f t="shared" si="109"/>
        <v>-0.2690502111124965</v>
      </c>
      <c r="AP50" s="27">
        <f t="shared" si="110"/>
        <v>-1.1237009018785891</v>
      </c>
      <c r="AQ50" s="27"/>
      <c r="AR50" s="27">
        <f t="shared" si="131"/>
        <v>-2.0279136892966605</v>
      </c>
      <c r="AS50" s="27">
        <f t="shared" si="111"/>
        <v>-1.1212683527261156</v>
      </c>
      <c r="AT50" s="27">
        <f t="shared" si="112"/>
        <v>-0.72279631870334426</v>
      </c>
      <c r="AU50" s="27">
        <f t="shared" si="113"/>
        <v>-3.8719783607261213</v>
      </c>
    </row>
    <row r="51" spans="1:47" x14ac:dyDescent="0.2">
      <c r="A51" t="str">
        <f>$A$15</f>
        <v>Process, plant and machine operatives</v>
      </c>
      <c r="B51" s="27">
        <f t="shared" si="114"/>
        <v>-4.0641800594804209</v>
      </c>
      <c r="C51" s="27">
        <f t="shared" si="115"/>
        <v>0.14774326234132218</v>
      </c>
      <c r="D51" s="27">
        <f t="shared" si="116"/>
        <v>-1.4115351627950909</v>
      </c>
      <c r="E51" s="27">
        <f t="shared" si="117"/>
        <v>-5.3279719599341888</v>
      </c>
      <c r="F51" s="27"/>
      <c r="G51" s="27">
        <f t="shared" si="118"/>
        <v>-3.7258031429153817</v>
      </c>
      <c r="H51" s="27">
        <f t="shared" si="119"/>
        <v>1.0307463327284321</v>
      </c>
      <c r="I51" s="27">
        <f t="shared" si="120"/>
        <v>0.8254306212347684</v>
      </c>
      <c r="J51" s="27">
        <f t="shared" si="121"/>
        <v>-1.8696261889521821</v>
      </c>
      <c r="K51" s="27"/>
      <c r="L51" s="27">
        <f t="shared" si="122"/>
        <v>-7.7899832023958027</v>
      </c>
      <c r="M51" s="27">
        <f t="shared" si="123"/>
        <v>1.1784895950697543</v>
      </c>
      <c r="N51" s="27">
        <f t="shared" si="124"/>
        <v>-0.58610454156032255</v>
      </c>
      <c r="O51" s="27">
        <f t="shared" si="125"/>
        <v>-7.197598148886371</v>
      </c>
      <c r="Q51" t="str">
        <f>$A$15</f>
        <v>Process, plant and machine operatives</v>
      </c>
      <c r="R51" s="27">
        <f t="shared" si="126"/>
        <v>-3.5114508667755082</v>
      </c>
      <c r="S51" s="27">
        <f t="shared" si="96"/>
        <v>0.3683947888447614</v>
      </c>
      <c r="T51" s="27">
        <f t="shared" si="97"/>
        <v>-1.4352051950452664</v>
      </c>
      <c r="U51" s="27">
        <f t="shared" si="98"/>
        <v>-4.5782612729760146</v>
      </c>
      <c r="V51" s="27"/>
      <c r="W51" s="27">
        <f t="shared" si="127"/>
        <v>-3.807450081117949</v>
      </c>
      <c r="X51" s="27">
        <f t="shared" si="99"/>
        <v>0.41235730553703887</v>
      </c>
      <c r="Y51" s="27">
        <f t="shared" si="100"/>
        <v>0.80646547304948824</v>
      </c>
      <c r="Z51" s="27">
        <f t="shared" si="101"/>
        <v>-2.588627302531421</v>
      </c>
      <c r="AA51" s="27"/>
      <c r="AB51" s="27">
        <f t="shared" si="128"/>
        <v>-7.3189009478934572</v>
      </c>
      <c r="AC51" s="27">
        <f t="shared" si="102"/>
        <v>0.78075209438180027</v>
      </c>
      <c r="AD51" s="27">
        <f t="shared" si="103"/>
        <v>-0.62873972199577821</v>
      </c>
      <c r="AE51" s="27">
        <f t="shared" si="104"/>
        <v>-7.1668885755074356</v>
      </c>
      <c r="AG51" t="str">
        <f>$A$15</f>
        <v>Process, plant and machine operatives</v>
      </c>
      <c r="AH51" s="27">
        <f t="shared" si="129"/>
        <v>-0.5527291927049216</v>
      </c>
      <c r="AI51" s="27">
        <f t="shared" si="105"/>
        <v>-0.22065152650343833</v>
      </c>
      <c r="AJ51" s="27">
        <f t="shared" si="106"/>
        <v>2.3670032250177553E-2</v>
      </c>
      <c r="AK51" s="27">
        <f t="shared" si="107"/>
        <v>-0.74971068695818222</v>
      </c>
      <c r="AL51" s="27"/>
      <c r="AM51" s="27">
        <f t="shared" si="130"/>
        <v>8.1646938202582842E-2</v>
      </c>
      <c r="AN51" s="27">
        <f t="shared" si="108"/>
        <v>0.61838902719139277</v>
      </c>
      <c r="AO51" s="27">
        <f t="shared" si="109"/>
        <v>1.8965148185285552E-2</v>
      </c>
      <c r="AP51" s="27">
        <f t="shared" si="110"/>
        <v>0.71900111357926022</v>
      </c>
      <c r="AQ51" s="27"/>
      <c r="AR51" s="27">
        <f t="shared" si="131"/>
        <v>-0.47108225450233876</v>
      </c>
      <c r="AS51" s="27">
        <f t="shared" si="111"/>
        <v>0.39773750068795444</v>
      </c>
      <c r="AT51" s="27">
        <f t="shared" si="112"/>
        <v>4.2635180435463105E-2</v>
      </c>
      <c r="AU51" s="27">
        <f t="shared" si="113"/>
        <v>-3.0709573378921995E-2</v>
      </c>
    </row>
    <row r="52" spans="1:47" x14ac:dyDescent="0.2">
      <c r="A52" t="str">
        <f>$A$16</f>
        <v>Elementary occupations</v>
      </c>
      <c r="B52" s="27">
        <f t="shared" si="114"/>
        <v>-4.3028429633750456</v>
      </c>
      <c r="C52" s="27">
        <f t="shared" si="115"/>
        <v>-6.5917784613686052</v>
      </c>
      <c r="D52" s="27">
        <f t="shared" si="116"/>
        <v>-1.06463465011687</v>
      </c>
      <c r="E52" s="27">
        <f t="shared" si="117"/>
        <v>-11.959256074860512</v>
      </c>
      <c r="F52" s="27"/>
      <c r="G52" s="27">
        <f t="shared" si="118"/>
        <v>1.9650180601911735</v>
      </c>
      <c r="H52" s="27">
        <f t="shared" si="119"/>
        <v>-3.856954214736124</v>
      </c>
      <c r="I52" s="27">
        <f t="shared" si="120"/>
        <v>0.79583167679756794</v>
      </c>
      <c r="J52" s="27">
        <f t="shared" si="121"/>
        <v>-1.0961044777473816</v>
      </c>
      <c r="K52" s="27"/>
      <c r="L52" s="27">
        <f t="shared" si="122"/>
        <v>-2.337824903183872</v>
      </c>
      <c r="M52" s="27">
        <f t="shared" si="123"/>
        <v>-10.448732676104729</v>
      </c>
      <c r="N52" s="27">
        <f t="shared" si="124"/>
        <v>-0.26880297331930203</v>
      </c>
      <c r="O52" s="27">
        <f t="shared" si="125"/>
        <v>-13.055360552607894</v>
      </c>
      <c r="Q52" t="str">
        <f>$A$16</f>
        <v>Elementary occupations</v>
      </c>
      <c r="R52" s="27">
        <f t="shared" si="126"/>
        <v>-3.5038922768481982</v>
      </c>
      <c r="S52" s="27">
        <f t="shared" si="96"/>
        <v>-1.7927217970771441</v>
      </c>
      <c r="T52" s="27">
        <f t="shared" si="97"/>
        <v>-0.88294499838295093</v>
      </c>
      <c r="U52" s="27">
        <f t="shared" si="98"/>
        <v>-6.1795590723082974</v>
      </c>
      <c r="V52" s="27"/>
      <c r="W52" s="27">
        <f t="shared" si="127"/>
        <v>1.5912339174532804</v>
      </c>
      <c r="X52" s="27">
        <f t="shared" si="99"/>
        <v>-1.3241221682288842</v>
      </c>
      <c r="Y52" s="27">
        <f t="shared" si="100"/>
        <v>0.48620577239806351</v>
      </c>
      <c r="Z52" s="27">
        <f t="shared" si="101"/>
        <v>0.75331752162245991</v>
      </c>
      <c r="AA52" s="27"/>
      <c r="AB52" s="27">
        <f t="shared" si="128"/>
        <v>-1.9126583593949178</v>
      </c>
      <c r="AC52" s="27">
        <f t="shared" si="102"/>
        <v>-3.1168439653060283</v>
      </c>
      <c r="AD52" s="27">
        <f t="shared" si="103"/>
        <v>-0.39673922598488742</v>
      </c>
      <c r="AE52" s="27">
        <f t="shared" si="104"/>
        <v>-5.4262415506858375</v>
      </c>
      <c r="AG52" t="str">
        <f>$A$16</f>
        <v>Elementary occupations</v>
      </c>
      <c r="AH52" s="27">
        <f t="shared" si="129"/>
        <v>-0.7989506865268563</v>
      </c>
      <c r="AI52" s="27">
        <f t="shared" si="105"/>
        <v>-4.7990566642914523</v>
      </c>
      <c r="AJ52" s="27">
        <f t="shared" si="106"/>
        <v>-0.1816896517339176</v>
      </c>
      <c r="AK52" s="27">
        <f t="shared" si="107"/>
        <v>-5.7796970025522292</v>
      </c>
      <c r="AL52" s="27"/>
      <c r="AM52" s="27">
        <f t="shared" si="130"/>
        <v>0.37378414273790028</v>
      </c>
      <c r="AN52" s="27">
        <f t="shared" si="108"/>
        <v>-2.5328320465072611</v>
      </c>
      <c r="AO52" s="27">
        <f t="shared" si="109"/>
        <v>0.30962590439950299</v>
      </c>
      <c r="AP52" s="27">
        <f t="shared" si="110"/>
        <v>-1.8494219993698557</v>
      </c>
      <c r="AQ52" s="27"/>
      <c r="AR52" s="27">
        <f t="shared" si="131"/>
        <v>-0.42516654378895602</v>
      </c>
      <c r="AS52" s="27">
        <f t="shared" si="111"/>
        <v>-7.3318887107987134</v>
      </c>
      <c r="AT52" s="27">
        <f t="shared" si="112"/>
        <v>0.12793625266558539</v>
      </c>
      <c r="AU52" s="27">
        <f t="shared" si="113"/>
        <v>-7.6291190019220849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2.7587852648900935</v>
      </c>
      <c r="C54" s="29">
        <f t="shared" si="115"/>
        <v>-5.5867216580546994</v>
      </c>
      <c r="D54" s="29">
        <f t="shared" si="116"/>
        <v>-6.897063606835431</v>
      </c>
      <c r="E54" s="29">
        <f t="shared" si="117"/>
        <v>-9.7250000000000227</v>
      </c>
      <c r="F54" s="29"/>
      <c r="G54" s="29">
        <f t="shared" si="118"/>
        <v>12.102758262467717</v>
      </c>
      <c r="H54" s="29">
        <f t="shared" si="119"/>
        <v>4.2487219841268882</v>
      </c>
      <c r="I54" s="29">
        <f t="shared" si="120"/>
        <v>2.6735197534052659</v>
      </c>
      <c r="J54" s="29">
        <f t="shared" si="121"/>
        <v>19.02499999999992</v>
      </c>
      <c r="K54" s="29"/>
      <c r="L54" s="29">
        <f t="shared" si="122"/>
        <v>14.86154352735781</v>
      </c>
      <c r="M54" s="29">
        <f t="shared" si="123"/>
        <v>-1.3379996739278113</v>
      </c>
      <c r="N54" s="29">
        <f t="shared" si="124"/>
        <v>-4.223543853430165</v>
      </c>
      <c r="O54" s="29">
        <f t="shared" si="125"/>
        <v>9.2999999999998977</v>
      </c>
      <c r="Q54" s="24" t="str">
        <f>$A$18</f>
        <v>All occupations</v>
      </c>
      <c r="R54" s="29">
        <f t="shared" ref="R54" si="132">W18-R18</f>
        <v>0.51158520686664133</v>
      </c>
      <c r="S54" s="29">
        <f t="shared" ref="S54" si="133">X18-S18</f>
        <v>1.7437731806050536</v>
      </c>
      <c r="T54" s="29">
        <f t="shared" ref="T54" si="134">Y18-T18</f>
        <v>-8.457484778332983</v>
      </c>
      <c r="U54" s="29">
        <f t="shared" ref="U54" si="135">Z18-U18</f>
        <v>-6.2021263908613093</v>
      </c>
      <c r="V54" s="29"/>
      <c r="W54" s="29">
        <f t="shared" ref="W54" si="136">AB18-W18</f>
        <v>1.8129258336446412</v>
      </c>
      <c r="X54" s="29">
        <f t="shared" ref="X54" si="137">AC18-X18</f>
        <v>3.1487165973368363</v>
      </c>
      <c r="Y54" s="29">
        <f t="shared" ref="Y54" si="138">AD18-Y18</f>
        <v>1.6564999588109117</v>
      </c>
      <c r="Z54" s="29">
        <f t="shared" ref="Z54" si="139">AE18-Z18</f>
        <v>6.6181423897924105</v>
      </c>
      <c r="AA54" s="29"/>
      <c r="AB54" s="29">
        <f t="shared" ref="AB54" si="140">AB18-R18</f>
        <v>2.3245110405112825</v>
      </c>
      <c r="AC54" s="29">
        <f t="shared" ref="AC54" si="141">AC18-S18</f>
        <v>4.8924897779418899</v>
      </c>
      <c r="AD54" s="29">
        <f t="shared" ref="AD54" si="142">AD18-T18</f>
        <v>-6.8009848195220712</v>
      </c>
      <c r="AE54" s="29">
        <f t="shared" ref="AE54" si="143">AE18-U18</f>
        <v>0.41601599893110119</v>
      </c>
      <c r="AG54" s="24" t="str">
        <f>$A$18</f>
        <v>All occupations</v>
      </c>
      <c r="AH54" s="29">
        <f t="shared" ref="AH54" si="144">AM18-AH18</f>
        <v>2.2472000580234095</v>
      </c>
      <c r="AI54" s="29">
        <f t="shared" ref="AI54" si="145">AN18-AI18</f>
        <v>-7.3304948386597459</v>
      </c>
      <c r="AJ54" s="29">
        <f t="shared" ref="AJ54" si="146">AO18-AJ18</f>
        <v>1.560421171497552</v>
      </c>
      <c r="AK54" s="29">
        <f t="shared" ref="AK54" si="147">AP18-AK18</f>
        <v>-3.5228736091387987</v>
      </c>
      <c r="AL54" s="29"/>
      <c r="AM54" s="29">
        <f t="shared" ref="AM54" si="148">AR18-AM18</f>
        <v>10.28983242882309</v>
      </c>
      <c r="AN54" s="29">
        <f t="shared" ref="AN54" si="149">AS18-AN18</f>
        <v>1.100005386790059</v>
      </c>
      <c r="AO54" s="29">
        <f t="shared" ref="AO54" si="150">AT18-AO18</f>
        <v>1.017019794594372</v>
      </c>
      <c r="AP54" s="29">
        <f t="shared" ref="AP54" si="151">AU18-AP18</f>
        <v>12.406857610207538</v>
      </c>
      <c r="AQ54" s="29"/>
      <c r="AR54" s="29">
        <f t="shared" ref="AR54" si="152">AR18-AH18</f>
        <v>12.537032486846499</v>
      </c>
      <c r="AS54" s="29">
        <f t="shared" ref="AS54" si="153">AS18-AI18</f>
        <v>-6.2304894518696869</v>
      </c>
      <c r="AT54" s="29">
        <f t="shared" ref="AT54" si="154">AT18-AJ18</f>
        <v>2.577440966091924</v>
      </c>
      <c r="AU54" s="29">
        <f t="shared" ref="AU54" si="155">AU18-AK18</f>
        <v>8.8839840010687396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York and North Yorkshire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-0.43361644770489871</v>
      </c>
      <c r="N7" s="91">
        <f>'Occ T2'!I180</f>
        <v>0.28088627274531763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-3.8076387452926741</v>
      </c>
      <c r="N9" s="91">
        <f>'Occ T2'!I178</f>
        <v>-1.5424072858831295</v>
      </c>
    </row>
    <row r="10" spans="1:14" x14ac:dyDescent="0.2">
      <c r="L10" s="91" t="str">
        <f>'Occ T3'!A48</f>
        <v>91 Elementary trades and related occupations</v>
      </c>
      <c r="M10" s="91">
        <f>'Occ T2'!H177</f>
        <v>-6.0999889959044928</v>
      </c>
      <c r="N10" s="91">
        <f>'Occ T2'!I177</f>
        <v>4.6942755720821516</v>
      </c>
    </row>
    <row r="11" spans="1:14" x14ac:dyDescent="0.2">
      <c r="L11" s="114" t="str">
        <f>"["&amp;'Occ T3'!A47&amp;"]"</f>
        <v>[Elementary occupations]</v>
      </c>
      <c r="M11" s="91">
        <f>'Occ T1'!H88</f>
        <v>-4.1862450080201956</v>
      </c>
      <c r="N11" s="91">
        <f>'Occ T1'!I88</f>
        <v>-0.14717368669019404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-3.3195198347124588</v>
      </c>
      <c r="N13" s="91">
        <f>'Occ T2'!I176</f>
        <v>-0.31600772517950126</v>
      </c>
    </row>
    <row r="14" spans="1:14" x14ac:dyDescent="0.2">
      <c r="L14" s="91" t="str">
        <f>'Occ T3'!A44</f>
        <v>81 Process, plant and machine operatives</v>
      </c>
      <c r="M14" s="91">
        <f>'Occ T2'!H175</f>
        <v>-3.1896446148242275</v>
      </c>
      <c r="N14" s="91">
        <f>'Occ T2'!I175</f>
        <v>-0.55422996224854248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-3.2548642125853622</v>
      </c>
      <c r="N15" s="91">
        <f>'Occ T1'!I87</f>
        <v>-0.43384407868514163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1.0789946873926537</v>
      </c>
      <c r="N17" s="91">
        <f>'Occ T2'!I174</f>
        <v>1.6521652181028523</v>
      </c>
    </row>
    <row r="18" spans="12:14" x14ac:dyDescent="0.2">
      <c r="L18" s="91" t="str">
        <f>'Occ T3'!A40</f>
        <v>71 Sales occupations</v>
      </c>
      <c r="M18" s="91">
        <f>'Occ T2'!H173</f>
        <v>-1.8784645247039378</v>
      </c>
      <c r="N18" s="91">
        <f>'Occ T2'!I173</f>
        <v>-0.40478701979900222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-1.2750401847588466</v>
      </c>
      <c r="N19" s="91">
        <f>'Occ T1'!I86</f>
        <v>9.8344366225777691E-2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1.3684036747189987</v>
      </c>
      <c r="N21" s="91">
        <f>'Occ T2'!I172</f>
        <v>-1.491621459937742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5.7254757237501508E-3</v>
      </c>
      <c r="N22" s="91">
        <f>'Occ T2'!I171</f>
        <v>-1.2323828093761646</v>
      </c>
    </row>
    <row r="23" spans="12:14" x14ac:dyDescent="0.2">
      <c r="L23" s="91" t="str">
        <f>'Occ T3'!A35</f>
        <v>61 Caring personal service occupations</v>
      </c>
      <c r="M23" s="91">
        <f>'Occ T2'!H170</f>
        <v>-1.9323386140717824</v>
      </c>
      <c r="N23" s="91">
        <f>'Occ T2'!I170</f>
        <v>0.77885106811768079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-1.4169681067735418</v>
      </c>
      <c r="N24" s="91">
        <f>'Occ T1'!I85</f>
        <v>0.28683726294713718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-4.1877264756743244</v>
      </c>
      <c r="N26" s="91">
        <f>'Occ T2'!I169</f>
        <v>-6.3375633419437971E-2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-4.3762636417751688</v>
      </c>
      <c r="N27" s="91">
        <f>'Occ T2'!I168</f>
        <v>-1.4131938536354083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-2.8401540130676528</v>
      </c>
      <c r="N28" s="91">
        <f>'Occ T2'!I167</f>
        <v>-0.6806622946866514</v>
      </c>
    </row>
    <row r="29" spans="12:14" x14ac:dyDescent="0.2">
      <c r="L29" s="91" t="str">
        <f>'Occ T3'!A29</f>
        <v>51 Skilled agricultural and related trades</v>
      </c>
      <c r="M29" s="91">
        <f>'Occ T2'!H166</f>
        <v>-6.2699313875203551</v>
      </c>
      <c r="N29" s="91">
        <f>'Occ T2'!I166</f>
        <v>0.40401238868417177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-4.1574128888655633</v>
      </c>
      <c r="N30" s="91">
        <f>'Occ T1'!I84</f>
        <v>-0.58561643623250559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-3.0856752813840038</v>
      </c>
      <c r="N32" s="91">
        <f>'Occ T2'!I165</f>
        <v>-2.0327939261456263</v>
      </c>
    </row>
    <row r="33" spans="12:14" x14ac:dyDescent="0.2">
      <c r="L33" s="91" t="str">
        <f>'Occ T3'!A25</f>
        <v>41 Administrative occupations</v>
      </c>
      <c r="M33" s="91">
        <f>'Occ T2'!H164</f>
        <v>8.7044575816674907E-2</v>
      </c>
      <c r="N33" s="91">
        <f>'Occ T2'!I164</f>
        <v>0.31261905453017214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-0.52560993490089469</v>
      </c>
      <c r="N34" s="91">
        <f>'Occ T1'!I83</f>
        <v>-5.2964951462386445E-2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2.0301101002876853</v>
      </c>
      <c r="N36" s="91">
        <f>'Occ T2'!I163</f>
        <v>0.42857910057227944</v>
      </c>
    </row>
    <row r="37" spans="12:14" x14ac:dyDescent="0.2">
      <c r="L37" s="91" t="str">
        <f>'Occ T3'!A21</f>
        <v>34 Culture, media and sports occupations</v>
      </c>
      <c r="M37" s="91">
        <f>'Occ T2'!H162</f>
        <v>3.7291221194506674</v>
      </c>
      <c r="N37" s="91">
        <f>'Occ T2'!I162</f>
        <v>-0.52639600920943996</v>
      </c>
    </row>
    <row r="38" spans="12:14" x14ac:dyDescent="0.2">
      <c r="L38" s="91" t="str">
        <f>'Occ T3'!A20</f>
        <v>33 Protective service occupations</v>
      </c>
      <c r="M38" s="91">
        <f>'Occ T2'!H161</f>
        <v>2.9343323174214175</v>
      </c>
      <c r="N38" s="91">
        <f>'Occ T2'!I161</f>
        <v>-0.53094826589722421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1.5722715164497414</v>
      </c>
      <c r="N39" s="91">
        <f>'Occ T2'!I160</f>
        <v>4.2194529290794369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4.7124891534967794</v>
      </c>
      <c r="N40" s="91">
        <f>'Occ T2'!I159</f>
        <v>0.11851647306426738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2.6865145492434017</v>
      </c>
      <c r="N41" s="91">
        <f>'Occ T1'!I82</f>
        <v>0.88234726298073163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5.4308784671555088</v>
      </c>
      <c r="N43" s="91">
        <f>'Occ T2'!I158</f>
        <v>0.97297067838120199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0.77519414892877059</v>
      </c>
      <c r="N44" s="91">
        <f>'Occ T2'!I157</f>
        <v>0.24206928605718936</v>
      </c>
    </row>
    <row r="45" spans="12:14" x14ac:dyDescent="0.2">
      <c r="L45" s="91" t="str">
        <f>'Occ T3'!A13</f>
        <v>22 Health professionals</v>
      </c>
      <c r="M45" s="91">
        <f>'Occ T2'!H156</f>
        <v>1.6780857968866414</v>
      </c>
      <c r="N45" s="91">
        <f>'Occ T2'!I156</f>
        <v>0.38106234213890477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3.7800207104006223</v>
      </c>
      <c r="N46" s="91">
        <f>'Occ T2'!I155</f>
        <v>2.3152969740070084</v>
      </c>
    </row>
    <row r="47" spans="12:14" x14ac:dyDescent="0.2">
      <c r="L47" s="114" t="str">
        <f>"["&amp;'Occ T3'!A11&amp;"]"</f>
        <v>[Professional occupations]</v>
      </c>
      <c r="M47" s="91">
        <f>'Occ T1'!H81</f>
        <v>3.0955053559608592</v>
      </c>
      <c r="N47" s="91">
        <f>'Occ T1'!I81</f>
        <v>1.0534478761018207</v>
      </c>
    </row>
    <row r="49" spans="12:14" x14ac:dyDescent="0.2">
      <c r="L49" s="107" t="str">
        <f>'Occ T3'!A9</f>
        <v>12 Other managers and proprietors</v>
      </c>
      <c r="M49" s="91">
        <f>'Occ T2'!H154</f>
        <v>0.60140533754657888</v>
      </c>
      <c r="N49" s="91">
        <f>'Occ T2'!I154</f>
        <v>0.76639488932712663</v>
      </c>
    </row>
    <row r="50" spans="12:14" x14ac:dyDescent="0.2">
      <c r="L50" s="107" t="str">
        <f>'Occ T3'!A8</f>
        <v>11 Corporate managers and directors</v>
      </c>
      <c r="M50" s="91">
        <f>'Occ T2'!H153</f>
        <v>3.9159454352385215</v>
      </c>
      <c r="N50" s="91">
        <f>'Occ T2'!I153</f>
        <v>-0.17037600549194565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2.6808838218694619</v>
      </c>
      <c r="N51" s="91">
        <f>'Occ T1'!I80</f>
        <v>0.17172011070609727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York and North Yorkshire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5.19280618133768</v>
      </c>
      <c r="N82" s="94">
        <f>'Occ T2'!F119</f>
        <v>-0.75046248462168563</v>
      </c>
    </row>
    <row r="83" spans="12:14" x14ac:dyDescent="0.2">
      <c r="L83" s="10" t="str">
        <f>name!D5</f>
        <v>12 Other managers and proprietors</v>
      </c>
      <c r="M83" s="94">
        <f>'Occ T2'!D9-'Occ T2'!B9</f>
        <v>0.4728487820011118</v>
      </c>
      <c r="N83" s="94">
        <f>'Occ T2'!F120</f>
        <v>1.9425476109255335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3.5794457681421541</v>
      </c>
      <c r="N84" s="94">
        <f>'Occ T2'!F121</f>
        <v>8.6596159983838881</v>
      </c>
    </row>
    <row r="85" spans="12:14" x14ac:dyDescent="0.2">
      <c r="L85" s="10" t="str">
        <f>name!D7</f>
        <v>22 Health professionals</v>
      </c>
      <c r="M85" s="94">
        <f>'Occ T2'!D11-'Occ T2'!B11</f>
        <v>1.4768979149217216</v>
      </c>
      <c r="N85" s="94">
        <f>'Occ T2'!F122</f>
        <v>1.086016857587083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0.74042531747809903</v>
      </c>
      <c r="N86" s="94">
        <f>'Occ T2'!F123</f>
        <v>0.72200567088924927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6.5666449821175306</v>
      </c>
      <c r="N87" s="94">
        <f>'Occ T2'!F124</f>
        <v>4.4177374541219194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1.8343727115495652</v>
      </c>
      <c r="N88" s="94">
        <f>'Occ T2'!F125</f>
        <v>0.15988904063782705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0.5806248829960845</v>
      </c>
      <c r="N89" s="94">
        <f>'Occ T2'!F126</f>
        <v>6.6452013393431963</v>
      </c>
    </row>
    <row r="90" spans="12:14" x14ac:dyDescent="0.2">
      <c r="L90" s="10" t="str">
        <f>name!D12</f>
        <v>33 Protective service occupations</v>
      </c>
      <c r="M90" s="94">
        <f>'Occ T2'!D16-'Occ T2'!B16</f>
        <v>0.66852146432453896</v>
      </c>
      <c r="N90" s="94">
        <f>'Occ T2'!F127</f>
        <v>-0.38109021849832558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1.1846677750930308</v>
      </c>
      <c r="N91" s="94">
        <f>'Occ T2'!F128</f>
        <v>-0.53902858503871531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2.360788943988414</v>
      </c>
      <c r="N92" s="94">
        <f>'Occ T2'!F129</f>
        <v>1.6359681156504386</v>
      </c>
    </row>
    <row r="93" spans="12:14" x14ac:dyDescent="0.2">
      <c r="L93" s="10" t="str">
        <f>name!D15</f>
        <v>41 Administrative occupations</v>
      </c>
      <c r="M93" s="94">
        <f>'Occ T2'!D19-'Occ T2'!B19</f>
        <v>0.19306167970125188</v>
      </c>
      <c r="N93" s="94">
        <f>'Occ T2'!F130</f>
        <v>2.1318311864792179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-1.6383873193805396</v>
      </c>
      <c r="N94" s="94">
        <f>'Occ T2'!F131</f>
        <v>-2.5603050271063452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-2.4082304071996115</v>
      </c>
      <c r="N95" s="94">
        <f>'Occ T2'!F132</f>
        <v>0.39272825140605772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-2.1354020816188513</v>
      </c>
      <c r="N96" s="94">
        <f>'Occ T2'!F133</f>
        <v>-1.3418886129730208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-3.3182274969306302</v>
      </c>
      <c r="N97" s="94">
        <f>'Occ T2'!F134</f>
        <v>-2.5439342622551688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-2.1782391751676844</v>
      </c>
      <c r="N98" s="94">
        <f>'Occ T2'!F135</f>
        <v>-8.6439877825487343E-2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-3.1292453712882136</v>
      </c>
      <c r="N99" s="94">
        <f>'Occ T2'!F136</f>
        <v>3.7685471449644723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3.0898023814138753E-3</v>
      </c>
      <c r="N100" s="94">
        <f>'Occ T2'!F137</f>
        <v>-1.8322543108778984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3.2589121505314733E-2</v>
      </c>
      <c r="N101" s="94">
        <f>'Occ T2'!F138</f>
        <v>-0.10011362869951806</v>
      </c>
    </row>
    <row r="102" spans="12:14" x14ac:dyDescent="0.2">
      <c r="L102" s="10" t="str">
        <f>name!D24</f>
        <v>71 Sales occupations</v>
      </c>
      <c r="M102" s="94">
        <f>'Occ T2'!D28-'Occ T2'!B28</f>
        <v>-2.9510001529624503</v>
      </c>
      <c r="N102" s="94">
        <f>'Occ T2'!F139</f>
        <v>-1.7514060564874399</v>
      </c>
    </row>
    <row r="103" spans="12:14" x14ac:dyDescent="0.2">
      <c r="L103" s="10" t="str">
        <f>name!D25</f>
        <v>72 Customer service occupations</v>
      </c>
      <c r="M103" s="94">
        <f>'Occ T2'!D29-'Occ T2'!B29</f>
        <v>0.43417471180487599</v>
      </c>
      <c r="N103" s="94">
        <f>'Occ T2'!F140</f>
        <v>2.3155650606940625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-2.5991515324620416</v>
      </c>
      <c r="N104" s="94">
        <f>'Occ T2'!F141</f>
        <v>-1.1815147386001321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-2.7288204274722379</v>
      </c>
      <c r="N105" s="94">
        <f>'Occ T2'!F142</f>
        <v>-0.68811145035203403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-2.8826676057030172</v>
      </c>
      <c r="N106" s="94">
        <f>'Occ T2'!F143</f>
        <v>7.7159700832519826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-9.0765884691574854</v>
      </c>
      <c r="N107" s="94">
        <f>'Occ T2'!F144</f>
        <v>-8.8120745609994486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-9.7249999999998522</v>
      </c>
      <c r="N109" s="94">
        <f>'Occ T2'!F146</f>
        <v>19.024999999999693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York and North Yorkshire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5.6656549633387883</v>
      </c>
      <c r="N153" s="94">
        <f>'Occ T1'!H8</f>
        <v>1.1920851263038443</v>
      </c>
    </row>
    <row r="154" spans="1:14" x14ac:dyDescent="0.2">
      <c r="L154" s="10" t="str">
        <f>name!E5</f>
        <v>Professional occupations</v>
      </c>
      <c r="M154" s="94">
        <f>'Occ T1'!D9-'Occ T1'!B9</f>
        <v>12.363413982659509</v>
      </c>
      <c r="N154" s="94">
        <f>'Occ T1'!H9</f>
        <v>14.885375980982147</v>
      </c>
    </row>
    <row r="155" spans="1:14" x14ac:dyDescent="0.2">
      <c r="L155" s="10" t="str">
        <f>name!E6</f>
        <v>Associate professional occupations</v>
      </c>
      <c r="M155" s="94">
        <f>'Occ T1'!D10-'Occ T1'!B10</f>
        <v>6.6289757779516378</v>
      </c>
      <c r="N155" s="94">
        <f>'Occ T1'!H10</f>
        <v>7.5209396920944158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-1.4453256396792895</v>
      </c>
      <c r="N156" s="94">
        <f>'Occ T1'!H11</f>
        <v>-0.42847384062712734</v>
      </c>
    </row>
    <row r="157" spans="1:14" x14ac:dyDescent="0.2">
      <c r="L157" s="10" t="str">
        <f>name!E8</f>
        <v>Skilled trades occupations</v>
      </c>
      <c r="M157" s="94">
        <f>'Occ T1'!D12-'Occ T1'!B12</f>
        <v>-10.040099160916775</v>
      </c>
      <c r="N157" s="94">
        <f>'Occ T1'!H12</f>
        <v>-3.5795345016476219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-3.0935664474014857</v>
      </c>
      <c r="N158" s="94">
        <f>'Occ T1'!H13</f>
        <v>1.8361792053870545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-2.5168254411575717</v>
      </c>
      <c r="N159" s="94">
        <f>'Occ T1'!H14</f>
        <v>0.56415900420662268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-5.3279719599342812</v>
      </c>
      <c r="N160" s="94">
        <f>'Occ T1'!H15</f>
        <v>-1.8696261889521644</v>
      </c>
    </row>
    <row r="161" spans="12:14" x14ac:dyDescent="0.2">
      <c r="L161" s="10" t="str">
        <f>name!E12</f>
        <v>Elementary occupations</v>
      </c>
      <c r="M161" s="94">
        <f>'Occ T1'!D16-'Occ T1'!B16</f>
        <v>-11.959256074860498</v>
      </c>
      <c r="N161" s="94">
        <f>'Occ T1'!H16</f>
        <v>-1.0961044777474669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-9.7250000000000227</v>
      </c>
      <c r="N163" s="94">
        <f>'Occ T1'!H18</f>
        <v>19.024999999999704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York and North Yorkshire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32.551592571580535</v>
      </c>
      <c r="N5" s="87">
        <f>SUM(N6:N7)</f>
        <v>35.586161717934552</v>
      </c>
      <c r="O5" s="87">
        <f t="shared" ref="O5:AL5" si="1">SUM(O6:O7)</f>
        <v>37.732971919706564</v>
      </c>
      <c r="P5" s="87">
        <f t="shared" si="1"/>
        <v>37.241929201971892</v>
      </c>
      <c r="Q5" s="87">
        <f t="shared" si="1"/>
        <v>37.496194443053732</v>
      </c>
      <c r="R5" s="87">
        <f t="shared" si="1"/>
        <v>40.060743735403619</v>
      </c>
      <c r="S5" s="87">
        <f t="shared" si="1"/>
        <v>41.464778592879568</v>
      </c>
      <c r="T5" s="87">
        <f t="shared" si="1"/>
        <v>42.437404471582781</v>
      </c>
      <c r="U5" s="87">
        <f t="shared" si="1"/>
        <v>43.26158538223887</v>
      </c>
      <c r="V5" s="87">
        <f t="shared" si="1"/>
        <v>43.663833336592006</v>
      </c>
      <c r="W5" s="87">
        <f t="shared" si="1"/>
        <v>45.726398698742408</v>
      </c>
      <c r="X5" s="87">
        <f t="shared" si="1"/>
        <v>41.115196897112995</v>
      </c>
      <c r="Y5" s="87">
        <f t="shared" si="1"/>
        <v>41.326742498525022</v>
      </c>
      <c r="Z5" s="87">
        <f t="shared" si="1"/>
        <v>41.692043326839283</v>
      </c>
      <c r="AA5" s="87">
        <f t="shared" si="1"/>
        <v>42.126836006487096</v>
      </c>
      <c r="AB5" s="87">
        <f t="shared" si="1"/>
        <v>42.534955683759947</v>
      </c>
      <c r="AC5" s="87">
        <f t="shared" si="1"/>
        <v>42.919119979070928</v>
      </c>
      <c r="AD5" s="87">
        <f t="shared" si="1"/>
        <v>43.30972651735879</v>
      </c>
      <c r="AE5" s="87">
        <f t="shared" si="1"/>
        <v>43.72471582920668</v>
      </c>
      <c r="AF5" s="87">
        <f t="shared" si="1"/>
        <v>44.144796563452118</v>
      </c>
      <c r="AG5" s="87">
        <f t="shared" si="1"/>
        <v>44.59564818212263</v>
      </c>
      <c r="AH5" s="87">
        <f t="shared" si="1"/>
        <v>45.04623516770063</v>
      </c>
      <c r="AI5" s="87">
        <f t="shared" si="1"/>
        <v>45.489135563198488</v>
      </c>
      <c r="AJ5" s="87">
        <f t="shared" si="1"/>
        <v>45.937870454964383</v>
      </c>
      <c r="AK5" s="87">
        <f t="shared" si="1"/>
        <v>46.406771791365365</v>
      </c>
      <c r="AL5" s="87">
        <f t="shared" si="1"/>
        <v>46.918483825046252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20.17819011729917</v>
      </c>
      <c r="N6" s="11">
        <v>21.990264257998366</v>
      </c>
      <c r="O6" s="11">
        <v>23.219336625059871</v>
      </c>
      <c r="P6" s="11">
        <v>23.197741118967397</v>
      </c>
      <c r="Q6" s="11">
        <v>22.302999483490392</v>
      </c>
      <c r="R6" s="11">
        <v>24.523954185559763</v>
      </c>
      <c r="S6" s="11">
        <v>26.313120866939027</v>
      </c>
      <c r="T6" s="11">
        <v>26.580341594225924</v>
      </c>
      <c r="U6" s="11">
        <v>27.618836022110393</v>
      </c>
      <c r="V6" s="11">
        <v>27.606173048612515</v>
      </c>
      <c r="W6" s="11">
        <v>29.716760366897443</v>
      </c>
      <c r="X6" s="11">
        <v>25.780922253185988</v>
      </c>
      <c r="Y6" s="11">
        <v>25.922057806687295</v>
      </c>
      <c r="Z6" s="11">
        <v>26.138524534123345</v>
      </c>
      <c r="AA6" s="11">
        <v>26.385536462451086</v>
      </c>
      <c r="AB6" s="11">
        <v>26.616383821477335</v>
      </c>
      <c r="AC6" s="11">
        <v>26.830468395842317</v>
      </c>
      <c r="AD6" s="11">
        <v>27.039888734561583</v>
      </c>
      <c r="AE6" s="11">
        <v>27.260816681059367</v>
      </c>
      <c r="AF6" s="11">
        <v>27.484550157007881</v>
      </c>
      <c r="AG6" s="11">
        <v>27.729662921545717</v>
      </c>
      <c r="AH6" s="11">
        <v>27.972653268097197</v>
      </c>
      <c r="AI6" s="11">
        <v>28.213476547070158</v>
      </c>
      <c r="AJ6" s="11">
        <v>28.46139424096982</v>
      </c>
      <c r="AK6" s="11">
        <v>28.708432780869799</v>
      </c>
      <c r="AL6" s="11">
        <v>28.966297882275757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12.373402454281365</v>
      </c>
      <c r="N7" s="11">
        <v>13.595897459936186</v>
      </c>
      <c r="O7" s="11">
        <v>14.513635294646694</v>
      </c>
      <c r="P7" s="11">
        <v>14.044188083004496</v>
      </c>
      <c r="Q7" s="11">
        <v>15.193194959563339</v>
      </c>
      <c r="R7" s="11">
        <v>15.536789549843853</v>
      </c>
      <c r="S7" s="11">
        <v>15.151657725940542</v>
      </c>
      <c r="T7" s="11">
        <v>15.85706287735686</v>
      </c>
      <c r="U7" s="11">
        <v>15.642749360128475</v>
      </c>
      <c r="V7" s="11">
        <v>16.057660287979488</v>
      </c>
      <c r="W7" s="11">
        <v>16.009638331844965</v>
      </c>
      <c r="X7" s="11">
        <v>15.334274643927007</v>
      </c>
      <c r="Y7" s="11">
        <v>15.40468469183773</v>
      </c>
      <c r="Z7" s="11">
        <v>15.553518792715938</v>
      </c>
      <c r="AA7" s="11">
        <v>15.741299544036014</v>
      </c>
      <c r="AB7" s="11">
        <v>15.918571862282615</v>
      </c>
      <c r="AC7" s="11">
        <v>16.088651583228611</v>
      </c>
      <c r="AD7" s="11">
        <v>16.269837782797207</v>
      </c>
      <c r="AE7" s="11">
        <v>16.463899148147313</v>
      </c>
      <c r="AF7" s="11">
        <v>16.660246406444237</v>
      </c>
      <c r="AG7" s="11">
        <v>16.865985260576913</v>
      </c>
      <c r="AH7" s="11">
        <v>17.073581899603429</v>
      </c>
      <c r="AI7" s="11">
        <v>17.275659016128333</v>
      </c>
      <c r="AJ7" s="11">
        <v>17.476476213994566</v>
      </c>
      <c r="AK7" s="11">
        <v>17.698339010495566</v>
      </c>
      <c r="AL7" s="11">
        <v>17.952185942770498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71.569160491952573</v>
      </c>
      <c r="N9" s="87">
        <f>SUM(N10:N13)</f>
        <v>69.650307985824043</v>
      </c>
      <c r="O9" s="87">
        <f t="shared" ref="O9:AL9" si="3">SUM(O10:O13)</f>
        <v>72.513085668016402</v>
      </c>
      <c r="P9" s="87">
        <f t="shared" si="3"/>
        <v>74.325870986209566</v>
      </c>
      <c r="Q9" s="87">
        <f t="shared" si="3"/>
        <v>71.915053043339839</v>
      </c>
      <c r="R9" s="87">
        <f t="shared" si="3"/>
        <v>75.08511389036039</v>
      </c>
      <c r="S9" s="87">
        <f t="shared" si="3"/>
        <v>80.176670645303275</v>
      </c>
      <c r="T9" s="87">
        <f t="shared" si="3"/>
        <v>77.602239301077176</v>
      </c>
      <c r="U9" s="87">
        <f t="shared" si="3"/>
        <v>83.493084193803355</v>
      </c>
      <c r="V9" s="87">
        <f t="shared" si="3"/>
        <v>81.509572860608671</v>
      </c>
      <c r="W9" s="87">
        <f t="shared" si="3"/>
        <v>87.448527873019898</v>
      </c>
      <c r="X9" s="87">
        <f t="shared" si="3"/>
        <v>88.627890479986704</v>
      </c>
      <c r="Y9" s="87">
        <f t="shared" si="3"/>
        <v>89.179170501031336</v>
      </c>
      <c r="Z9" s="87">
        <f t="shared" si="3"/>
        <v>90.110611502378532</v>
      </c>
      <c r="AA9" s="87">
        <f t="shared" si="3"/>
        <v>91.18410104542761</v>
      </c>
      <c r="AB9" s="87">
        <f t="shared" si="3"/>
        <v>92.175785378226792</v>
      </c>
      <c r="AC9" s="87">
        <f t="shared" si="3"/>
        <v>93.104085776377744</v>
      </c>
      <c r="AD9" s="87">
        <f t="shared" si="3"/>
        <v>94.047647866629276</v>
      </c>
      <c r="AE9" s="87">
        <f t="shared" si="3"/>
        <v>95.049901357578463</v>
      </c>
      <c r="AF9" s="87">
        <f t="shared" si="3"/>
        <v>96.055322902456396</v>
      </c>
      <c r="AG9" s="87">
        <f t="shared" si="3"/>
        <v>97.115213175756125</v>
      </c>
      <c r="AH9" s="87">
        <f t="shared" si="3"/>
        <v>98.151151262208629</v>
      </c>
      <c r="AI9" s="87">
        <f t="shared" si="3"/>
        <v>99.185351579438105</v>
      </c>
      <c r="AJ9" s="87">
        <f t="shared" si="3"/>
        <v>100.23372878617484</v>
      </c>
      <c r="AK9" s="87">
        <f t="shared" si="3"/>
        <v>101.27806556463658</v>
      </c>
      <c r="AL9" s="87">
        <f t="shared" si="3"/>
        <v>102.33390385400205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16.124890242633057</v>
      </c>
      <c r="N10" s="11">
        <v>15.328629825066958</v>
      </c>
      <c r="O10" s="11">
        <v>17.017143108012515</v>
      </c>
      <c r="P10" s="11">
        <v>16.0392613604077</v>
      </c>
      <c r="Q10" s="11">
        <v>17.084740802470453</v>
      </c>
      <c r="R10" s="11">
        <v>17.560076443707032</v>
      </c>
      <c r="S10" s="11">
        <v>18.748376387056783</v>
      </c>
      <c r="T10" s="11">
        <v>18.248230185794601</v>
      </c>
      <c r="U10" s="11">
        <v>20.249704154814218</v>
      </c>
      <c r="V10" s="11">
        <v>19.632410373523694</v>
      </c>
      <c r="W10" s="11">
        <v>21.139522211849187</v>
      </c>
      <c r="X10" s="11">
        <v>24.489463677002878</v>
      </c>
      <c r="Y10" s="11">
        <v>24.768970940304239</v>
      </c>
      <c r="Z10" s="11">
        <v>25.13659251320124</v>
      </c>
      <c r="AA10" s="11">
        <v>25.552391860935405</v>
      </c>
      <c r="AB10" s="11">
        <v>25.936524798141718</v>
      </c>
      <c r="AC10" s="11">
        <v>26.2937806599918</v>
      </c>
      <c r="AD10" s="11">
        <v>26.658944168198143</v>
      </c>
      <c r="AE10" s="11">
        <v>27.034108734677304</v>
      </c>
      <c r="AF10" s="11">
        <v>27.41071410669813</v>
      </c>
      <c r="AG10" s="11">
        <v>27.802693117461811</v>
      </c>
      <c r="AH10" s="11">
        <v>28.1902368469291</v>
      </c>
      <c r="AI10" s="11">
        <v>28.58332089718121</v>
      </c>
      <c r="AJ10" s="11">
        <v>28.981990526144806</v>
      </c>
      <c r="AK10" s="11">
        <v>29.384354660893784</v>
      </c>
      <c r="AL10" s="11">
        <v>29.799138210233075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14.752181637156463</v>
      </c>
      <c r="N11" s="11">
        <v>15.480110091646095</v>
      </c>
      <c r="O11" s="11">
        <v>15.535936484724909</v>
      </c>
      <c r="P11" s="11">
        <v>16.318896970785172</v>
      </c>
      <c r="Q11" s="11">
        <v>15.659694376686403</v>
      </c>
      <c r="R11" s="11">
        <v>17.021244909325901</v>
      </c>
      <c r="S11" s="11">
        <v>17.380399841382481</v>
      </c>
      <c r="T11" s="11">
        <v>17.022937479267615</v>
      </c>
      <c r="U11" s="11">
        <v>17.43027399995982</v>
      </c>
      <c r="V11" s="11">
        <v>18.042260210584899</v>
      </c>
      <c r="W11" s="11">
        <v>18.498142824247623</v>
      </c>
      <c r="X11" s="11">
        <v>17.579509810777118</v>
      </c>
      <c r="Y11" s="11">
        <v>17.664337405696848</v>
      </c>
      <c r="Z11" s="11">
        <v>17.809264573162817</v>
      </c>
      <c r="AA11" s="11">
        <v>17.973563508213594</v>
      </c>
      <c r="AB11" s="11">
        <v>18.117001556368034</v>
      </c>
      <c r="AC11" s="11">
        <v>18.255806981608441</v>
      </c>
      <c r="AD11" s="11">
        <v>18.39280117110313</v>
      </c>
      <c r="AE11" s="11">
        <v>18.547545306485709</v>
      </c>
      <c r="AF11" s="11">
        <v>18.689251430005186</v>
      </c>
      <c r="AG11" s="11">
        <v>18.846994415205074</v>
      </c>
      <c r="AH11" s="11">
        <v>18.998734267471789</v>
      </c>
      <c r="AI11" s="11">
        <v>19.15011123402083</v>
      </c>
      <c r="AJ11" s="11">
        <v>19.303071739585768</v>
      </c>
      <c r="AK11" s="11">
        <v>19.44818459508814</v>
      </c>
      <c r="AL11" s="11">
        <v>19.584159681834706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18.224770735729059</v>
      </c>
      <c r="N12" s="11">
        <v>17.562242353724962</v>
      </c>
      <c r="O12" s="11">
        <v>18.379951991827379</v>
      </c>
      <c r="P12" s="11">
        <v>19.162793379402473</v>
      </c>
      <c r="Q12" s="11">
        <v>17.330446277411731</v>
      </c>
      <c r="R12" s="11">
        <v>18.809081408455146</v>
      </c>
      <c r="S12" s="11">
        <v>19.864772330759674</v>
      </c>
      <c r="T12" s="11">
        <v>18.176869044379504</v>
      </c>
      <c r="U12" s="11">
        <v>19.547871422091006</v>
      </c>
      <c r="V12" s="11">
        <v>18.710153819508228</v>
      </c>
      <c r="W12" s="11">
        <v>19.549506725933245</v>
      </c>
      <c r="X12" s="11">
        <v>18.521481665611422</v>
      </c>
      <c r="Y12" s="11">
        <v>18.547136587809881</v>
      </c>
      <c r="Z12" s="11">
        <v>18.667840348525722</v>
      </c>
      <c r="AA12" s="11">
        <v>18.815191700131596</v>
      </c>
      <c r="AB12" s="11">
        <v>18.948473739671815</v>
      </c>
      <c r="AC12" s="11">
        <v>19.059546954162983</v>
      </c>
      <c r="AD12" s="11">
        <v>19.175123024860959</v>
      </c>
      <c r="AE12" s="11">
        <v>19.302905520261763</v>
      </c>
      <c r="AF12" s="11">
        <v>19.442809894116959</v>
      </c>
      <c r="AG12" s="11">
        <v>19.582622288098563</v>
      </c>
      <c r="AH12" s="11">
        <v>19.719619605605672</v>
      </c>
      <c r="AI12" s="11">
        <v>19.857642100978399</v>
      </c>
      <c r="AJ12" s="11">
        <v>19.998717994015799</v>
      </c>
      <c r="AK12" s="11">
        <v>20.137188065949111</v>
      </c>
      <c r="AL12" s="11">
        <v>20.271512396822494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22.467317876433992</v>
      </c>
      <c r="N13" s="11">
        <v>21.27932571538603</v>
      </c>
      <c r="O13" s="11">
        <v>21.580054083451593</v>
      </c>
      <c r="P13" s="11">
        <v>22.804919275614225</v>
      </c>
      <c r="Q13" s="11">
        <v>21.840171586771262</v>
      </c>
      <c r="R13" s="11">
        <v>21.694711128872321</v>
      </c>
      <c r="S13" s="11">
        <v>24.183122086104333</v>
      </c>
      <c r="T13" s="11">
        <v>24.154202591635457</v>
      </c>
      <c r="U13" s="11">
        <v>26.265234616938322</v>
      </c>
      <c r="V13" s="11">
        <v>25.124748456991849</v>
      </c>
      <c r="W13" s="11">
        <v>28.261356110989851</v>
      </c>
      <c r="X13" s="11">
        <v>28.037435326595283</v>
      </c>
      <c r="Y13" s="11">
        <v>28.198725567220375</v>
      </c>
      <c r="Z13" s="11">
        <v>28.49691406748876</v>
      </c>
      <c r="AA13" s="11">
        <v>28.842953976147022</v>
      </c>
      <c r="AB13" s="11">
        <v>29.173785284045223</v>
      </c>
      <c r="AC13" s="11">
        <v>29.494951180614521</v>
      </c>
      <c r="AD13" s="11">
        <v>29.82077950246703</v>
      </c>
      <c r="AE13" s="11">
        <v>30.165341796153687</v>
      </c>
      <c r="AF13" s="11">
        <v>30.512547471636132</v>
      </c>
      <c r="AG13" s="11">
        <v>30.882903354990674</v>
      </c>
      <c r="AH13" s="11">
        <v>31.242560542202067</v>
      </c>
      <c r="AI13" s="11">
        <v>31.594277347257677</v>
      </c>
      <c r="AJ13" s="11">
        <v>31.949948526428461</v>
      </c>
      <c r="AK13" s="11">
        <v>32.308338242705545</v>
      </c>
      <c r="AL13" s="11">
        <v>32.679093565111771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43.667989799350202</v>
      </c>
      <c r="N15" s="87">
        <f>SUM(N16:N20)</f>
        <v>43.732188144773843</v>
      </c>
      <c r="O15" s="87">
        <f t="shared" ref="O15:AL15" si="5">SUM(O16:O20)</f>
        <v>46.330477172169097</v>
      </c>
      <c r="P15" s="87">
        <f t="shared" si="5"/>
        <v>45.578361467210826</v>
      </c>
      <c r="Q15" s="87">
        <f t="shared" si="5"/>
        <v>45.298380457496236</v>
      </c>
      <c r="R15" s="87">
        <f t="shared" si="5"/>
        <v>46.768691969432979</v>
      </c>
      <c r="S15" s="87">
        <f t="shared" si="5"/>
        <v>48.683541537441457</v>
      </c>
      <c r="T15" s="87">
        <f t="shared" si="5"/>
        <v>49.398272551867692</v>
      </c>
      <c r="U15" s="87">
        <f t="shared" si="5"/>
        <v>51.873466023627046</v>
      </c>
      <c r="V15" s="87">
        <f t="shared" si="5"/>
        <v>49.506523114466646</v>
      </c>
      <c r="W15" s="87">
        <f t="shared" si="5"/>
        <v>53.397667747384617</v>
      </c>
      <c r="X15" s="87">
        <f t="shared" si="5"/>
        <v>53.653454817092097</v>
      </c>
      <c r="Y15" s="87">
        <f t="shared" si="5"/>
        <v>53.837504399417803</v>
      </c>
      <c r="Z15" s="87">
        <f t="shared" si="5"/>
        <v>54.318658932998844</v>
      </c>
      <c r="AA15" s="87">
        <f t="shared" si="5"/>
        <v>54.904369498647583</v>
      </c>
      <c r="AB15" s="87">
        <f t="shared" si="5"/>
        <v>55.436342845748058</v>
      </c>
      <c r="AC15" s="87">
        <f t="shared" si="5"/>
        <v>55.942431303395921</v>
      </c>
      <c r="AD15" s="87">
        <f t="shared" si="5"/>
        <v>56.444839508570638</v>
      </c>
      <c r="AE15" s="87">
        <f t="shared" si="5"/>
        <v>56.978405392824342</v>
      </c>
      <c r="AF15" s="87">
        <f t="shared" si="5"/>
        <v>57.518941186409258</v>
      </c>
      <c r="AG15" s="87">
        <f t="shared" si="5"/>
        <v>58.102265792324694</v>
      </c>
      <c r="AH15" s="87">
        <f t="shared" si="5"/>
        <v>58.665092044426331</v>
      </c>
      <c r="AI15" s="87">
        <f t="shared" si="5"/>
        <v>59.220477687904406</v>
      </c>
      <c r="AJ15" s="87">
        <f t="shared" si="5"/>
        <v>59.771730139586602</v>
      </c>
      <c r="AK15" s="87">
        <f t="shared" si="5"/>
        <v>60.340189149507907</v>
      </c>
      <c r="AL15" s="87">
        <f t="shared" si="5"/>
        <v>60.918607439479032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7.1504026824603244</v>
      </c>
      <c r="N16" s="11">
        <v>6.9455275649301251</v>
      </c>
      <c r="O16" s="11">
        <v>7.6087573967725728</v>
      </c>
      <c r="P16" s="11">
        <v>7.544470389289585</v>
      </c>
      <c r="Q16" s="11">
        <v>6.9940190064111274</v>
      </c>
      <c r="R16" s="11">
        <v>7.0851618352805152</v>
      </c>
      <c r="S16" s="11">
        <v>7.4859072463385647</v>
      </c>
      <c r="T16" s="11">
        <v>8.3153960836240071</v>
      </c>
      <c r="U16" s="11">
        <v>8.7313418293253164</v>
      </c>
      <c r="V16" s="11">
        <v>8.0932109375811994</v>
      </c>
      <c r="W16" s="11">
        <v>8.9195345468300804</v>
      </c>
      <c r="X16" s="11">
        <v>8.0612526416325387</v>
      </c>
      <c r="Y16" s="11">
        <v>8.1185550781724878</v>
      </c>
      <c r="Z16" s="11">
        <v>8.1882104304477981</v>
      </c>
      <c r="AA16" s="11">
        <v>8.2647555477989378</v>
      </c>
      <c r="AB16" s="11">
        <v>8.3356767709466819</v>
      </c>
      <c r="AC16" s="11">
        <v>8.4069082273476514</v>
      </c>
      <c r="AD16" s="11">
        <v>8.471584154603466</v>
      </c>
      <c r="AE16" s="11">
        <v>8.538742962057821</v>
      </c>
      <c r="AF16" s="11">
        <v>8.6118156093966007</v>
      </c>
      <c r="AG16" s="11">
        <v>8.6921225825864479</v>
      </c>
      <c r="AH16" s="11">
        <v>8.7677405805815454</v>
      </c>
      <c r="AI16" s="11">
        <v>8.8478766663428807</v>
      </c>
      <c r="AJ16" s="11">
        <v>8.9257128639377878</v>
      </c>
      <c r="AK16" s="11">
        <v>9.0033047656365106</v>
      </c>
      <c r="AL16" s="11">
        <v>9.0794235874679075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5.7151138613287058</v>
      </c>
      <c r="N17" s="11">
        <v>6.9460403889535351</v>
      </c>
      <c r="O17" s="11">
        <v>6.7951817584562901</v>
      </c>
      <c r="P17" s="11">
        <v>6.7642367899042624</v>
      </c>
      <c r="Q17" s="11">
        <v>6.6507977016700233</v>
      </c>
      <c r="R17" s="11">
        <v>7.1571822010121533</v>
      </c>
      <c r="S17" s="11">
        <v>7.2735639362610396</v>
      </c>
      <c r="T17" s="11">
        <v>6.8233168894099387</v>
      </c>
      <c r="U17" s="11">
        <v>7.6585031413944451</v>
      </c>
      <c r="V17" s="11">
        <v>7.4376113299898146</v>
      </c>
      <c r="W17" s="11">
        <v>7.7378070840082378</v>
      </c>
      <c r="X17" s="11">
        <v>11.28795112611988</v>
      </c>
      <c r="Y17" s="11">
        <v>11.456551445550241</v>
      </c>
      <c r="Z17" s="11">
        <v>11.666111250260077</v>
      </c>
      <c r="AA17" s="11">
        <v>11.888648597647149</v>
      </c>
      <c r="AB17" s="11">
        <v>12.097622896097651</v>
      </c>
      <c r="AC17" s="11">
        <v>12.303524799309505</v>
      </c>
      <c r="AD17" s="11">
        <v>12.520211860875753</v>
      </c>
      <c r="AE17" s="11">
        <v>12.741212052549669</v>
      </c>
      <c r="AF17" s="11">
        <v>12.968675568697398</v>
      </c>
      <c r="AG17" s="11">
        <v>13.204900200107591</v>
      </c>
      <c r="AH17" s="11">
        <v>13.443131352597812</v>
      </c>
      <c r="AI17" s="11">
        <v>13.675209527745483</v>
      </c>
      <c r="AJ17" s="11">
        <v>13.90731757510949</v>
      </c>
      <c r="AK17" s="11">
        <v>14.141671854591817</v>
      </c>
      <c r="AL17" s="11">
        <v>14.383008423351434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4.0184558018029879</v>
      </c>
      <c r="N18" s="11">
        <v>4.5092119793767722</v>
      </c>
      <c r="O18" s="11">
        <v>4.7205585447852592</v>
      </c>
      <c r="P18" s="11">
        <v>4.3961576857538258</v>
      </c>
      <c r="Q18" s="11">
        <v>4.2978488852944254</v>
      </c>
      <c r="R18" s="11">
        <v>4.2968714514617661</v>
      </c>
      <c r="S18" s="11">
        <v>4.5345875809450726</v>
      </c>
      <c r="T18" s="11">
        <v>4.728910423594491</v>
      </c>
      <c r="U18" s="11">
        <v>4.7736663067993197</v>
      </c>
      <c r="V18" s="11">
        <v>4.6492499415281028</v>
      </c>
      <c r="W18" s="11">
        <v>4.965392915786305</v>
      </c>
      <c r="X18" s="11">
        <v>4.1689587847200986</v>
      </c>
      <c r="Y18" s="11">
        <v>4.1857847256924883</v>
      </c>
      <c r="Z18" s="11">
        <v>4.2146354799368764</v>
      </c>
      <c r="AA18" s="11">
        <v>4.2489577261524278</v>
      </c>
      <c r="AB18" s="11">
        <v>4.2779379448384978</v>
      </c>
      <c r="AC18" s="11">
        <v>4.3089637975612112</v>
      </c>
      <c r="AD18" s="11">
        <v>4.3366971763809907</v>
      </c>
      <c r="AE18" s="11">
        <v>4.3679688190883983</v>
      </c>
      <c r="AF18" s="11">
        <v>4.3919222781963603</v>
      </c>
      <c r="AG18" s="11">
        <v>4.4196699139995035</v>
      </c>
      <c r="AH18" s="11">
        <v>4.4494521711842552</v>
      </c>
      <c r="AI18" s="11">
        <v>4.4869601439098421</v>
      </c>
      <c r="AJ18" s="11">
        <v>4.516304478920488</v>
      </c>
      <c r="AK18" s="11">
        <v>4.5551012912153368</v>
      </c>
      <c r="AL18" s="11">
        <v>4.5843026972879795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5.1276023357052463</v>
      </c>
      <c r="N19" s="11">
        <v>5.2244877124924187</v>
      </c>
      <c r="O19" s="11">
        <v>5.7869490575701628</v>
      </c>
      <c r="P19" s="11">
        <v>5.5505897714267558</v>
      </c>
      <c r="Q19" s="11">
        <v>5.6214122594617484</v>
      </c>
      <c r="R19" s="11">
        <v>5.8970737793840557</v>
      </c>
      <c r="S19" s="11">
        <v>6.580032993404064</v>
      </c>
      <c r="T19" s="11">
        <v>6.5892258708181695</v>
      </c>
      <c r="U19" s="11">
        <v>7.2033172746261744</v>
      </c>
      <c r="V19" s="11">
        <v>6.3575879693476862</v>
      </c>
      <c r="W19" s="11">
        <v>7.0817415544770865</v>
      </c>
      <c r="X19" s="11">
        <v>6.0560696139233121</v>
      </c>
      <c r="Y19" s="11">
        <v>5.9166296506847988</v>
      </c>
      <c r="Z19" s="11">
        <v>5.925593160014885</v>
      </c>
      <c r="AA19" s="11">
        <v>5.9910396875795522</v>
      </c>
      <c r="AB19" s="11">
        <v>6.0491001394044428</v>
      </c>
      <c r="AC19" s="11">
        <v>6.0967747165779302</v>
      </c>
      <c r="AD19" s="11">
        <v>6.147256464889268</v>
      </c>
      <c r="AE19" s="11">
        <v>6.1996330690283941</v>
      </c>
      <c r="AF19" s="11">
        <v>6.2536892162166025</v>
      </c>
      <c r="AG19" s="11">
        <v>6.3138154663927972</v>
      </c>
      <c r="AH19" s="11">
        <v>6.3677243523640428</v>
      </c>
      <c r="AI19" s="11">
        <v>6.4129849011506836</v>
      </c>
      <c r="AJ19" s="11">
        <v>6.4532766696444215</v>
      </c>
      <c r="AK19" s="11">
        <v>6.4901346790785919</v>
      </c>
      <c r="AL19" s="11">
        <v>6.5427129694383712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21.656415118052934</v>
      </c>
      <c r="N20" s="11">
        <v>20.106920499020998</v>
      </c>
      <c r="O20" s="11">
        <v>21.41903041458481</v>
      </c>
      <c r="P20" s="11">
        <v>21.322906830836391</v>
      </c>
      <c r="Q20" s="11">
        <v>21.734302604658907</v>
      </c>
      <c r="R20" s="11">
        <v>22.332402702294491</v>
      </c>
      <c r="S20" s="11">
        <v>22.80944978049272</v>
      </c>
      <c r="T20" s="11">
        <v>22.941423284421084</v>
      </c>
      <c r="U20" s="11">
        <v>23.506637471481792</v>
      </c>
      <c r="V20" s="11">
        <v>22.968862936019843</v>
      </c>
      <c r="W20" s="11">
        <v>24.693191646282905</v>
      </c>
      <c r="X20" s="11">
        <v>24.079222650696266</v>
      </c>
      <c r="Y20" s="11">
        <v>24.159983499317782</v>
      </c>
      <c r="Z20" s="11">
        <v>24.324108612339206</v>
      </c>
      <c r="AA20" s="11">
        <v>24.510967939469513</v>
      </c>
      <c r="AB20" s="11">
        <v>24.67600509446078</v>
      </c>
      <c r="AC20" s="11">
        <v>24.826259762599619</v>
      </c>
      <c r="AD20" s="11">
        <v>24.969089851821163</v>
      </c>
      <c r="AE20" s="11">
        <v>25.130848490100067</v>
      </c>
      <c r="AF20" s="11">
        <v>25.292838513902296</v>
      </c>
      <c r="AG20" s="11">
        <v>25.471757629238354</v>
      </c>
      <c r="AH20" s="11">
        <v>25.637043587698678</v>
      </c>
      <c r="AI20" s="11">
        <v>25.797446448755512</v>
      </c>
      <c r="AJ20" s="11">
        <v>25.969118551974411</v>
      </c>
      <c r="AK20" s="11">
        <v>26.149976558985653</v>
      </c>
      <c r="AL20" s="11">
        <v>26.329159761933344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51.788359430570047</v>
      </c>
      <c r="N22" s="87">
        <f>SUM(N23:N24)</f>
        <v>52.064943116948939</v>
      </c>
      <c r="O22" s="87">
        <f t="shared" ref="O22:AL22" si="7">SUM(O23:O24)</f>
        <v>53.247838321482455</v>
      </c>
      <c r="P22" s="87">
        <f t="shared" si="7"/>
        <v>53.559918558563162</v>
      </c>
      <c r="Q22" s="87">
        <f t="shared" si="7"/>
        <v>54.162226679175063</v>
      </c>
      <c r="R22" s="87">
        <f t="shared" si="7"/>
        <v>55.577307864999575</v>
      </c>
      <c r="S22" s="87">
        <f t="shared" si="7"/>
        <v>53.84711974711864</v>
      </c>
      <c r="T22" s="87">
        <f t="shared" si="7"/>
        <v>54.853854933720726</v>
      </c>
      <c r="U22" s="87">
        <f t="shared" si="7"/>
        <v>55.075874876560519</v>
      </c>
      <c r="V22" s="87">
        <f t="shared" si="7"/>
        <v>51.193241605988931</v>
      </c>
      <c r="W22" s="87">
        <f t="shared" si="7"/>
        <v>54.131982225320286</v>
      </c>
      <c r="X22" s="87">
        <f t="shared" si="7"/>
        <v>55.349992880917867</v>
      </c>
      <c r="Y22" s="87">
        <f t="shared" si="7"/>
        <v>55.33383619918996</v>
      </c>
      <c r="Z22" s="87">
        <f t="shared" si="7"/>
        <v>55.402461793827392</v>
      </c>
      <c r="AA22" s="87">
        <f t="shared" si="7"/>
        <v>55.543115599001297</v>
      </c>
      <c r="AB22" s="87">
        <f t="shared" si="7"/>
        <v>55.574422991765154</v>
      </c>
      <c r="AC22" s="87">
        <f t="shared" si="7"/>
        <v>55.517345474051268</v>
      </c>
      <c r="AD22" s="87">
        <f t="shared" si="7"/>
        <v>55.395518612010633</v>
      </c>
      <c r="AE22" s="87">
        <f t="shared" si="7"/>
        <v>55.190490943365177</v>
      </c>
      <c r="AF22" s="87">
        <f t="shared" si="7"/>
        <v>54.972596920896414</v>
      </c>
      <c r="AG22" s="87">
        <f t="shared" si="7"/>
        <v>54.734749113498303</v>
      </c>
      <c r="AH22" s="87">
        <f t="shared" si="7"/>
        <v>54.560755355061389</v>
      </c>
      <c r="AI22" s="87">
        <f t="shared" si="7"/>
        <v>54.406246678331414</v>
      </c>
      <c r="AJ22" s="87">
        <f t="shared" si="7"/>
        <v>54.246299154368103</v>
      </c>
      <c r="AK22" s="87">
        <f t="shared" si="7"/>
        <v>54.040132328221596</v>
      </c>
      <c r="AL22" s="87">
        <f t="shared" si="7"/>
        <v>53.703508384693158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39.656273270350169</v>
      </c>
      <c r="N23" s="11">
        <v>41.012134357970943</v>
      </c>
      <c r="O23" s="11">
        <v>42.332052763645294</v>
      </c>
      <c r="P23" s="11">
        <v>41.69783241875033</v>
      </c>
      <c r="Q23" s="11">
        <v>42.423171414905674</v>
      </c>
      <c r="R23" s="11">
        <v>44.282109684996307</v>
      </c>
      <c r="S23" s="11">
        <v>42.970133164953509</v>
      </c>
      <c r="T23" s="11">
        <v>44.082443305171175</v>
      </c>
      <c r="U23" s="11">
        <v>43.815302447718302</v>
      </c>
      <c r="V23" s="11">
        <v>41.495717846728191</v>
      </c>
      <c r="W23" s="11">
        <v>44.475171364697559</v>
      </c>
      <c r="X23" s="11">
        <v>45.725485929495868</v>
      </c>
      <c r="Y23" s="11">
        <v>45.811081500985225</v>
      </c>
      <c r="Z23" s="11">
        <v>45.96156357394554</v>
      </c>
      <c r="AA23" s="11">
        <v>46.159005484107858</v>
      </c>
      <c r="AB23" s="11">
        <v>46.301609606172534</v>
      </c>
      <c r="AC23" s="11">
        <v>46.389503875059745</v>
      </c>
      <c r="AD23" s="11">
        <v>46.467198783325379</v>
      </c>
      <c r="AE23" s="11">
        <v>46.525837268786198</v>
      </c>
      <c r="AF23" s="11">
        <v>46.588596324380333</v>
      </c>
      <c r="AG23" s="11">
        <v>46.632198878500056</v>
      </c>
      <c r="AH23" s="11">
        <v>46.660964114253552</v>
      </c>
      <c r="AI23" s="11">
        <v>46.696099413232282</v>
      </c>
      <c r="AJ23" s="11">
        <v>46.698039329612833</v>
      </c>
      <c r="AK23" s="11">
        <v>46.656872300579295</v>
      </c>
      <c r="AL23" s="11">
        <v>46.607002551176777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12.132086160219878</v>
      </c>
      <c r="N24" s="11">
        <v>11.052808758977999</v>
      </c>
      <c r="O24" s="11">
        <v>10.915785557837161</v>
      </c>
      <c r="P24" s="11">
        <v>11.862086139812829</v>
      </c>
      <c r="Q24" s="11">
        <v>11.739055264269389</v>
      </c>
      <c r="R24" s="11">
        <v>11.295198180003267</v>
      </c>
      <c r="S24" s="11">
        <v>10.876986582165127</v>
      </c>
      <c r="T24" s="11">
        <v>10.771411628549551</v>
      </c>
      <c r="U24" s="11">
        <v>11.260572428842218</v>
      </c>
      <c r="V24" s="11">
        <v>9.6975237592607417</v>
      </c>
      <c r="W24" s="11">
        <v>9.656810860622727</v>
      </c>
      <c r="X24" s="11">
        <v>9.6245069514219974</v>
      </c>
      <c r="Y24" s="11">
        <v>9.5227546982047357</v>
      </c>
      <c r="Z24" s="11">
        <v>9.4408982198818503</v>
      </c>
      <c r="AA24" s="11">
        <v>9.3841101148934349</v>
      </c>
      <c r="AB24" s="11">
        <v>9.2728133855926203</v>
      </c>
      <c r="AC24" s="11">
        <v>9.1278415989915196</v>
      </c>
      <c r="AD24" s="11">
        <v>8.9283198286852574</v>
      </c>
      <c r="AE24" s="11">
        <v>8.6646536745789788</v>
      </c>
      <c r="AF24" s="11">
        <v>8.3840005965160831</v>
      </c>
      <c r="AG24" s="11">
        <v>8.1025502349982474</v>
      </c>
      <c r="AH24" s="11">
        <v>7.8997912408078328</v>
      </c>
      <c r="AI24" s="11">
        <v>7.7101472650991312</v>
      </c>
      <c r="AJ24" s="11">
        <v>7.5482598247552737</v>
      </c>
      <c r="AK24" s="11">
        <v>7.3832600276423008</v>
      </c>
      <c r="AL24" s="11">
        <v>7.0965058335163818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48.551757435856238</v>
      </c>
      <c r="N26" s="87">
        <f>SUM(N27:N30)</f>
        <v>48.8608973396057</v>
      </c>
      <c r="O26" s="87">
        <f t="shared" ref="O26:AL26" si="9">SUM(O27:O30)</f>
        <v>48.414030215944429</v>
      </c>
      <c r="P26" s="87">
        <f t="shared" si="9"/>
        <v>46.989108582737472</v>
      </c>
      <c r="Q26" s="87">
        <f t="shared" si="9"/>
        <v>50.067937966393501</v>
      </c>
      <c r="R26" s="87">
        <f>SUM(R27:R30)</f>
        <v>52.48618508518674</v>
      </c>
      <c r="S26" s="87">
        <f t="shared" si="9"/>
        <v>47.942679034726467</v>
      </c>
      <c r="T26" s="87">
        <f t="shared" si="9"/>
        <v>46.857195523124091</v>
      </c>
      <c r="U26" s="87">
        <f t="shared" si="9"/>
        <v>47.694757439041197</v>
      </c>
      <c r="V26" s="87">
        <f t="shared" si="9"/>
        <v>47.555201771139068</v>
      </c>
      <c r="W26" s="87">
        <f t="shared" si="9"/>
        <v>42.446085924269966</v>
      </c>
      <c r="X26" s="87">
        <f t="shared" si="9"/>
        <v>42.648850225060706</v>
      </c>
      <c r="Y26" s="87">
        <f t="shared" si="9"/>
        <v>42.267584389989331</v>
      </c>
      <c r="Z26" s="87">
        <f t="shared" si="9"/>
        <v>41.907870142558579</v>
      </c>
      <c r="AA26" s="87">
        <f t="shared" si="9"/>
        <v>41.66356411264691</v>
      </c>
      <c r="AB26" s="87">
        <f t="shared" si="9"/>
        <v>41.426257513013731</v>
      </c>
      <c r="AC26" s="87">
        <f t="shared" si="9"/>
        <v>41.19052034980426</v>
      </c>
      <c r="AD26" s="87">
        <f t="shared" si="9"/>
        <v>40.923856158775131</v>
      </c>
      <c r="AE26" s="87">
        <f t="shared" si="9"/>
        <v>40.657024713197259</v>
      </c>
      <c r="AF26" s="87">
        <f t="shared" si="9"/>
        <v>40.392878052263619</v>
      </c>
      <c r="AG26" s="87">
        <f t="shared" si="9"/>
        <v>40.135937518001185</v>
      </c>
      <c r="AH26" s="87">
        <f t="shared" si="9"/>
        <v>39.876743609063503</v>
      </c>
      <c r="AI26" s="87">
        <f t="shared" si="9"/>
        <v>39.621088435756121</v>
      </c>
      <c r="AJ26" s="87">
        <f t="shared" si="9"/>
        <v>39.360191447078982</v>
      </c>
      <c r="AK26" s="87">
        <f t="shared" si="9"/>
        <v>39.106638468079062</v>
      </c>
      <c r="AL26" s="87">
        <f t="shared" si="9"/>
        <v>38.866551422622344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7.399860152256954</v>
      </c>
      <c r="N27" s="11">
        <v>9.2369627652451491</v>
      </c>
      <c r="O27" s="11">
        <v>9.0541706455429551</v>
      </c>
      <c r="P27" s="11">
        <v>8.5683366931855716</v>
      </c>
      <c r="Q27" s="11">
        <v>8.7559292091792589</v>
      </c>
      <c r="R27" s="11">
        <v>8.7073931390147816</v>
      </c>
      <c r="S27" s="11">
        <v>7.4197379415671696</v>
      </c>
      <c r="T27" s="11">
        <v>5.8852590614727767</v>
      </c>
      <c r="U27" s="11">
        <v>8.2395270925620583</v>
      </c>
      <c r="V27" s="11">
        <v>8.0416196513801737</v>
      </c>
      <c r="W27" s="11">
        <v>6.2991627318151702</v>
      </c>
      <c r="X27" s="11">
        <v>6.0237558753781633</v>
      </c>
      <c r="Y27" s="11">
        <v>6.0425015184372395</v>
      </c>
      <c r="Z27" s="11">
        <v>6.1006900707917167</v>
      </c>
      <c r="AA27" s="11">
        <v>6.1725395218915624</v>
      </c>
      <c r="AB27" s="11">
        <v>6.2189246232224775</v>
      </c>
      <c r="AC27" s="11">
        <v>6.2621191273496049</v>
      </c>
      <c r="AD27" s="11">
        <v>6.3068568379539318</v>
      </c>
      <c r="AE27" s="11">
        <v>6.3527716727357459</v>
      </c>
      <c r="AF27" s="11">
        <v>6.4020300937544485</v>
      </c>
      <c r="AG27" s="11">
        <v>6.4529409211060491</v>
      </c>
      <c r="AH27" s="11">
        <v>6.5018041625088916</v>
      </c>
      <c r="AI27" s="11">
        <v>6.5520505129712694</v>
      </c>
      <c r="AJ27" s="11">
        <v>6.6005319957955813</v>
      </c>
      <c r="AK27" s="11">
        <v>6.6486322589835956</v>
      </c>
      <c r="AL27" s="11">
        <v>6.6918909832212279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13.936173283352201</v>
      </c>
      <c r="N28" s="11">
        <v>14.469877226186622</v>
      </c>
      <c r="O28" s="11">
        <v>14.022683923391751</v>
      </c>
      <c r="P28" s="11">
        <v>14.564374396899636</v>
      </c>
      <c r="Q28" s="11">
        <v>15.70910646637296</v>
      </c>
      <c r="R28" s="11">
        <v>15.915989995387212</v>
      </c>
      <c r="S28" s="11">
        <v>15.398137161091881</v>
      </c>
      <c r="T28" s="11">
        <v>14.977323640203435</v>
      </c>
      <c r="U28" s="11">
        <v>14.715380737802176</v>
      </c>
      <c r="V28" s="11">
        <v>15.012865714086816</v>
      </c>
      <c r="W28" s="11">
        <v>13.780587913768361</v>
      </c>
      <c r="X28" s="11">
        <v>13.83539555660316</v>
      </c>
      <c r="Y28" s="11">
        <v>13.722798664977068</v>
      </c>
      <c r="Z28" s="11">
        <v>13.608611643843808</v>
      </c>
      <c r="AA28" s="11">
        <v>13.523176890914504</v>
      </c>
      <c r="AB28" s="11">
        <v>13.439112285418272</v>
      </c>
      <c r="AC28" s="11">
        <v>13.340078361528315</v>
      </c>
      <c r="AD28" s="11">
        <v>13.231053235557324</v>
      </c>
      <c r="AE28" s="11">
        <v>13.123232586925131</v>
      </c>
      <c r="AF28" s="11">
        <v>13.021745103090895</v>
      </c>
      <c r="AG28" s="11">
        <v>12.927975174144617</v>
      </c>
      <c r="AH28" s="11">
        <v>12.830957978259583</v>
      </c>
      <c r="AI28" s="11">
        <v>12.733135134771643</v>
      </c>
      <c r="AJ28" s="11">
        <v>12.637866395515482</v>
      </c>
      <c r="AK28" s="11">
        <v>12.538775433566469</v>
      </c>
      <c r="AL28" s="11">
        <v>12.43869930079534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17.102033233338062</v>
      </c>
      <c r="N29" s="11">
        <v>15.345068382663767</v>
      </c>
      <c r="O29" s="11">
        <v>14.513917180558012</v>
      </c>
      <c r="P29" s="11">
        <v>13.758903657283836</v>
      </c>
      <c r="Q29" s="11">
        <v>14.89640984210326</v>
      </c>
      <c r="R29" s="11">
        <v>16.551294550227684</v>
      </c>
      <c r="S29" s="11">
        <v>14.514437572591634</v>
      </c>
      <c r="T29" s="11">
        <v>15.049899388010765</v>
      </c>
      <c r="U29" s="11">
        <v>14.149140987448002</v>
      </c>
      <c r="V29" s="11">
        <v>15.226281135698471</v>
      </c>
      <c r="W29" s="11">
        <v>13.233067053297054</v>
      </c>
      <c r="X29" s="11">
        <v>13.362047246750393</v>
      </c>
      <c r="Y29" s="11">
        <v>13.148882991387406</v>
      </c>
      <c r="Z29" s="11">
        <v>12.883898875498723</v>
      </c>
      <c r="AA29" s="11">
        <v>12.673402970879206</v>
      </c>
      <c r="AB29" s="11">
        <v>12.504463407826414</v>
      </c>
      <c r="AC29" s="11">
        <v>12.328563278991407</v>
      </c>
      <c r="AD29" s="11">
        <v>12.153165383780076</v>
      </c>
      <c r="AE29" s="11">
        <v>11.9779397611353</v>
      </c>
      <c r="AF29" s="11">
        <v>11.798246640387294</v>
      </c>
      <c r="AG29" s="11">
        <v>11.614271111412169</v>
      </c>
      <c r="AH29" s="11">
        <v>11.430533253922651</v>
      </c>
      <c r="AI29" s="11">
        <v>11.247154072104658</v>
      </c>
      <c r="AJ29" s="11">
        <v>11.061753042467053</v>
      </c>
      <c r="AK29" s="11">
        <v>10.873457245325232</v>
      </c>
      <c r="AL29" s="11">
        <v>10.689132791041885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10.113690766909023</v>
      </c>
      <c r="N30" s="11">
        <v>9.8089889655101583</v>
      </c>
      <c r="O30" s="11">
        <v>10.823258466451712</v>
      </c>
      <c r="P30" s="11">
        <v>10.097493835368422</v>
      </c>
      <c r="Q30" s="11">
        <v>10.706492448738022</v>
      </c>
      <c r="R30" s="11">
        <v>11.311507400557062</v>
      </c>
      <c r="S30" s="11">
        <v>10.610366359475787</v>
      </c>
      <c r="T30" s="11">
        <v>10.944713433437114</v>
      </c>
      <c r="U30" s="11">
        <v>10.590708621228959</v>
      </c>
      <c r="V30" s="11">
        <v>9.2744352699736119</v>
      </c>
      <c r="W30" s="11">
        <v>9.1332682253893775</v>
      </c>
      <c r="X30" s="11">
        <v>9.4276515463289865</v>
      </c>
      <c r="Y30" s="11">
        <v>9.3534012151876187</v>
      </c>
      <c r="Z30" s="11">
        <v>9.3146695524243359</v>
      </c>
      <c r="AA30" s="11">
        <v>9.2944447289616328</v>
      </c>
      <c r="AB30" s="11">
        <v>9.2637571965465728</v>
      </c>
      <c r="AC30" s="11">
        <v>9.2597595819349348</v>
      </c>
      <c r="AD30" s="11">
        <v>9.2327807014837973</v>
      </c>
      <c r="AE30" s="11">
        <v>9.2030806924010804</v>
      </c>
      <c r="AF30" s="11">
        <v>9.1708562150309803</v>
      </c>
      <c r="AG30" s="11">
        <v>9.1407503113383548</v>
      </c>
      <c r="AH30" s="11">
        <v>9.1134482143723812</v>
      </c>
      <c r="AI30" s="11">
        <v>9.0887487159085527</v>
      </c>
      <c r="AJ30" s="11">
        <v>9.0600400133008652</v>
      </c>
      <c r="AK30" s="11">
        <v>9.0457735302037676</v>
      </c>
      <c r="AL30" s="11">
        <v>9.0468283475638902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41.799883826267738</v>
      </c>
      <c r="N32" s="87">
        <f t="shared" si="10"/>
        <v>40.427657533739797</v>
      </c>
      <c r="O32" s="87">
        <f t="shared" si="10"/>
        <v>41.123210725946748</v>
      </c>
      <c r="P32" s="87">
        <f t="shared" si="10"/>
        <v>40.439843396414091</v>
      </c>
      <c r="Q32" s="87">
        <f t="shared" si="10"/>
        <v>41.054730701378659</v>
      </c>
      <c r="R32" s="87">
        <f t="shared" si="10"/>
        <v>44.919672623566413</v>
      </c>
      <c r="S32" s="87">
        <f t="shared" si="10"/>
        <v>45.513629274812921</v>
      </c>
      <c r="T32" s="87">
        <f t="shared" si="10"/>
        <v>42.214428363694161</v>
      </c>
      <c r="U32" s="87">
        <f t="shared" si="10"/>
        <v>43.03380342622949</v>
      </c>
      <c r="V32" s="87">
        <f t="shared" si="10"/>
        <v>43.121490633061015</v>
      </c>
      <c r="W32" s="87">
        <f t="shared" si="10"/>
        <v>41.826106176164927</v>
      </c>
      <c r="X32" s="87">
        <f t="shared" si="10"/>
        <v>40.666118542356394</v>
      </c>
      <c r="Y32" s="87">
        <f t="shared" si="10"/>
        <v>40.632869292373051</v>
      </c>
      <c r="Z32" s="87">
        <f t="shared" si="10"/>
        <v>40.829566818488189</v>
      </c>
      <c r="AA32" s="87">
        <f t="shared" si="10"/>
        <v>41.089686240678795</v>
      </c>
      <c r="AB32" s="87">
        <f t="shared" si="10"/>
        <v>41.291660506330373</v>
      </c>
      <c r="AC32" s="87">
        <f t="shared" si="10"/>
        <v>41.476662751795146</v>
      </c>
      <c r="AD32" s="87">
        <f t="shared" si="10"/>
        <v>41.665859027795165</v>
      </c>
      <c r="AE32" s="87">
        <f t="shared" ref="AE32" si="11">SUM(AE33:AE35)</f>
        <v>41.873502240047891</v>
      </c>
      <c r="AF32" s="87">
        <f t="shared" ref="AF32" si="12">SUM(AF33:AF35)</f>
        <v>42.085970621505382</v>
      </c>
      <c r="AG32" s="87">
        <f t="shared" ref="AG32" si="13">SUM(AG33:AG35)</f>
        <v>42.332266962788061</v>
      </c>
      <c r="AH32" s="87">
        <f t="shared" ref="AH32" si="14">SUM(AH33:AH35)</f>
        <v>42.554532857052848</v>
      </c>
      <c r="AI32" s="87">
        <f t="shared" ref="AI32" si="15">SUM(AI33:AI35)</f>
        <v>42.801976832279429</v>
      </c>
      <c r="AJ32" s="87">
        <f t="shared" ref="AJ32" si="16">SUM(AJ33:AJ35)</f>
        <v>43.078438046906385</v>
      </c>
      <c r="AK32" s="87">
        <f t="shared" ref="AK32" si="17">SUM(AK33:AK35)</f>
        <v>43.35979493226445</v>
      </c>
      <c r="AL32" s="87">
        <f t="shared" ref="AL32" si="18">SUM(AL33:AL35)</f>
        <v>43.662285381551982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31.704382054502549</v>
      </c>
      <c r="N33" s="11">
        <v>29.422181882864674</v>
      </c>
      <c r="O33" s="11">
        <v>29.582427882598026</v>
      </c>
      <c r="P33" s="11">
        <v>30.727981370452664</v>
      </c>
      <c r="Q33" s="11">
        <v>30.961211290830736</v>
      </c>
      <c r="R33" s="11">
        <v>33.6642857850102</v>
      </c>
      <c r="S33" s="11">
        <v>34.319027802271187</v>
      </c>
      <c r="T33" s="11">
        <v>31.854044163159124</v>
      </c>
      <c r="U33" s="11">
        <v>31.760646294345236</v>
      </c>
      <c r="V33" s="11">
        <v>31.256331283154672</v>
      </c>
      <c r="W33" s="11">
        <v>30.535040413721987</v>
      </c>
      <c r="X33" s="11">
        <v>30.626213304840437</v>
      </c>
      <c r="Y33" s="11">
        <v>30.778603431056439</v>
      </c>
      <c r="Z33" s="11">
        <v>31.035095820367086</v>
      </c>
      <c r="AA33" s="11">
        <v>31.322778136605532</v>
      </c>
      <c r="AB33" s="11">
        <v>31.561910659060263</v>
      </c>
      <c r="AC33" s="11">
        <v>31.790595657533498</v>
      </c>
      <c r="AD33" s="11">
        <v>32.022308315031729</v>
      </c>
      <c r="AE33" s="11">
        <v>32.27644324698344</v>
      </c>
      <c r="AF33" s="11">
        <v>32.53521851537301</v>
      </c>
      <c r="AG33" s="11">
        <v>32.822674012250438</v>
      </c>
      <c r="AH33" s="11">
        <v>33.092636026947424</v>
      </c>
      <c r="AI33" s="11">
        <v>33.377553053769454</v>
      </c>
      <c r="AJ33" s="11">
        <v>33.6841402788328</v>
      </c>
      <c r="AK33" s="11">
        <v>33.985475524890433</v>
      </c>
      <c r="AL33" s="11">
        <v>34.303587558686459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9.4089499148201536</v>
      </c>
      <c r="N34" s="11">
        <v>10.536985696309703</v>
      </c>
      <c r="O34" s="11">
        <v>11.080504849332241</v>
      </c>
      <c r="P34" s="11">
        <v>9.2914759640207905</v>
      </c>
      <c r="Q34" s="11">
        <v>9.6125001049050951</v>
      </c>
      <c r="R34" s="11">
        <v>10.791936736667726</v>
      </c>
      <c r="S34" s="11">
        <v>10.819500995565381</v>
      </c>
      <c r="T34" s="11">
        <v>9.9367639654021751</v>
      </c>
      <c r="U34" s="11">
        <v>10.823175295586674</v>
      </c>
      <c r="V34" s="11">
        <v>11.479712192358566</v>
      </c>
      <c r="W34" s="11">
        <v>10.79502653904914</v>
      </c>
      <c r="X34" s="11">
        <v>9.6980270469828653</v>
      </c>
      <c r="Y34" s="11">
        <v>9.5092854356320533</v>
      </c>
      <c r="Z34" s="11">
        <v>9.4458332141140229</v>
      </c>
      <c r="AA34" s="11">
        <v>9.414282855200101</v>
      </c>
      <c r="AB34" s="11">
        <v>9.373615120699931</v>
      </c>
      <c r="AC34" s="11">
        <v>9.3262123463036595</v>
      </c>
      <c r="AD34" s="11">
        <v>9.2800889493676362</v>
      </c>
      <c r="AE34" s="11">
        <v>9.2293585643051372</v>
      </c>
      <c r="AF34" s="11">
        <v>9.1795021869113462</v>
      </c>
      <c r="AG34" s="11">
        <v>9.1343990678555134</v>
      </c>
      <c r="AH34" s="11">
        <v>9.0827664587462138</v>
      </c>
      <c r="AI34" s="11">
        <v>9.0409052933263361</v>
      </c>
      <c r="AJ34" s="11">
        <v>9.0069878104848264</v>
      </c>
      <c r="AK34" s="11">
        <v>8.9824101443618218</v>
      </c>
      <c r="AL34" s="11">
        <v>8.9627722281712412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0.68655185694503906</v>
      </c>
      <c r="N35" s="11">
        <v>0.46848995456541853</v>
      </c>
      <c r="O35" s="11">
        <v>0.46027799401647668</v>
      </c>
      <c r="P35" s="11">
        <v>0.42038606194063372</v>
      </c>
      <c r="Q35" s="11">
        <v>0.48101930564282974</v>
      </c>
      <c r="R35" s="11">
        <v>0.46345010188848684</v>
      </c>
      <c r="S35" s="11">
        <v>0.37510047697635185</v>
      </c>
      <c r="T35" s="11">
        <v>0.42362023513286806</v>
      </c>
      <c r="U35" s="11">
        <v>0.44998183629758054</v>
      </c>
      <c r="V35" s="11">
        <v>0.3854471575477722</v>
      </c>
      <c r="W35" s="11">
        <v>0.49603922339380158</v>
      </c>
      <c r="X35" s="11">
        <v>0.3418781905330876</v>
      </c>
      <c r="Y35" s="11">
        <v>0.34498042568455783</v>
      </c>
      <c r="Z35" s="11">
        <v>0.34863778400707879</v>
      </c>
      <c r="AA35" s="11">
        <v>0.3526252488731566</v>
      </c>
      <c r="AB35" s="11">
        <v>0.35613472657017825</v>
      </c>
      <c r="AC35" s="11">
        <v>0.35985474795799166</v>
      </c>
      <c r="AD35" s="11">
        <v>0.36346176339580044</v>
      </c>
      <c r="AE35" s="11">
        <v>0.36770042875931663</v>
      </c>
      <c r="AF35" s="11">
        <v>0.3712499192210284</v>
      </c>
      <c r="AG35" s="11">
        <v>0.37519388268211185</v>
      </c>
      <c r="AH35" s="11">
        <v>0.37913037135921029</v>
      </c>
      <c r="AI35" s="11">
        <v>0.38351848518363302</v>
      </c>
      <c r="AJ35" s="11">
        <v>0.38730995758875181</v>
      </c>
      <c r="AK35" s="11">
        <v>0.39190926301219481</v>
      </c>
      <c r="AL35" s="11">
        <v>0.39592559469428351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38.308537296499658</v>
      </c>
      <c r="N37" s="87">
        <f t="shared" ref="N37:AL37" si="19">SUM(N38:N39)</f>
        <v>41.428551497794544</v>
      </c>
      <c r="O37" s="87">
        <f t="shared" si="19"/>
        <v>40.442239878444873</v>
      </c>
      <c r="P37" s="87">
        <f t="shared" si="19"/>
        <v>39.675742892659585</v>
      </c>
      <c r="Q37" s="87">
        <f t="shared" si="19"/>
        <v>40.690255857644075</v>
      </c>
      <c r="R37" s="87">
        <f t="shared" si="19"/>
        <v>40.498018510158523</v>
      </c>
      <c r="S37" s="87">
        <f t="shared" si="19"/>
        <v>43.079135743395305</v>
      </c>
      <c r="T37" s="87">
        <f t="shared" si="19"/>
        <v>41.728736580398376</v>
      </c>
      <c r="U37" s="87">
        <f t="shared" si="19"/>
        <v>39.358110936266343</v>
      </c>
      <c r="V37" s="87">
        <f t="shared" si="19"/>
        <v>38.598168210536627</v>
      </c>
      <c r="W37" s="87">
        <f t="shared" si="19"/>
        <v>37.981193069000952</v>
      </c>
      <c r="X37" s="87">
        <f t="shared" si="19"/>
        <v>37.714131401277086</v>
      </c>
      <c r="Y37" s="87">
        <f t="shared" si="19"/>
        <v>37.699376774775317</v>
      </c>
      <c r="Z37" s="87">
        <f t="shared" si="19"/>
        <v>37.82263749770415</v>
      </c>
      <c r="AA37" s="87">
        <f t="shared" si="19"/>
        <v>37.981757665691212</v>
      </c>
      <c r="AB37" s="87">
        <f t="shared" si="19"/>
        <v>38.07244808930573</v>
      </c>
      <c r="AC37" s="87">
        <f t="shared" si="19"/>
        <v>38.134436653558147</v>
      </c>
      <c r="AD37" s="87">
        <f t="shared" si="19"/>
        <v>38.180904135938398</v>
      </c>
      <c r="AE37" s="87">
        <f t="shared" si="19"/>
        <v>38.217791641737847</v>
      </c>
      <c r="AF37" s="87">
        <f t="shared" si="19"/>
        <v>38.249697214197766</v>
      </c>
      <c r="AG37" s="87">
        <f t="shared" si="19"/>
        <v>38.288243862224626</v>
      </c>
      <c r="AH37" s="87">
        <f t="shared" si="19"/>
        <v>38.352747434678896</v>
      </c>
      <c r="AI37" s="87">
        <f t="shared" si="19"/>
        <v>38.387551398956361</v>
      </c>
      <c r="AJ37" s="87">
        <f t="shared" si="19"/>
        <v>38.425763393863178</v>
      </c>
      <c r="AK37" s="87">
        <f t="shared" si="19"/>
        <v>38.471812754436144</v>
      </c>
      <c r="AL37" s="87">
        <f t="shared" si="19"/>
        <v>38.545352073207575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31.433047766627023</v>
      </c>
      <c r="N38" s="11">
        <v>34.562931905910574</v>
      </c>
      <c r="O38" s="11">
        <v>33.417457843005394</v>
      </c>
      <c r="P38" s="11">
        <v>32.576332525082329</v>
      </c>
      <c r="Q38" s="11">
        <v>33.887000113713299</v>
      </c>
      <c r="R38" s="11">
        <v>32.622060975062311</v>
      </c>
      <c r="S38" s="11">
        <v>35.538986905493338</v>
      </c>
      <c r="T38" s="11">
        <v>33.59748357490173</v>
      </c>
      <c r="U38" s="11">
        <v>31.012984974241597</v>
      </c>
      <c r="V38" s="11">
        <v>30.78124082036372</v>
      </c>
      <c r="W38" s="11">
        <v>29.671060822099861</v>
      </c>
      <c r="X38" s="11">
        <v>28.898868895505654</v>
      </c>
      <c r="Y38" s="11">
        <v>28.768638139222439</v>
      </c>
      <c r="Z38" s="11">
        <v>28.756916529611029</v>
      </c>
      <c r="AA38" s="11">
        <v>28.772686908307591</v>
      </c>
      <c r="AB38" s="11">
        <v>28.73345790828834</v>
      </c>
      <c r="AC38" s="11">
        <v>28.674140932601976</v>
      </c>
      <c r="AD38" s="11">
        <v>28.598336451169285</v>
      </c>
      <c r="AE38" s="11">
        <v>28.512226305483601</v>
      </c>
      <c r="AF38" s="11">
        <v>28.420212902182623</v>
      </c>
      <c r="AG38" s="11">
        <v>28.327651177124249</v>
      </c>
      <c r="AH38" s="11">
        <v>28.26304016010782</v>
      </c>
      <c r="AI38" s="11">
        <v>28.164691082292144</v>
      </c>
      <c r="AJ38" s="11">
        <v>28.066428766170507</v>
      </c>
      <c r="AK38" s="11">
        <v>27.980465709590913</v>
      </c>
      <c r="AL38" s="11">
        <v>27.919654765612421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6.8754895298726364</v>
      </c>
      <c r="N39" s="11">
        <v>6.8656195918839682</v>
      </c>
      <c r="O39" s="11">
        <v>7.0247820354394763</v>
      </c>
      <c r="P39" s="11">
        <v>7.0994103675772573</v>
      </c>
      <c r="Q39" s="11">
        <v>6.8032557439307757</v>
      </c>
      <c r="R39" s="11">
        <v>7.8759575350962132</v>
      </c>
      <c r="S39" s="11">
        <v>7.5401488379019694</v>
      </c>
      <c r="T39" s="11">
        <v>8.1312530054966441</v>
      </c>
      <c r="U39" s="11">
        <v>8.3451259620247455</v>
      </c>
      <c r="V39" s="11">
        <v>7.8169273901729053</v>
      </c>
      <c r="W39" s="11">
        <v>8.3101322469010892</v>
      </c>
      <c r="X39" s="11">
        <v>8.8152625057714324</v>
      </c>
      <c r="Y39" s="11">
        <v>8.9307386355528813</v>
      </c>
      <c r="Z39" s="11">
        <v>9.0657209680931192</v>
      </c>
      <c r="AA39" s="11">
        <v>9.209070757383623</v>
      </c>
      <c r="AB39" s="11">
        <v>9.3389901810173921</v>
      </c>
      <c r="AC39" s="11">
        <v>9.4602957209561698</v>
      </c>
      <c r="AD39" s="11">
        <v>9.5825676847691117</v>
      </c>
      <c r="AE39" s="11">
        <v>9.705565336254244</v>
      </c>
      <c r="AF39" s="11">
        <v>9.8294843120151469</v>
      </c>
      <c r="AG39" s="11">
        <v>9.9605926851003765</v>
      </c>
      <c r="AH39" s="11">
        <v>10.089707274571078</v>
      </c>
      <c r="AI39" s="11">
        <v>10.222860316664214</v>
      </c>
      <c r="AJ39" s="11">
        <v>10.359334627692673</v>
      </c>
      <c r="AK39" s="11">
        <v>10.491347044845231</v>
      </c>
      <c r="AL39" s="11">
        <v>10.625697307595152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33.821586502888906</v>
      </c>
      <c r="N41" s="87">
        <f t="shared" ref="N41" si="20">SUM(N42:N43)</f>
        <v>32.86467911285807</v>
      </c>
      <c r="O41" s="87">
        <f t="shared" ref="O41" si="21">SUM(O42:O43)</f>
        <v>31.65922223260268</v>
      </c>
      <c r="P41" s="87">
        <f t="shared" ref="P41" si="22">SUM(P42:P43)</f>
        <v>33.204586933904629</v>
      </c>
      <c r="Q41" s="87">
        <f t="shared" ref="Q41" si="23">SUM(Q42:Q43)</f>
        <v>34.101098689377096</v>
      </c>
      <c r="R41" s="87">
        <f t="shared" ref="R41" si="24">SUM(R42:R43)</f>
        <v>34.94019730007318</v>
      </c>
      <c r="S41" s="87">
        <f t="shared" ref="S41" si="25">SUM(S42:S43)</f>
        <v>34.414297640491817</v>
      </c>
      <c r="T41" s="87">
        <f t="shared" ref="T41" si="26">SUM(T42:T43)</f>
        <v>34.565234180922474</v>
      </c>
      <c r="U41" s="87">
        <f t="shared" ref="U41" si="27">SUM(U42:U43)</f>
        <v>36.578323718219011</v>
      </c>
      <c r="V41" s="87">
        <f t="shared" ref="V41" si="28">SUM(V42:V43)</f>
        <v>31.766204848439521</v>
      </c>
      <c r="W41" s="87">
        <f t="shared" ref="W41" si="29">SUM(W42:W43)</f>
        <v>29.612225340138899</v>
      </c>
      <c r="X41" s="87">
        <f t="shared" ref="X41" si="30">SUM(X42:X43)</f>
        <v>30.634214482147033</v>
      </c>
      <c r="Y41" s="87">
        <f t="shared" ref="Y41" si="31">SUM(Y42:Y43)</f>
        <v>30.463370465344298</v>
      </c>
      <c r="Z41" s="87">
        <f t="shared" ref="Z41" si="32">SUM(Z42:Z43)</f>
        <v>30.338239867364479</v>
      </c>
      <c r="AA41" s="87">
        <f t="shared" ref="AA41" si="33">SUM(AA42:AA43)</f>
        <v>30.197739718304408</v>
      </c>
      <c r="AB41" s="87">
        <f t="shared" ref="AB41" si="34">SUM(AB42:AB43)</f>
        <v>30.01455824066101</v>
      </c>
      <c r="AC41" s="87">
        <f t="shared" ref="AC41" si="35">SUM(AC42:AC43)</f>
        <v>29.807547428823675</v>
      </c>
      <c r="AD41" s="87">
        <f t="shared" ref="AD41" si="36">SUM(AD42:AD43)</f>
        <v>29.580883287925019</v>
      </c>
      <c r="AE41" s="87">
        <f t="shared" ref="AE41" si="37">SUM(AE42:AE43)</f>
        <v>29.326123953949242</v>
      </c>
      <c r="AF41" s="87">
        <f t="shared" ref="AF41" si="38">SUM(AF42:AF43)</f>
        <v>29.096455174218086</v>
      </c>
      <c r="AG41" s="87">
        <f t="shared" ref="AG41" si="39">SUM(AG42:AG43)</f>
        <v>28.886017436571038</v>
      </c>
      <c r="AH41" s="87">
        <f t="shared" ref="AH41" si="40">SUM(AH42:AH43)</f>
        <v>28.674515205397402</v>
      </c>
      <c r="AI41" s="87">
        <f t="shared" ref="AI41" si="41">SUM(AI42:AI43)</f>
        <v>28.463031082827527</v>
      </c>
      <c r="AJ41" s="87">
        <f t="shared" ref="AJ41" si="42">SUM(AJ42:AJ43)</f>
        <v>28.241171960148769</v>
      </c>
      <c r="AK41" s="87">
        <f t="shared" ref="AK41" si="43">SUM(AK42:AK43)</f>
        <v>27.994872969812064</v>
      </c>
      <c r="AL41" s="87">
        <f t="shared" ref="AL41" si="44">SUM(AL42:AL43)</f>
        <v>27.742599151186734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15.26318394994412</v>
      </c>
      <c r="N42" s="11">
        <v>14.363881936355376</v>
      </c>
      <c r="O42" s="11">
        <v>14.969057596678045</v>
      </c>
      <c r="P42" s="11">
        <v>15.732182597479239</v>
      </c>
      <c r="Q42" s="11">
        <v>15.972594897976034</v>
      </c>
      <c r="R42" s="11">
        <v>17.3707836694444</v>
      </c>
      <c r="S42" s="11">
        <v>16.879953476980617</v>
      </c>
      <c r="T42" s="11">
        <v>17.35482637664812</v>
      </c>
      <c r="U42" s="11">
        <v>17.493279112747246</v>
      </c>
      <c r="V42" s="11">
        <v>16.028441019379688</v>
      </c>
      <c r="W42" s="11">
        <v>14.771632136982358</v>
      </c>
      <c r="X42" s="11">
        <v>15.615038030478658</v>
      </c>
      <c r="Y42" s="11">
        <v>15.514697859922896</v>
      </c>
      <c r="Z42" s="11">
        <v>15.414335710054251</v>
      </c>
      <c r="AA42" s="11">
        <v>15.296218135812236</v>
      </c>
      <c r="AB42" s="11">
        <v>15.158075441281309</v>
      </c>
      <c r="AC42" s="11">
        <v>15.009979844230779</v>
      </c>
      <c r="AD42" s="11">
        <v>14.856159913093178</v>
      </c>
      <c r="AE42" s="11">
        <v>14.676391437163222</v>
      </c>
      <c r="AF42" s="11">
        <v>14.516586455808923</v>
      </c>
      <c r="AG42" s="11">
        <v>14.367696392349854</v>
      </c>
      <c r="AH42" s="11">
        <v>14.232767448677052</v>
      </c>
      <c r="AI42" s="11">
        <v>14.096777763793735</v>
      </c>
      <c r="AJ42" s="11">
        <v>13.946596572362514</v>
      </c>
      <c r="AK42" s="11">
        <v>13.771411076988175</v>
      </c>
      <c r="AL42" s="11">
        <v>13.590117398382226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18.558402552944788</v>
      </c>
      <c r="N43" s="11">
        <v>18.50079717650269</v>
      </c>
      <c r="O43" s="11">
        <v>16.690164635924635</v>
      </c>
      <c r="P43" s="11">
        <v>17.472404336425392</v>
      </c>
      <c r="Q43" s="11">
        <v>18.128503791401059</v>
      </c>
      <c r="R43" s="11">
        <v>17.56941363062878</v>
      </c>
      <c r="S43" s="11">
        <v>17.5343441635112</v>
      </c>
      <c r="T43" s="11">
        <v>17.210407804274354</v>
      </c>
      <c r="U43" s="11">
        <v>19.085044605471762</v>
      </c>
      <c r="V43" s="11">
        <v>15.737763829059833</v>
      </c>
      <c r="W43" s="11">
        <v>14.840593203156542</v>
      </c>
      <c r="X43" s="11">
        <v>15.019176451668375</v>
      </c>
      <c r="Y43" s="11">
        <v>14.9486726054214</v>
      </c>
      <c r="Z43" s="11">
        <v>14.923904157310229</v>
      </c>
      <c r="AA43" s="11">
        <v>14.901521582492173</v>
      </c>
      <c r="AB43" s="11">
        <v>14.856482799379702</v>
      </c>
      <c r="AC43" s="11">
        <v>14.797567584592896</v>
      </c>
      <c r="AD43" s="11">
        <v>14.724723374831843</v>
      </c>
      <c r="AE43" s="11">
        <v>14.64973251678602</v>
      </c>
      <c r="AF43" s="11">
        <v>14.579868718409164</v>
      </c>
      <c r="AG43" s="11">
        <v>14.518321044221183</v>
      </c>
      <c r="AH43" s="11">
        <v>14.44174775672035</v>
      </c>
      <c r="AI43" s="11">
        <v>14.366253319033792</v>
      </c>
      <c r="AJ43" s="11">
        <v>14.294575387786256</v>
      </c>
      <c r="AK43" s="11">
        <v>14.223461892823888</v>
      </c>
      <c r="AL43" s="11">
        <v>14.152481752804508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57.362132645033959</v>
      </c>
      <c r="N45" s="87">
        <f t="shared" ref="N45" si="45">SUM(N46:N47)</f>
        <v>55.262613550520641</v>
      </c>
      <c r="O45" s="87">
        <f t="shared" ref="O45" si="46">SUM(O46:O47)</f>
        <v>54.00092386568668</v>
      </c>
      <c r="P45" s="87">
        <f t="shared" ref="P45" si="47">SUM(P46:P47)</f>
        <v>55.937637980328894</v>
      </c>
      <c r="Q45" s="87">
        <f t="shared" ref="Q45" si="48">SUM(Q46:Q47)</f>
        <v>58.832122162141445</v>
      </c>
      <c r="R45" s="87">
        <f t="shared" ref="R45" si="49">SUM(R46:R47)</f>
        <v>62.124069020818567</v>
      </c>
      <c r="S45" s="87">
        <f t="shared" ref="S45" si="50">SUM(S46:S47)</f>
        <v>58.429147783830715</v>
      </c>
      <c r="T45" s="87">
        <f t="shared" ref="T45" si="51">SUM(T46:T47)</f>
        <v>59.606634093612861</v>
      </c>
      <c r="U45" s="87">
        <f t="shared" ref="U45" si="52">SUM(U46:U47)</f>
        <v>59.666994004014434</v>
      </c>
      <c r="V45" s="87">
        <f t="shared" ref="V45" si="53">SUM(V46:V47)</f>
        <v>54.991763619167934</v>
      </c>
      <c r="W45" s="87">
        <f t="shared" ref="W45" si="54">SUM(W46:W47)</f>
        <v>50.164812945958069</v>
      </c>
      <c r="X45" s="87">
        <f t="shared" ref="X45" si="55">SUM(X46:X47)</f>
        <v>51.632150274049039</v>
      </c>
      <c r="Y45" s="87">
        <f t="shared" ref="Y45" si="56">SUM(Y46:Y47)</f>
        <v>51.398545479353821</v>
      </c>
      <c r="Z45" s="87">
        <f t="shared" ref="Z45" si="57">SUM(Z46:Z47)</f>
        <v>51.236910117840594</v>
      </c>
      <c r="AA45" s="87">
        <f t="shared" ref="AA45" si="58">SUM(AA46:AA47)</f>
        <v>51.203830113115131</v>
      </c>
      <c r="AB45" s="87">
        <f t="shared" ref="AB45" si="59">SUM(AB46:AB47)</f>
        <v>51.120568751189133</v>
      </c>
      <c r="AC45" s="87">
        <f t="shared" ref="AC45" si="60">SUM(AC46:AC47)</f>
        <v>50.975850283122796</v>
      </c>
      <c r="AD45" s="87">
        <f t="shared" ref="AD45" si="61">SUM(AD46:AD47)</f>
        <v>50.80676488499671</v>
      </c>
      <c r="AE45" s="87">
        <f t="shared" ref="AE45" si="62">SUM(AE46:AE47)</f>
        <v>50.620043928093061</v>
      </c>
      <c r="AF45" s="87">
        <f t="shared" ref="AF45" si="63">SUM(AF46:AF47)</f>
        <v>50.411341364601086</v>
      </c>
      <c r="AG45" s="87">
        <f t="shared" ref="AG45" si="64">SUM(AG46:AG47)</f>
        <v>50.198657956713468</v>
      </c>
      <c r="AH45" s="87">
        <f t="shared" ref="AH45" si="65">SUM(AH46:AH47)</f>
        <v>49.953227064410427</v>
      </c>
      <c r="AI45" s="87">
        <f t="shared" ref="AI45" si="66">SUM(AI46:AI47)</f>
        <v>49.726140741308207</v>
      </c>
      <c r="AJ45" s="87">
        <f t="shared" ref="AJ45" si="67">SUM(AJ46:AJ47)</f>
        <v>49.501806616909192</v>
      </c>
      <c r="AK45" s="87">
        <f t="shared" ref="AK45" si="68">SUM(AK46:AK47)</f>
        <v>49.279722041677047</v>
      </c>
      <c r="AL45" s="87">
        <f t="shared" ref="AL45" si="69">SUM(AL46:AL47)</f>
        <v>49.068708468210602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9.362802993951334</v>
      </c>
      <c r="N46" s="11">
        <v>9.3819576070240327</v>
      </c>
      <c r="O46" s="11">
        <v>9.2289779591438279</v>
      </c>
      <c r="P46" s="11">
        <v>9.307367201109237</v>
      </c>
      <c r="Q46" s="11">
        <v>9.9576747573224402</v>
      </c>
      <c r="R46" s="11">
        <v>10.676902677693151</v>
      </c>
      <c r="S46" s="11">
        <v>10.646505185365216</v>
      </c>
      <c r="T46" s="11">
        <v>9.6575175516764347</v>
      </c>
      <c r="U46" s="11">
        <v>9.8978130231001291</v>
      </c>
      <c r="V46" s="11">
        <v>8.6913062808566171</v>
      </c>
      <c r="W46" s="11">
        <v>7.7942350719901343</v>
      </c>
      <c r="X46" s="11">
        <v>13.237882175928432</v>
      </c>
      <c r="Y46" s="11">
        <v>13.351124169601235</v>
      </c>
      <c r="Z46" s="11">
        <v>13.505574979359714</v>
      </c>
      <c r="AA46" s="11">
        <v>13.690381869278356</v>
      </c>
      <c r="AB46" s="11">
        <v>13.880140393571009</v>
      </c>
      <c r="AC46" s="11">
        <v>14.071928519857916</v>
      </c>
      <c r="AD46" s="11">
        <v>14.247470568710016</v>
      </c>
      <c r="AE46" s="11">
        <v>14.405559256779979</v>
      </c>
      <c r="AF46" s="11">
        <v>14.556919079387038</v>
      </c>
      <c r="AG46" s="11">
        <v>14.707623824751375</v>
      </c>
      <c r="AH46" s="11">
        <v>14.85481827629358</v>
      </c>
      <c r="AI46" s="11">
        <v>15.013819780437062</v>
      </c>
      <c r="AJ46" s="11">
        <v>15.175744163181026</v>
      </c>
      <c r="AK46" s="11">
        <v>15.341865122133271</v>
      </c>
      <c r="AL46" s="11">
        <v>15.510205155242117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47.999329651082626</v>
      </c>
      <c r="N47" s="11">
        <v>45.880655943496606</v>
      </c>
      <c r="O47" s="11">
        <v>44.771945906542854</v>
      </c>
      <c r="P47" s="11">
        <v>46.630270779219657</v>
      </c>
      <c r="Q47" s="11">
        <v>48.874447404819009</v>
      </c>
      <c r="R47" s="11">
        <v>51.447166343125417</v>
      </c>
      <c r="S47" s="11">
        <v>47.7826425984655</v>
      </c>
      <c r="T47" s="11">
        <v>49.949116541936426</v>
      </c>
      <c r="U47" s="11">
        <v>49.769180980914307</v>
      </c>
      <c r="V47" s="11">
        <v>46.300457338311318</v>
      </c>
      <c r="W47" s="11">
        <v>42.370577873967932</v>
      </c>
      <c r="X47" s="11">
        <v>38.394268098120605</v>
      </c>
      <c r="Y47" s="11">
        <v>38.047421309752586</v>
      </c>
      <c r="Z47" s="11">
        <v>37.73133513848088</v>
      </c>
      <c r="AA47" s="11">
        <v>37.513448243836777</v>
      </c>
      <c r="AB47" s="11">
        <v>37.240428357618121</v>
      </c>
      <c r="AC47" s="11">
        <v>36.903921763264883</v>
      </c>
      <c r="AD47" s="11">
        <v>36.559294316286696</v>
      </c>
      <c r="AE47" s="11">
        <v>36.21448467131308</v>
      </c>
      <c r="AF47" s="11">
        <v>35.854422285214049</v>
      </c>
      <c r="AG47" s="11">
        <v>35.491034131962095</v>
      </c>
      <c r="AH47" s="11">
        <v>35.098408788116849</v>
      </c>
      <c r="AI47" s="11">
        <v>34.712320960871146</v>
      </c>
      <c r="AJ47" s="11">
        <v>34.32606245372817</v>
      </c>
      <c r="AK47" s="11">
        <v>33.937856919543776</v>
      </c>
      <c r="AL47" s="11">
        <v>33.558503312968483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419.42099999999988</v>
      </c>
      <c r="N49" s="87">
        <f t="shared" si="70"/>
        <v>419.87800000000016</v>
      </c>
      <c r="O49" s="87">
        <f t="shared" si="70"/>
        <v>425.46399999999994</v>
      </c>
      <c r="P49" s="87">
        <f t="shared" si="70"/>
        <v>426.95300000000009</v>
      </c>
      <c r="Q49" s="87">
        <f t="shared" si="70"/>
        <v>433.6179999999996</v>
      </c>
      <c r="R49" s="87">
        <f t="shared" si="70"/>
        <v>452.46000000000004</v>
      </c>
      <c r="S49" s="87">
        <f t="shared" si="70"/>
        <v>453.55100000000016</v>
      </c>
      <c r="T49" s="87">
        <f t="shared" si="70"/>
        <v>449.26400000000029</v>
      </c>
      <c r="U49" s="87">
        <f t="shared" si="70"/>
        <v>460.03600000000034</v>
      </c>
      <c r="V49" s="87">
        <f t="shared" si="70"/>
        <v>441.90600000000046</v>
      </c>
      <c r="W49" s="87">
        <f t="shared" si="70"/>
        <v>442.73500000000001</v>
      </c>
      <c r="X49" s="87">
        <f t="shared" si="70"/>
        <v>442.04199999999992</v>
      </c>
      <c r="Y49" s="87">
        <f t="shared" si="70"/>
        <v>442.13899999999995</v>
      </c>
      <c r="Z49" s="87">
        <f t="shared" si="70"/>
        <v>443.65899999999999</v>
      </c>
      <c r="AA49" s="87">
        <f t="shared" si="70"/>
        <v>445.8950000000001</v>
      </c>
      <c r="AB49" s="87">
        <f t="shared" si="70"/>
        <v>447.64699999999988</v>
      </c>
      <c r="AC49" s="87">
        <f t="shared" si="70"/>
        <v>449.06799999999987</v>
      </c>
      <c r="AD49" s="87">
        <f t="shared" si="70"/>
        <v>450.35599999999977</v>
      </c>
      <c r="AE49" s="87">
        <f t="shared" ref="AE49:AL49" si="71">SUM(AE5,AE9,AE15,AE22,AE26,AE32,AE37,AE41,AE45)</f>
        <v>451.63800000000003</v>
      </c>
      <c r="AF49" s="87">
        <f t="shared" si="71"/>
        <v>452.92800000000017</v>
      </c>
      <c r="AG49" s="87">
        <f t="shared" si="71"/>
        <v>454.38900000000018</v>
      </c>
      <c r="AH49" s="87">
        <f t="shared" si="71"/>
        <v>455.83500000000009</v>
      </c>
      <c r="AI49" s="87">
        <f t="shared" si="71"/>
        <v>457.30100000000004</v>
      </c>
      <c r="AJ49" s="87">
        <f t="shared" si="71"/>
        <v>458.79700000000048</v>
      </c>
      <c r="AK49" s="87">
        <f t="shared" si="71"/>
        <v>460.27800000000013</v>
      </c>
      <c r="AL49" s="87">
        <f t="shared" si="71"/>
        <v>461.75999999999976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7.7610783846256012E-2</v>
      </c>
      <c r="N52" s="337">
        <f t="shared" si="73"/>
        <v>8.4753575366974546E-2</v>
      </c>
      <c r="O52" s="337">
        <f t="shared" si="73"/>
        <v>8.8686638398798881E-2</v>
      </c>
      <c r="P52" s="337">
        <f t="shared" si="73"/>
        <v>8.7227233915611047E-2</v>
      </c>
      <c r="Q52" s="337">
        <f t="shared" si="73"/>
        <v>8.6472873457867902E-2</v>
      </c>
      <c r="R52" s="337">
        <f t="shared" si="73"/>
        <v>8.8539857082180998E-2</v>
      </c>
      <c r="S52" s="337">
        <f t="shared" si="73"/>
        <v>9.1422527109144405E-2</v>
      </c>
      <c r="T52" s="337">
        <f t="shared" si="73"/>
        <v>9.4459837582318532E-2</v>
      </c>
      <c r="U52" s="337">
        <f t="shared" si="73"/>
        <v>9.4039565125857191E-2</v>
      </c>
      <c r="V52" s="337">
        <f t="shared" si="73"/>
        <v>9.8807966709191453E-2</v>
      </c>
      <c r="W52" s="337">
        <f t="shared" si="73"/>
        <v>0.10328164409577378</v>
      </c>
      <c r="X52" s="337">
        <f t="shared" si="73"/>
        <v>9.3011969218112764E-2</v>
      </c>
      <c r="Y52" s="337">
        <f t="shared" si="73"/>
        <v>9.3470022998480173E-2</v>
      </c>
      <c r="Z52" s="337">
        <f t="shared" si="73"/>
        <v>9.3973171572850511E-2</v>
      </c>
      <c r="AA52" s="337">
        <f t="shared" si="73"/>
        <v>9.4477031602702627E-2</v>
      </c>
      <c r="AB52" s="337">
        <f t="shared" si="73"/>
        <v>9.5018967364374068E-2</v>
      </c>
      <c r="AC52" s="337">
        <f t="shared" si="73"/>
        <v>9.5573766064540197E-2</v>
      </c>
      <c r="AD52" s="337">
        <f t="shared" si="73"/>
        <v>9.6167757323892239E-2</v>
      </c>
      <c r="AE52" s="337">
        <f t="shared" ref="AE52:AL52" si="74">AE5/AE$49</f>
        <v>9.6813633549893224E-2</v>
      </c>
      <c r="AF52" s="337">
        <f t="shared" si="74"/>
        <v>9.746537322367374E-2</v>
      </c>
      <c r="AG52" s="337">
        <f t="shared" si="74"/>
        <v>9.814420723680066E-2</v>
      </c>
      <c r="AH52" s="337">
        <f t="shared" si="74"/>
        <v>9.8821361167309704E-2</v>
      </c>
      <c r="AI52" s="337">
        <f t="shared" si="74"/>
        <v>9.9473072578451574E-2</v>
      </c>
      <c r="AJ52" s="337">
        <f t="shared" si="74"/>
        <v>0.10012678909183001</v>
      </c>
      <c r="AK52" s="337">
        <f t="shared" si="74"/>
        <v>0.10082335412808205</v>
      </c>
      <c r="AL52" s="337">
        <f t="shared" si="74"/>
        <v>0.10160794314155898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4.8109632367714483E-2</v>
      </c>
      <c r="N53" s="336">
        <f t="shared" si="75"/>
        <v>5.2372985148062906E-2</v>
      </c>
      <c r="O53" s="336">
        <f t="shared" si="75"/>
        <v>5.4574151103406805E-2</v>
      </c>
      <c r="P53" s="336">
        <f t="shared" si="75"/>
        <v>5.4333243047753249E-2</v>
      </c>
      <c r="Q53" s="336">
        <f t="shared" si="75"/>
        <v>5.1434671723707075E-2</v>
      </c>
      <c r="R53" s="336">
        <f t="shared" si="75"/>
        <v>5.420137511726951E-2</v>
      </c>
      <c r="S53" s="336">
        <f t="shared" si="75"/>
        <v>5.8015792858882503E-2</v>
      </c>
      <c r="T53" s="336">
        <f t="shared" si="75"/>
        <v>5.9164192088005954E-2</v>
      </c>
      <c r="U53" s="336">
        <f t="shared" si="75"/>
        <v>6.0036249385070677E-2</v>
      </c>
      <c r="V53" s="336">
        <f t="shared" si="75"/>
        <v>6.2470690709364632E-2</v>
      </c>
      <c r="W53" s="336">
        <f t="shared" si="75"/>
        <v>6.7120874489022653E-2</v>
      </c>
      <c r="X53" s="336">
        <f t="shared" si="75"/>
        <v>5.8322336459399771E-2</v>
      </c>
      <c r="Y53" s="336">
        <f t="shared" si="75"/>
        <v>5.8628752059165325E-2</v>
      </c>
      <c r="Z53" s="336">
        <f t="shared" si="75"/>
        <v>5.8915799147821517E-2</v>
      </c>
      <c r="AA53" s="336">
        <f t="shared" si="75"/>
        <v>5.9174326831319214E-2</v>
      </c>
      <c r="AB53" s="336">
        <f t="shared" si="75"/>
        <v>5.9458421080622326E-2</v>
      </c>
      <c r="AC53" s="336">
        <f t="shared" si="75"/>
        <v>5.9747005789417919E-2</v>
      </c>
      <c r="AD53" s="336">
        <f t="shared" si="75"/>
        <v>6.0041142417468836E-2</v>
      </c>
      <c r="AE53" s="336">
        <f t="shared" ref="AE53:AL53" si="76">AE6/AE$49</f>
        <v>6.0359882651724095E-2</v>
      </c>
      <c r="AF53" s="336">
        <f t="shared" si="76"/>
        <v>6.0681940964144129E-2</v>
      </c>
      <c r="AG53" s="336">
        <f t="shared" si="76"/>
        <v>6.1026263667354856E-2</v>
      </c>
      <c r="AH53" s="336">
        <f t="shared" si="76"/>
        <v>6.1365742578119699E-2</v>
      </c>
      <c r="AI53" s="336">
        <f t="shared" si="76"/>
        <v>6.1695637112252448E-2</v>
      </c>
      <c r="AJ53" s="336">
        <f t="shared" si="76"/>
        <v>6.2034830744250272E-2</v>
      </c>
      <c r="AK53" s="336">
        <f t="shared" si="76"/>
        <v>6.237194213251511E-2</v>
      </c>
      <c r="AL53" s="336">
        <f t="shared" si="76"/>
        <v>6.2730201581505052E-2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2.9501151478541533E-2</v>
      </c>
      <c r="N54" s="336">
        <f t="shared" si="77"/>
        <v>3.238059021891164E-2</v>
      </c>
      <c r="O54" s="336">
        <f t="shared" si="77"/>
        <v>3.4112487295392076E-2</v>
      </c>
      <c r="P54" s="336">
        <f t="shared" si="77"/>
        <v>3.2893990867857804E-2</v>
      </c>
      <c r="Q54" s="336">
        <f t="shared" si="77"/>
        <v>3.5038201734160834E-2</v>
      </c>
      <c r="R54" s="336">
        <f t="shared" si="77"/>
        <v>3.4338481964911488E-2</v>
      </c>
      <c r="S54" s="336">
        <f t="shared" si="77"/>
        <v>3.3406734250261902E-2</v>
      </c>
      <c r="T54" s="336">
        <f t="shared" si="77"/>
        <v>3.5295645494312584E-2</v>
      </c>
      <c r="U54" s="336">
        <f t="shared" si="77"/>
        <v>3.4003315740786508E-2</v>
      </c>
      <c r="V54" s="336">
        <f t="shared" si="77"/>
        <v>3.6337275999826821E-2</v>
      </c>
      <c r="W54" s="336">
        <f t="shared" si="77"/>
        <v>3.6160769606751138E-2</v>
      </c>
      <c r="X54" s="336">
        <f t="shared" si="77"/>
        <v>3.4689632758712993E-2</v>
      </c>
      <c r="Y54" s="336">
        <f t="shared" si="77"/>
        <v>3.4841270939314856E-2</v>
      </c>
      <c r="Z54" s="336">
        <f t="shared" si="77"/>
        <v>3.5057372425028994E-2</v>
      </c>
      <c r="AA54" s="336">
        <f t="shared" si="77"/>
        <v>3.530270477138342E-2</v>
      </c>
      <c r="AB54" s="336">
        <f t="shared" si="77"/>
        <v>3.556054628375175E-2</v>
      </c>
      <c r="AC54" s="336">
        <f t="shared" si="77"/>
        <v>3.5826760275122285E-2</v>
      </c>
      <c r="AD54" s="336">
        <f t="shared" si="77"/>
        <v>3.6126614906423396E-2</v>
      </c>
      <c r="AE54" s="336">
        <f t="shared" ref="AE54:AL54" si="78">AE7/AE$49</f>
        <v>3.6453750898169136E-2</v>
      </c>
      <c r="AF54" s="336">
        <f t="shared" si="78"/>
        <v>3.6783432259529618E-2</v>
      </c>
      <c r="AG54" s="336">
        <f t="shared" si="78"/>
        <v>3.7117943569445797E-2</v>
      </c>
      <c r="AH54" s="336">
        <f t="shared" si="78"/>
        <v>3.7455618589190005E-2</v>
      </c>
      <c r="AI54" s="336">
        <f t="shared" si="78"/>
        <v>3.777743546619914E-2</v>
      </c>
      <c r="AJ54" s="336">
        <f t="shared" si="78"/>
        <v>3.8091958347579752E-2</v>
      </c>
      <c r="AK54" s="336">
        <f t="shared" si="78"/>
        <v>3.8451411995566939E-2</v>
      </c>
      <c r="AL54" s="336">
        <f t="shared" si="78"/>
        <v>3.8877741560053941E-2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0.17063799974715763</v>
      </c>
      <c r="N56" s="337">
        <f t="shared" si="79"/>
        <v>0.16588225147739108</v>
      </c>
      <c r="O56" s="337">
        <f t="shared" si="79"/>
        <v>0.17043295241904466</v>
      </c>
      <c r="P56" s="337">
        <f t="shared" si="79"/>
        <v>0.17408443314887012</v>
      </c>
      <c r="Q56" s="337">
        <f t="shared" si="79"/>
        <v>0.16584886476885163</v>
      </c>
      <c r="R56" s="337">
        <f t="shared" si="79"/>
        <v>0.16594862284038453</v>
      </c>
      <c r="S56" s="337">
        <f t="shared" si="79"/>
        <v>0.17677542469381227</v>
      </c>
      <c r="T56" s="337">
        <f t="shared" si="79"/>
        <v>0.17273193334226006</v>
      </c>
      <c r="U56" s="337">
        <f t="shared" si="79"/>
        <v>0.18149250100818912</v>
      </c>
      <c r="V56" s="337">
        <f t="shared" si="79"/>
        <v>0.18445002525561677</v>
      </c>
      <c r="W56" s="337">
        <f t="shared" si="79"/>
        <v>0.19751889476327802</v>
      </c>
      <c r="X56" s="337">
        <f t="shared" si="79"/>
        <v>0.20049653761404282</v>
      </c>
      <c r="Y56" s="337">
        <f t="shared" si="79"/>
        <v>0.20169939883392179</v>
      </c>
      <c r="Z56" s="337">
        <f t="shared" si="79"/>
        <v>0.2031078181720162</v>
      </c>
      <c r="AA56" s="337">
        <f t="shared" si="79"/>
        <v>0.20449680091821526</v>
      </c>
      <c r="AB56" s="337">
        <f t="shared" si="79"/>
        <v>0.20591176837603473</v>
      </c>
      <c r="AC56" s="337">
        <f t="shared" si="79"/>
        <v>0.20732736640414764</v>
      </c>
      <c r="AD56" s="337">
        <f t="shared" si="79"/>
        <v>0.208829565647242</v>
      </c>
      <c r="AE56" s="337">
        <f t="shared" ref="AE56:AL56" si="80">AE9/AE$49</f>
        <v>0.21045594338292717</v>
      </c>
      <c r="AF56" s="337">
        <f t="shared" si="80"/>
        <v>0.21207636291520143</v>
      </c>
      <c r="AG56" s="337">
        <f t="shared" si="80"/>
        <v>0.21372703383170827</v>
      </c>
      <c r="AH56" s="337">
        <f t="shared" si="80"/>
        <v>0.21532166521265064</v>
      </c>
      <c r="AI56" s="337">
        <f t="shared" si="80"/>
        <v>0.21689292518371509</v>
      </c>
      <c r="AJ56" s="337">
        <f t="shared" si="80"/>
        <v>0.21847075893298068</v>
      </c>
      <c r="AK56" s="337">
        <f t="shared" si="80"/>
        <v>0.22003672903036112</v>
      </c>
      <c r="AL56" s="337">
        <f t="shared" si="80"/>
        <v>0.22161708215090545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3.8445595815738989E-2</v>
      </c>
      <c r="N57" s="336">
        <f t="shared" si="81"/>
        <v>3.6507342192415304E-2</v>
      </c>
      <c r="O57" s="336">
        <f t="shared" si="81"/>
        <v>3.9996669772325077E-2</v>
      </c>
      <c r="P57" s="336">
        <f t="shared" si="81"/>
        <v>3.7566807963423834E-2</v>
      </c>
      <c r="Q57" s="336">
        <f t="shared" si="81"/>
        <v>3.9400441869273113E-2</v>
      </c>
      <c r="R57" s="336">
        <f t="shared" si="81"/>
        <v>3.8810229509143417E-2</v>
      </c>
      <c r="S57" s="336">
        <f t="shared" si="81"/>
        <v>4.1336864844431553E-2</v>
      </c>
      <c r="T57" s="336">
        <f t="shared" si="81"/>
        <v>4.0618055721790725E-2</v>
      </c>
      <c r="U57" s="336">
        <f t="shared" si="81"/>
        <v>4.4017651129072945E-2</v>
      </c>
      <c r="V57" s="336">
        <f t="shared" si="81"/>
        <v>4.4426666244684783E-2</v>
      </c>
      <c r="W57" s="336">
        <f t="shared" si="81"/>
        <v>4.7747574083479252E-2</v>
      </c>
      <c r="X57" s="336">
        <f t="shared" si="81"/>
        <v>5.5400762092748836E-2</v>
      </c>
      <c r="Y57" s="336">
        <f t="shared" si="81"/>
        <v>5.6020778398431809E-2</v>
      </c>
      <c r="Z57" s="336">
        <f t="shared" si="81"/>
        <v>5.6657461052748263E-2</v>
      </c>
      <c r="AA57" s="336">
        <f t="shared" si="81"/>
        <v>5.7305849720080737E-2</v>
      </c>
      <c r="AB57" s="336">
        <f t="shared" si="81"/>
        <v>5.79396819327321E-2</v>
      </c>
      <c r="AC57" s="336">
        <f t="shared" si="81"/>
        <v>5.855189116123128E-2</v>
      </c>
      <c r="AD57" s="336">
        <f t="shared" si="81"/>
        <v>5.919526811721873E-2</v>
      </c>
      <c r="AE57" s="336">
        <f t="shared" ref="AE57:AL57" si="82">AE10/AE$49</f>
        <v>5.9857914379829201E-2</v>
      </c>
      <c r="AF57" s="336">
        <f t="shared" si="82"/>
        <v>6.0518921565233592E-2</v>
      </c>
      <c r="AG57" s="336">
        <f t="shared" si="82"/>
        <v>6.1186985418797107E-2</v>
      </c>
      <c r="AH57" s="336">
        <f t="shared" si="82"/>
        <v>6.1843072267221896E-2</v>
      </c>
      <c r="AI57" s="336">
        <f t="shared" si="82"/>
        <v>6.250439184952844E-2</v>
      </c>
      <c r="AJ57" s="336">
        <f t="shared" si="82"/>
        <v>6.3169529282329162E-2</v>
      </c>
      <c r="AK57" s="336">
        <f t="shared" si="82"/>
        <v>6.3840450034313559E-2</v>
      </c>
      <c r="AL57" s="336">
        <f t="shared" si="82"/>
        <v>6.4533823220359249E-2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York and North Yorkshire</v>
      </c>
      <c r="L58" s="232" t="str">
        <f>'Occ T3'!A13</f>
        <v>22 Health professionals</v>
      </c>
      <c r="M58" s="336">
        <f t="shared" ref="M58:AD58" si="83">M11/M$49</f>
        <v>3.5172730114029736E-2</v>
      </c>
      <c r="N58" s="336">
        <f t="shared" si="83"/>
        <v>3.6868114289498592E-2</v>
      </c>
      <c r="O58" s="336">
        <f t="shared" si="83"/>
        <v>3.6515278577564522E-2</v>
      </c>
      <c r="P58" s="336">
        <f t="shared" si="83"/>
        <v>3.8221764388082925E-2</v>
      </c>
      <c r="Q58" s="336">
        <f t="shared" si="83"/>
        <v>3.6114032112796096E-2</v>
      </c>
      <c r="R58" s="336">
        <f t="shared" si="83"/>
        <v>3.7619336315532645E-2</v>
      </c>
      <c r="S58" s="336">
        <f t="shared" si="83"/>
        <v>3.8320717717263274E-2</v>
      </c>
      <c r="T58" s="336">
        <f t="shared" si="83"/>
        <v>3.7890722335347599E-2</v>
      </c>
      <c r="U58" s="336">
        <f t="shared" si="83"/>
        <v>3.7888934778929927E-2</v>
      </c>
      <c r="V58" s="336">
        <f t="shared" si="83"/>
        <v>4.0828276173179093E-2</v>
      </c>
      <c r="W58" s="336">
        <f t="shared" si="83"/>
        <v>4.1781523539470837E-2</v>
      </c>
      <c r="X58" s="336">
        <f t="shared" si="83"/>
        <v>3.976886768853892E-2</v>
      </c>
      <c r="Y58" s="336">
        <f t="shared" si="83"/>
        <v>3.9952000175729467E-2</v>
      </c>
      <c r="Z58" s="336">
        <f t="shared" si="83"/>
        <v>4.0141785860678625E-2</v>
      </c>
      <c r="AA58" s="336">
        <f t="shared" si="83"/>
        <v>4.0308959526824902E-2</v>
      </c>
      <c r="AB58" s="336">
        <f t="shared" si="83"/>
        <v>4.0471625089340574E-2</v>
      </c>
      <c r="AC58" s="336">
        <f t="shared" si="83"/>
        <v>4.0652656126930545E-2</v>
      </c>
      <c r="AD58" s="336">
        <f t="shared" si="83"/>
        <v>4.0840582053093863E-2</v>
      </c>
      <c r="AE58" s="336">
        <f t="shared" ref="AE58:AL58" si="84">AE11/AE$49</f>
        <v>4.1067282439665634E-2</v>
      </c>
      <c r="AF58" s="336">
        <f t="shared" si="84"/>
        <v>4.1263184060171106E-2</v>
      </c>
      <c r="AG58" s="336">
        <f t="shared" si="84"/>
        <v>4.147766432551199E-2</v>
      </c>
      <c r="AH58" s="336">
        <f t="shared" si="84"/>
        <v>4.1678972144464081E-2</v>
      </c>
      <c r="AI58" s="336">
        <f t="shared" si="84"/>
        <v>4.1876381713621506E-2</v>
      </c>
      <c r="AJ58" s="336">
        <f t="shared" si="84"/>
        <v>4.2073230076887486E-2</v>
      </c>
      <c r="AK58" s="336">
        <f t="shared" si="84"/>
        <v>4.2253126578042255E-2</v>
      </c>
      <c r="AL58" s="336">
        <f t="shared" si="84"/>
        <v>4.2411988222961529E-2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4.3452213255247271E-2</v>
      </c>
      <c r="N59" s="336">
        <f t="shared" si="85"/>
        <v>4.1827012498213662E-2</v>
      </c>
      <c r="O59" s="336">
        <f t="shared" si="85"/>
        <v>4.3199781865980155E-2</v>
      </c>
      <c r="P59" s="336">
        <f t="shared" si="85"/>
        <v>4.488267649929259E-2</v>
      </c>
      <c r="Q59" s="336">
        <f t="shared" si="85"/>
        <v>3.9967082264600981E-2</v>
      </c>
      <c r="R59" s="336">
        <f t="shared" si="85"/>
        <v>4.1570705495414279E-2</v>
      </c>
      <c r="S59" s="336">
        <f t="shared" si="85"/>
        <v>4.379832109456195E-2</v>
      </c>
      <c r="T59" s="336">
        <f t="shared" si="85"/>
        <v>4.0459215615717026E-2</v>
      </c>
      <c r="U59" s="336">
        <f t="shared" si="85"/>
        <v>4.2492047192156684E-2</v>
      </c>
      <c r="V59" s="336">
        <f t="shared" si="85"/>
        <v>4.2339669114038303E-2</v>
      </c>
      <c r="W59" s="336">
        <f t="shared" si="85"/>
        <v>4.4156226017670268E-2</v>
      </c>
      <c r="X59" s="336">
        <f t="shared" si="85"/>
        <v>4.189982324216121E-2</v>
      </c>
      <c r="Y59" s="336">
        <f t="shared" si="85"/>
        <v>4.1948655485740644E-2</v>
      </c>
      <c r="Z59" s="336">
        <f t="shared" si="85"/>
        <v>4.20770013648449E-2</v>
      </c>
      <c r="AA59" s="336">
        <f t="shared" si="85"/>
        <v>4.2196462620418693E-2</v>
      </c>
      <c r="AB59" s="336">
        <f t="shared" si="85"/>
        <v>4.2329053338170074E-2</v>
      </c>
      <c r="AC59" s="336">
        <f t="shared" si="85"/>
        <v>4.2442451820577258E-2</v>
      </c>
      <c r="AD59" s="336">
        <f t="shared" si="85"/>
        <v>4.257770080749667E-2</v>
      </c>
      <c r="AE59" s="336">
        <f t="shared" ref="AE59:AL59" si="86">AE12/AE$49</f>
        <v>4.2739772827489628E-2</v>
      </c>
      <c r="AF59" s="336">
        <f t="shared" si="86"/>
        <v>4.2926932965321095E-2</v>
      </c>
      <c r="AG59" s="336">
        <f t="shared" si="86"/>
        <v>4.3096602884529676E-2</v>
      </c>
      <c r="AH59" s="336">
        <f t="shared" si="86"/>
        <v>4.3260433283108295E-2</v>
      </c>
      <c r="AI59" s="336">
        <f t="shared" si="86"/>
        <v>4.3423570254555309E-2</v>
      </c>
      <c r="AJ59" s="336">
        <f t="shared" si="86"/>
        <v>4.3589469839636651E-2</v>
      </c>
      <c r="AK59" s="336">
        <f t="shared" si="86"/>
        <v>4.375005554458198E-2</v>
      </c>
      <c r="AL59" s="336">
        <f t="shared" si="86"/>
        <v>4.3900537934906669E-2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5.3567460562141615E-2</v>
      </c>
      <c r="N60" s="336">
        <f t="shared" si="87"/>
        <v>5.0679782497263542E-2</v>
      </c>
      <c r="O60" s="336">
        <f t="shared" si="87"/>
        <v>5.0721222203174876E-2</v>
      </c>
      <c r="P60" s="336">
        <f t="shared" si="87"/>
        <v>5.3413184298070793E-2</v>
      </c>
      <c r="Q60" s="336">
        <f t="shared" si="87"/>
        <v>5.0367308522181464E-2</v>
      </c>
      <c r="R60" s="336">
        <f t="shared" si="87"/>
        <v>4.7948351520294211E-2</v>
      </c>
      <c r="S60" s="336">
        <f t="shared" si="87"/>
        <v>5.3319521037555481E-2</v>
      </c>
      <c r="T60" s="336">
        <f t="shared" si="87"/>
        <v>5.3763939669404716E-2</v>
      </c>
      <c r="U60" s="336">
        <f t="shared" si="87"/>
        <v>5.7093867908029595E-2</v>
      </c>
      <c r="V60" s="336">
        <f t="shared" si="87"/>
        <v>5.6855413723714596E-2</v>
      </c>
      <c r="W60" s="336">
        <f t="shared" si="87"/>
        <v>6.3833571122657681E-2</v>
      </c>
      <c r="X60" s="336">
        <f t="shared" si="87"/>
        <v>6.3427084590593846E-2</v>
      </c>
      <c r="Y60" s="336">
        <f t="shared" si="87"/>
        <v>6.3777964774019882E-2</v>
      </c>
      <c r="Z60" s="336">
        <f t="shared" si="87"/>
        <v>6.4231569893744428E-2</v>
      </c>
      <c r="AA60" s="336">
        <f t="shared" si="87"/>
        <v>6.4685529050890936E-2</v>
      </c>
      <c r="AB60" s="336">
        <f t="shared" si="87"/>
        <v>6.5171408015791979E-2</v>
      </c>
      <c r="AC60" s="336">
        <f t="shared" si="87"/>
        <v>6.5680367295408562E-2</v>
      </c>
      <c r="AD60" s="336">
        <f t="shared" si="87"/>
        <v>6.6216014669432721E-2</v>
      </c>
      <c r="AE60" s="336">
        <f t="shared" ref="AE60:AL60" si="88">AE13/AE$49</f>
        <v>6.6790973735942685E-2</v>
      </c>
      <c r="AF60" s="336">
        <f t="shared" si="88"/>
        <v>6.7367324324475675E-2</v>
      </c>
      <c r="AG60" s="336">
        <f t="shared" si="88"/>
        <v>6.7965781202869488E-2</v>
      </c>
      <c r="AH60" s="336">
        <f t="shared" si="88"/>
        <v>6.853918751785637E-2</v>
      </c>
      <c r="AI60" s="336">
        <f t="shared" si="88"/>
        <v>6.9088581366009857E-2</v>
      </c>
      <c r="AJ60" s="336">
        <f t="shared" si="88"/>
        <v>6.9638529734127347E-2</v>
      </c>
      <c r="AK60" s="336">
        <f t="shared" si="88"/>
        <v>7.0193096873423316E-2</v>
      </c>
      <c r="AL60" s="336">
        <f t="shared" si="88"/>
        <v>7.0770732772677994E-2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0.10411493415768455</v>
      </c>
      <c r="N62" s="337">
        <f t="shared" si="89"/>
        <v>0.10415451189339243</v>
      </c>
      <c r="O62" s="337">
        <f t="shared" si="89"/>
        <v>0.10889400083713099</v>
      </c>
      <c r="P62" s="337">
        <f t="shared" si="89"/>
        <v>0.10675264365682129</v>
      </c>
      <c r="Q62" s="337">
        <f t="shared" si="89"/>
        <v>0.10446609794218939</v>
      </c>
      <c r="R62" s="337">
        <f t="shared" si="89"/>
        <v>0.10336536261643675</v>
      </c>
      <c r="S62" s="337">
        <f t="shared" si="89"/>
        <v>0.10733862683015016</v>
      </c>
      <c r="T62" s="337">
        <f t="shared" si="89"/>
        <v>0.10995377451090597</v>
      </c>
      <c r="U62" s="337">
        <f t="shared" si="89"/>
        <v>0.11275957973642717</v>
      </c>
      <c r="V62" s="337">
        <f t="shared" si="89"/>
        <v>0.1120295336892158</v>
      </c>
      <c r="W62" s="337">
        <f t="shared" si="89"/>
        <v>0.12060864342639416</v>
      </c>
      <c r="X62" s="337">
        <f t="shared" si="89"/>
        <v>0.12137637332446262</v>
      </c>
      <c r="Y62" s="337">
        <f t="shared" si="89"/>
        <v>0.12176601566344025</v>
      </c>
      <c r="Z62" s="337">
        <f t="shared" si="89"/>
        <v>0.12243335294223456</v>
      </c>
      <c r="AA62" s="337">
        <f t="shared" si="89"/>
        <v>0.1231329561862043</v>
      </c>
      <c r="AB62" s="337">
        <f t="shared" si="89"/>
        <v>0.12383941553444583</v>
      </c>
      <c r="AC62" s="337">
        <f t="shared" si="89"/>
        <v>0.12457452168356671</v>
      </c>
      <c r="AD62" s="337">
        <f t="shared" si="89"/>
        <v>0.1253338237051814</v>
      </c>
      <c r="AE62" s="337">
        <f t="shared" ref="AE62:AL62" si="90">AE15/AE$49</f>
        <v>0.12615945822278979</v>
      </c>
      <c r="AF62" s="337">
        <f t="shared" si="90"/>
        <v>0.12699356451005289</v>
      </c>
      <c r="AG62" s="337">
        <f t="shared" si="90"/>
        <v>0.1278689972519684</v>
      </c>
      <c r="AH62" s="337">
        <f t="shared" si="90"/>
        <v>0.12869808602767738</v>
      </c>
      <c r="AI62" s="337">
        <f t="shared" si="90"/>
        <v>0.12949999603741169</v>
      </c>
      <c r="AJ62" s="337">
        <f t="shared" si="90"/>
        <v>0.13027925234817694</v>
      </c>
      <c r="AK62" s="337">
        <f t="shared" si="90"/>
        <v>0.13109509720105653</v>
      </c>
      <c r="AL62" s="337">
        <f t="shared" si="90"/>
        <v>0.13192699116311302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1.7048270550259349E-2</v>
      </c>
      <c r="N63" s="336">
        <f t="shared" si="91"/>
        <v>1.6541775384588196E-2</v>
      </c>
      <c r="O63" s="336">
        <f t="shared" si="91"/>
        <v>1.7883434078494475E-2</v>
      </c>
      <c r="P63" s="336">
        <f t="shared" si="91"/>
        <v>1.7670493916870436E-2</v>
      </c>
      <c r="Q63" s="336">
        <f t="shared" si="91"/>
        <v>1.6129448054303865E-2</v>
      </c>
      <c r="R63" s="336">
        <f t="shared" si="91"/>
        <v>1.5659200449278422E-2</v>
      </c>
      <c r="S63" s="336">
        <f t="shared" si="91"/>
        <v>1.6505105812441297E-2</v>
      </c>
      <c r="T63" s="336">
        <f t="shared" si="91"/>
        <v>1.850893034746608E-2</v>
      </c>
      <c r="U63" s="336">
        <f t="shared" si="91"/>
        <v>1.8979692522596733E-2</v>
      </c>
      <c r="V63" s="336">
        <f t="shared" si="91"/>
        <v>1.831432688757607E-2</v>
      </c>
      <c r="W63" s="336">
        <f t="shared" si="91"/>
        <v>2.0146440978983094E-2</v>
      </c>
      <c r="X63" s="336">
        <f t="shared" si="91"/>
        <v>1.8236395278350338E-2</v>
      </c>
      <c r="Y63" s="336">
        <f t="shared" si="91"/>
        <v>1.8361997195842233E-2</v>
      </c>
      <c r="Z63" s="336">
        <f t="shared" si="91"/>
        <v>1.8456089993548645E-2</v>
      </c>
      <c r="AA63" s="336">
        <f t="shared" si="91"/>
        <v>1.8535205704928146E-2</v>
      </c>
      <c r="AB63" s="336">
        <f t="shared" si="91"/>
        <v>1.862109378806668E-2</v>
      </c>
      <c r="AC63" s="336">
        <f t="shared" si="91"/>
        <v>1.8720791121495304E-2</v>
      </c>
      <c r="AD63" s="336">
        <f t="shared" si="91"/>
        <v>1.8810861084571917E-2</v>
      </c>
      <c r="AE63" s="336">
        <f t="shared" ref="AE63:AL63" si="92">AE16/AE$49</f>
        <v>1.8906165916193544E-2</v>
      </c>
      <c r="AF63" s="336">
        <f t="shared" si="92"/>
        <v>1.9013652521806111E-2</v>
      </c>
      <c r="AG63" s="336">
        <f t="shared" si="92"/>
        <v>1.9129253970906965E-2</v>
      </c>
      <c r="AH63" s="336">
        <f t="shared" si="92"/>
        <v>1.9234461111107184E-2</v>
      </c>
      <c r="AI63" s="336">
        <f t="shared" si="92"/>
        <v>1.934803699607672E-2</v>
      </c>
      <c r="AJ63" s="336">
        <f t="shared" si="92"/>
        <v>1.9454601629779137E-2</v>
      </c>
      <c r="AK63" s="336">
        <f t="shared" si="92"/>
        <v>1.9560580270263857E-2</v>
      </c>
      <c r="AL63" s="336">
        <f t="shared" si="92"/>
        <v>1.9662646369256565E-2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1.362619864367475E-2</v>
      </c>
      <c r="N64" s="336">
        <f t="shared" si="93"/>
        <v>1.6542996748945007E-2</v>
      </c>
      <c r="O64" s="336">
        <f t="shared" si="93"/>
        <v>1.597122614006424E-2</v>
      </c>
      <c r="P64" s="336">
        <f t="shared" si="93"/>
        <v>1.5843047805974571E-2</v>
      </c>
      <c r="Q64" s="336">
        <f t="shared" si="93"/>
        <v>1.5337918863308325E-2</v>
      </c>
      <c r="R64" s="336">
        <f t="shared" si="93"/>
        <v>1.5818375549246678E-2</v>
      </c>
      <c r="S64" s="336">
        <f t="shared" si="93"/>
        <v>1.6036926247017507E-2</v>
      </c>
      <c r="T64" s="336">
        <f t="shared" si="93"/>
        <v>1.5187766857371022E-2</v>
      </c>
      <c r="U64" s="336">
        <f t="shared" si="93"/>
        <v>1.6647617015612778E-2</v>
      </c>
      <c r="V64" s="336">
        <f t="shared" si="93"/>
        <v>1.683075434592381E-2</v>
      </c>
      <c r="W64" s="336">
        <f t="shared" si="93"/>
        <v>1.7477287957826323E-2</v>
      </c>
      <c r="X64" s="336">
        <f t="shared" si="93"/>
        <v>2.5535924473511301E-2</v>
      </c>
      <c r="Y64" s="336">
        <f t="shared" si="93"/>
        <v>2.5911650963950799E-2</v>
      </c>
      <c r="Z64" s="336">
        <f t="shared" si="93"/>
        <v>2.6295220541587293E-2</v>
      </c>
      <c r="AA64" s="336">
        <f t="shared" si="93"/>
        <v>2.6662439806786682E-2</v>
      </c>
      <c r="AB64" s="336">
        <f t="shared" si="93"/>
        <v>2.7024916722546234E-2</v>
      </c>
      <c r="AC64" s="336">
        <f t="shared" si="93"/>
        <v>2.7397910337208415E-2</v>
      </c>
      <c r="AD64" s="336">
        <f t="shared" si="93"/>
        <v>2.7800699581832504E-2</v>
      </c>
      <c r="AE64" s="336">
        <f t="shared" ref="AE64:AL64" si="94">AE17/AE$49</f>
        <v>2.8211116098622497E-2</v>
      </c>
      <c r="AF64" s="336">
        <f t="shared" si="94"/>
        <v>2.8632973825193836E-2</v>
      </c>
      <c r="AG64" s="336">
        <f t="shared" si="94"/>
        <v>2.9060783161800982E-2</v>
      </c>
      <c r="AH64" s="336">
        <f t="shared" si="94"/>
        <v>2.9491222377829279E-2</v>
      </c>
      <c r="AI64" s="336">
        <f t="shared" si="94"/>
        <v>2.9904175866104561E-2</v>
      </c>
      <c r="AJ64" s="336">
        <f t="shared" si="94"/>
        <v>3.0312573044526173E-2</v>
      </c>
      <c r="AK64" s="336">
        <f t="shared" si="94"/>
        <v>3.0724196799742358E-2</v>
      </c>
      <c r="AL64" s="336">
        <f t="shared" si="94"/>
        <v>3.1148233765054229E-2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9.5809599466955379E-3</v>
      </c>
      <c r="N65" s="336">
        <f t="shared" si="95"/>
        <v>1.0739338520657836E-2</v>
      </c>
      <c r="O65" s="336">
        <f t="shared" si="95"/>
        <v>1.1095083355548907E-2</v>
      </c>
      <c r="P65" s="336">
        <f t="shared" si="95"/>
        <v>1.0296584602412501E-2</v>
      </c>
      <c r="Q65" s="336">
        <f t="shared" si="95"/>
        <v>9.9116016523632076E-3</v>
      </c>
      <c r="R65" s="336">
        <f t="shared" si="95"/>
        <v>9.4966879977495602E-3</v>
      </c>
      <c r="S65" s="336">
        <f t="shared" si="95"/>
        <v>9.9979662285940747E-3</v>
      </c>
      <c r="T65" s="336">
        <f t="shared" si="95"/>
        <v>1.0525905533482514E-2</v>
      </c>
      <c r="U65" s="336">
        <f t="shared" si="95"/>
        <v>1.0376723358170482E-2</v>
      </c>
      <c r="V65" s="336">
        <f t="shared" si="95"/>
        <v>1.0520902503084588E-2</v>
      </c>
      <c r="W65" s="336">
        <f t="shared" si="95"/>
        <v>1.1215270795817599E-2</v>
      </c>
      <c r="X65" s="336">
        <f t="shared" si="95"/>
        <v>9.4311372781774108E-3</v>
      </c>
      <c r="Y65" s="336">
        <f t="shared" si="95"/>
        <v>9.4671239716299371E-3</v>
      </c>
      <c r="Z65" s="336">
        <f t="shared" si="95"/>
        <v>9.4997182068590428E-3</v>
      </c>
      <c r="AA65" s="336">
        <f t="shared" si="95"/>
        <v>9.5290544324390884E-3</v>
      </c>
      <c r="AB65" s="336">
        <f t="shared" si="95"/>
        <v>9.5564986358414091E-3</v>
      </c>
      <c r="AC65" s="336">
        <f t="shared" si="95"/>
        <v>9.5953481378348322E-3</v>
      </c>
      <c r="AD65" s="336">
        <f t="shared" si="95"/>
        <v>9.6294868423669119E-3</v>
      </c>
      <c r="AE65" s="336">
        <f t="shared" ref="AE65:AL65" si="96">AE18/AE$49</f>
        <v>9.671393503399621E-3</v>
      </c>
      <c r="AF65" s="336">
        <f t="shared" si="96"/>
        <v>9.6967338698344084E-3</v>
      </c>
      <c r="AG65" s="336">
        <f t="shared" si="96"/>
        <v>9.7266217139928609E-3</v>
      </c>
      <c r="AH65" s="336">
        <f t="shared" si="96"/>
        <v>9.7611025287313493E-3</v>
      </c>
      <c r="AI65" s="336">
        <f t="shared" si="96"/>
        <v>9.8118310345042797E-3</v>
      </c>
      <c r="AJ65" s="336">
        <f t="shared" si="96"/>
        <v>9.8437968838516448E-3</v>
      </c>
      <c r="AK65" s="336">
        <f t="shared" si="96"/>
        <v>9.8964132355127462E-3</v>
      </c>
      <c r="AL65" s="336">
        <f t="shared" si="96"/>
        <v>9.9278904567047417E-3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1.2225430619127911E-2</v>
      </c>
      <c r="N66" s="336">
        <f t="shared" si="97"/>
        <v>1.2442870816028505E-2</v>
      </c>
      <c r="O66" s="336">
        <f t="shared" si="97"/>
        <v>1.3601501084863028E-2</v>
      </c>
      <c r="P66" s="336">
        <f t="shared" si="97"/>
        <v>1.3000470242454683E-2</v>
      </c>
      <c r="Q66" s="336">
        <f t="shared" si="97"/>
        <v>1.2963973496168872E-2</v>
      </c>
      <c r="R66" s="336">
        <f t="shared" si="97"/>
        <v>1.3033359367422656E-2</v>
      </c>
      <c r="S66" s="336">
        <f t="shared" si="97"/>
        <v>1.4507812778285268E-2</v>
      </c>
      <c r="T66" s="336">
        <f t="shared" si="97"/>
        <v>1.4666712380289017E-2</v>
      </c>
      <c r="U66" s="336">
        <f t="shared" si="97"/>
        <v>1.5658159958407969E-2</v>
      </c>
      <c r="V66" s="336">
        <f t="shared" si="97"/>
        <v>1.4386742812606481E-2</v>
      </c>
      <c r="W66" s="336">
        <f t="shared" si="97"/>
        <v>1.5995440962374978E-2</v>
      </c>
      <c r="X66" s="336">
        <f t="shared" si="97"/>
        <v>1.3700213133420158E-2</v>
      </c>
      <c r="Y66" s="336">
        <f t="shared" si="97"/>
        <v>1.3381831620112226E-2</v>
      </c>
      <c r="Z66" s="336">
        <f t="shared" si="97"/>
        <v>1.3356188333866518E-2</v>
      </c>
      <c r="AA66" s="336">
        <f t="shared" si="97"/>
        <v>1.3435987592548809E-2</v>
      </c>
      <c r="AB66" s="336">
        <f t="shared" si="97"/>
        <v>1.3513103269773827E-2</v>
      </c>
      <c r="AC66" s="336">
        <f t="shared" si="97"/>
        <v>1.3576506712965368E-2</v>
      </c>
      <c r="AD66" s="336">
        <f t="shared" si="97"/>
        <v>1.3649771436128909E-2</v>
      </c>
      <c r="AE66" s="336">
        <f t="shared" ref="AE66:AL66" si="98">AE19/AE$49</f>
        <v>1.3726996109779057E-2</v>
      </c>
      <c r="AF66" s="336">
        <f t="shared" si="98"/>
        <v>1.3807247986913152E-2</v>
      </c>
      <c r="AG66" s="336">
        <f t="shared" si="98"/>
        <v>1.3895176745900087E-2</v>
      </c>
      <c r="AH66" s="336">
        <f t="shared" si="98"/>
        <v>1.3969362493805964E-2</v>
      </c>
      <c r="AI66" s="336">
        <f t="shared" si="98"/>
        <v>1.402355319833257E-2</v>
      </c>
      <c r="AJ66" s="336">
        <f t="shared" si="98"/>
        <v>1.4065647050099314E-2</v>
      </c>
      <c r="AK66" s="336">
        <f t="shared" si="98"/>
        <v>1.4100466846294174E-2</v>
      </c>
      <c r="AL66" s="336">
        <f t="shared" si="98"/>
        <v>1.4169076943516924E-2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5.1634074397926999E-2</v>
      </c>
      <c r="N67" s="336">
        <f t="shared" si="99"/>
        <v>4.7887530423172897E-2</v>
      </c>
      <c r="O67" s="336">
        <f t="shared" si="99"/>
        <v>5.0342756178160343E-2</v>
      </c>
      <c r="P67" s="336">
        <f t="shared" si="99"/>
        <v>4.9942047089109078E-2</v>
      </c>
      <c r="Q67" s="336">
        <f t="shared" si="99"/>
        <v>5.0123155876045107E-2</v>
      </c>
      <c r="R67" s="336">
        <f t="shared" si="99"/>
        <v>4.9357739252739445E-2</v>
      </c>
      <c r="S67" s="336">
        <f t="shared" si="99"/>
        <v>5.0290815763812037E-2</v>
      </c>
      <c r="T67" s="336">
        <f t="shared" si="99"/>
        <v>5.1064459392297333E-2</v>
      </c>
      <c r="U67" s="336">
        <f t="shared" si="99"/>
        <v>5.1097386881639208E-2</v>
      </c>
      <c r="V67" s="336">
        <f t="shared" si="99"/>
        <v>5.1976807140024846E-2</v>
      </c>
      <c r="W67" s="336">
        <f t="shared" si="99"/>
        <v>5.577420273139215E-2</v>
      </c>
      <c r="X67" s="336">
        <f t="shared" si="99"/>
        <v>5.4472703161003416E-2</v>
      </c>
      <c r="Y67" s="336">
        <f t="shared" si="99"/>
        <v>5.4643411911905047E-2</v>
      </c>
      <c r="Z67" s="336">
        <f t="shared" si="99"/>
        <v>5.4826135866373062E-2</v>
      </c>
      <c r="AA67" s="336">
        <f t="shared" si="99"/>
        <v>5.497026864950158E-2</v>
      </c>
      <c r="AB67" s="336">
        <f t="shared" si="99"/>
        <v>5.5123803118217678E-2</v>
      </c>
      <c r="AC67" s="336">
        <f t="shared" si="99"/>
        <v>5.5283965374062785E-2</v>
      </c>
      <c r="AD67" s="336">
        <f t="shared" si="99"/>
        <v>5.5443004760281148E-2</v>
      </c>
      <c r="AE67" s="336">
        <f t="shared" ref="AE67:AL67" si="100">AE20/AE$49</f>
        <v>5.5643786594795089E-2</v>
      </c>
      <c r="AF67" s="336">
        <f t="shared" si="100"/>
        <v>5.584295630630539E-2</v>
      </c>
      <c r="AG67" s="336">
        <f t="shared" si="100"/>
        <v>5.6057161659367513E-2</v>
      </c>
      <c r="AH67" s="336">
        <f t="shared" si="100"/>
        <v>5.6241937516203606E-2</v>
      </c>
      <c r="AI67" s="336">
        <f t="shared" si="100"/>
        <v>5.6412398942393541E-2</v>
      </c>
      <c r="AJ67" s="336">
        <f t="shared" si="100"/>
        <v>5.6602633739920673E-2</v>
      </c>
      <c r="AK67" s="336">
        <f t="shared" si="100"/>
        <v>5.681344004924338E-2</v>
      </c>
      <c r="AL67" s="336">
        <f t="shared" si="100"/>
        <v>5.7019143628580557E-2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0.123475837954156</v>
      </c>
      <c r="N69" s="337">
        <f t="shared" si="101"/>
        <v>0.12400016937526834</v>
      </c>
      <c r="O69" s="337">
        <f t="shared" si="101"/>
        <v>0.12515239437762646</v>
      </c>
      <c r="P69" s="337">
        <f t="shared" si="101"/>
        <v>0.12544687250953418</v>
      </c>
      <c r="Q69" s="337">
        <f t="shared" si="101"/>
        <v>0.12490769912497893</v>
      </c>
      <c r="R69" s="337">
        <f t="shared" si="101"/>
        <v>0.12283363803430043</v>
      </c>
      <c r="S69" s="337">
        <f t="shared" si="101"/>
        <v>0.11872340651242885</v>
      </c>
      <c r="T69" s="337">
        <f t="shared" si="101"/>
        <v>0.12209715208367616</v>
      </c>
      <c r="U69" s="337">
        <f t="shared" si="101"/>
        <v>0.11972079332174107</v>
      </c>
      <c r="V69" s="337">
        <f t="shared" si="101"/>
        <v>0.11584645061616923</v>
      </c>
      <c r="W69" s="337">
        <f t="shared" si="101"/>
        <v>0.12226723034167229</v>
      </c>
      <c r="X69" s="337">
        <f t="shared" si="101"/>
        <v>0.12521433004311328</v>
      </c>
      <c r="Y69" s="337">
        <f t="shared" si="101"/>
        <v>0.125150317432278</v>
      </c>
      <c r="Z69" s="337">
        <f t="shared" si="101"/>
        <v>0.12487622654747767</v>
      </c>
      <c r="AA69" s="337">
        <f t="shared" si="101"/>
        <v>0.12456545957905175</v>
      </c>
      <c r="AB69" s="337">
        <f t="shared" si="101"/>
        <v>0.12414787319420251</v>
      </c>
      <c r="AC69" s="337">
        <f t="shared" si="101"/>
        <v>0.12362792600241229</v>
      </c>
      <c r="AD69" s="337">
        <f t="shared" si="101"/>
        <v>0.12300384276441451</v>
      </c>
      <c r="AE69" s="337">
        <f t="shared" ref="AE69:AL69" si="102">AE22/AE$49</f>
        <v>0.12220072479145946</v>
      </c>
      <c r="AF69" s="337">
        <f t="shared" si="102"/>
        <v>0.12137160193429507</v>
      </c>
      <c r="AG69" s="337">
        <f t="shared" si="102"/>
        <v>0.12045790966220195</v>
      </c>
      <c r="AH69" s="337">
        <f t="shared" si="102"/>
        <v>0.11969408964880138</v>
      </c>
      <c r="AI69" s="337">
        <f t="shared" si="102"/>
        <v>0.11897250755701695</v>
      </c>
      <c r="AJ69" s="337">
        <f t="shared" si="102"/>
        <v>0.11823595000483449</v>
      </c>
      <c r="AK69" s="337">
        <f t="shared" si="102"/>
        <v>0.11740759351570482</v>
      </c>
      <c r="AL69" s="337">
        <f t="shared" si="102"/>
        <v>0.11630177664737783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9.4550042249553989E-2</v>
      </c>
      <c r="N70" s="336">
        <f t="shared" si="103"/>
        <v>9.7676311590440379E-2</v>
      </c>
      <c r="O70" s="336">
        <f t="shared" si="103"/>
        <v>9.949620358865921E-2</v>
      </c>
      <c r="P70" s="336">
        <f t="shared" si="103"/>
        <v>9.7663753197073974E-2</v>
      </c>
      <c r="Q70" s="336">
        <f t="shared" si="103"/>
        <v>9.7835356038969118E-2</v>
      </c>
      <c r="R70" s="336">
        <f t="shared" si="103"/>
        <v>9.786966734075124E-2</v>
      </c>
      <c r="S70" s="336">
        <f t="shared" si="103"/>
        <v>9.4741568566607717E-2</v>
      </c>
      <c r="T70" s="336">
        <f t="shared" si="103"/>
        <v>9.8121468235093726E-2</v>
      </c>
      <c r="U70" s="336">
        <f t="shared" si="103"/>
        <v>9.5243203679099608E-2</v>
      </c>
      <c r="V70" s="336">
        <f t="shared" si="103"/>
        <v>9.3901684626884779E-2</v>
      </c>
      <c r="W70" s="336">
        <f t="shared" si="103"/>
        <v>0.10045551258585284</v>
      </c>
      <c r="X70" s="336">
        <f t="shared" si="103"/>
        <v>0.10344149634988503</v>
      </c>
      <c r="Y70" s="336">
        <f t="shared" si="103"/>
        <v>0.10361239678242641</v>
      </c>
      <c r="Z70" s="336">
        <f t="shared" si="103"/>
        <v>0.10359659913119207</v>
      </c>
      <c r="AA70" s="336">
        <f t="shared" si="103"/>
        <v>0.1035198992680067</v>
      </c>
      <c r="AB70" s="336">
        <f t="shared" si="103"/>
        <v>0.10343330706152962</v>
      </c>
      <c r="AC70" s="336">
        <f t="shared" si="103"/>
        <v>0.10330173576175491</v>
      </c>
      <c r="AD70" s="336">
        <f t="shared" si="103"/>
        <v>0.10317881583308627</v>
      </c>
      <c r="AE70" s="336">
        <f t="shared" ref="AE70:AL70" si="104">AE23/AE$49</f>
        <v>0.1030157720758355</v>
      </c>
      <c r="AF70" s="336">
        <f t="shared" si="104"/>
        <v>0.1028609322549728</v>
      </c>
      <c r="AG70" s="336">
        <f t="shared" si="104"/>
        <v>0.10262616145747375</v>
      </c>
      <c r="AH70" s="336">
        <f t="shared" si="104"/>
        <v>0.10236371519135991</v>
      </c>
      <c r="AI70" s="336">
        <f t="shared" si="104"/>
        <v>0.10211239296050584</v>
      </c>
      <c r="AJ70" s="336">
        <f t="shared" si="104"/>
        <v>0.10178366320968268</v>
      </c>
      <c r="AK70" s="336">
        <f t="shared" si="104"/>
        <v>0.10136672250374618</v>
      </c>
      <c r="AL70" s="336">
        <f t="shared" si="104"/>
        <v>0.10093339083328309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2.8925795704602013E-2</v>
      </c>
      <c r="N71" s="336">
        <f t="shared" si="105"/>
        <v>2.6323857784827962E-2</v>
      </c>
      <c r="O71" s="336">
        <f t="shared" si="105"/>
        <v>2.5656190788967251E-2</v>
      </c>
      <c r="P71" s="336">
        <f t="shared" si="105"/>
        <v>2.7783119312460216E-2</v>
      </c>
      <c r="Q71" s="336">
        <f t="shared" si="105"/>
        <v>2.7072343086009806E-2</v>
      </c>
      <c r="R71" s="336">
        <f t="shared" si="105"/>
        <v>2.4963970693549189E-2</v>
      </c>
      <c r="S71" s="336">
        <f t="shared" si="105"/>
        <v>2.3981837945821139E-2</v>
      </c>
      <c r="T71" s="336">
        <f t="shared" si="105"/>
        <v>2.3975683848582445E-2</v>
      </c>
      <c r="U71" s="336">
        <f t="shared" si="105"/>
        <v>2.4477589642641469E-2</v>
      </c>
      <c r="V71" s="336">
        <f t="shared" si="105"/>
        <v>2.1944765989284444E-2</v>
      </c>
      <c r="W71" s="336">
        <f t="shared" si="105"/>
        <v>2.1811717755819457E-2</v>
      </c>
      <c r="X71" s="336">
        <f t="shared" si="105"/>
        <v>2.1772833693228244E-2</v>
      </c>
      <c r="Y71" s="336">
        <f t="shared" si="105"/>
        <v>2.1537920649851602E-2</v>
      </c>
      <c r="Z71" s="336">
        <f t="shared" si="105"/>
        <v>2.1279627416285595E-2</v>
      </c>
      <c r="AA71" s="336">
        <f t="shared" si="105"/>
        <v>2.1045560311045052E-2</v>
      </c>
      <c r="AB71" s="336">
        <f t="shared" si="105"/>
        <v>2.0714566132672894E-2</v>
      </c>
      <c r="AC71" s="336">
        <f t="shared" si="105"/>
        <v>2.0326190240657366E-2</v>
      </c>
      <c r="AD71" s="336">
        <f t="shared" si="105"/>
        <v>1.9825026931328243E-2</v>
      </c>
      <c r="AE71" s="336">
        <f t="shared" ref="AE71:AL71" si="106">AE24/AE$49</f>
        <v>1.9184952715623968E-2</v>
      </c>
      <c r="AF71" s="336">
        <f t="shared" si="106"/>
        <v>1.8510669679322276E-2</v>
      </c>
      <c r="AG71" s="336">
        <f t="shared" si="106"/>
        <v>1.7831748204728205E-2</v>
      </c>
      <c r="AH71" s="336">
        <f t="shared" si="106"/>
        <v>1.7330374457441466E-2</v>
      </c>
      <c r="AI71" s="336">
        <f t="shared" si="106"/>
        <v>1.6860114596511117E-2</v>
      </c>
      <c r="AJ71" s="336">
        <f t="shared" si="106"/>
        <v>1.6452286795151812E-2</v>
      </c>
      <c r="AK71" s="336">
        <f t="shared" si="106"/>
        <v>1.6040871011958641E-2</v>
      </c>
      <c r="AL71" s="336">
        <f t="shared" si="106"/>
        <v>1.5368385814094736E-2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0.11575900452255908</v>
      </c>
      <c r="N73" s="337">
        <f t="shared" si="107"/>
        <v>0.11636927235912736</v>
      </c>
      <c r="O73" s="337">
        <f t="shared" si="107"/>
        <v>0.11379113207214814</v>
      </c>
      <c r="P73" s="337">
        <f t="shared" si="107"/>
        <v>0.1100568647667014</v>
      </c>
      <c r="Q73" s="337">
        <f t="shared" si="107"/>
        <v>0.11546554332706102</v>
      </c>
      <c r="R73" s="337">
        <f t="shared" si="107"/>
        <v>0.116001823553876</v>
      </c>
      <c r="S73" s="337">
        <f t="shared" si="107"/>
        <v>0.10570515561585456</v>
      </c>
      <c r="T73" s="337">
        <f t="shared" si="107"/>
        <v>0.10429768582197563</v>
      </c>
      <c r="U73" s="337">
        <f t="shared" si="107"/>
        <v>0.10367614151727508</v>
      </c>
      <c r="V73" s="337">
        <f t="shared" si="107"/>
        <v>0.10761384043470561</v>
      </c>
      <c r="W73" s="337">
        <f t="shared" si="107"/>
        <v>9.5872442712389955E-2</v>
      </c>
      <c r="X73" s="337">
        <f t="shared" si="107"/>
        <v>9.6481443448949905E-2</v>
      </c>
      <c r="Y73" s="337">
        <f t="shared" si="107"/>
        <v>9.5597955371476695E-2</v>
      </c>
      <c r="Z73" s="337">
        <f t="shared" si="107"/>
        <v>9.445964162241402E-2</v>
      </c>
      <c r="AA73" s="337">
        <f t="shared" si="107"/>
        <v>9.3438060782576396E-2</v>
      </c>
      <c r="AB73" s="337">
        <f t="shared" si="107"/>
        <v>9.2542243135805086E-2</v>
      </c>
      <c r="AC73" s="337">
        <f t="shared" si="107"/>
        <v>9.1724461217018965E-2</v>
      </c>
      <c r="AD73" s="337">
        <f t="shared" si="107"/>
        <v>9.0870014297078652E-2</v>
      </c>
      <c r="AE73" s="337">
        <f t="shared" ref="AE73:AL73" si="108">AE26/AE$49</f>
        <v>9.0021266397418406E-2</v>
      </c>
      <c r="AF73" s="337">
        <f t="shared" si="108"/>
        <v>8.9181675790111464E-2</v>
      </c>
      <c r="AG73" s="337">
        <f t="shared" si="108"/>
        <v>8.8329465541642005E-2</v>
      </c>
      <c r="AH73" s="337">
        <f t="shared" si="108"/>
        <v>8.7480653326452537E-2</v>
      </c>
      <c r="AI73" s="337">
        <f t="shared" si="108"/>
        <v>8.6641158527438422E-2</v>
      </c>
      <c r="AJ73" s="337">
        <f t="shared" si="108"/>
        <v>8.5789993062463224E-2</v>
      </c>
      <c r="AK73" s="337">
        <f t="shared" si="108"/>
        <v>8.4963084197113597E-2</v>
      </c>
      <c r="AL73" s="337">
        <f t="shared" si="108"/>
        <v>8.4170459595076158E-2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1.7643036834724433E-2</v>
      </c>
      <c r="N74" s="336">
        <f t="shared" si="109"/>
        <v>2.1999158720497729E-2</v>
      </c>
      <c r="O74" s="336">
        <f t="shared" si="109"/>
        <v>2.1280697416333594E-2</v>
      </c>
      <c r="P74" s="336">
        <f t="shared" si="109"/>
        <v>2.0068571231928501E-2</v>
      </c>
      <c r="Q74" s="336">
        <f t="shared" si="109"/>
        <v>2.0192725415410031E-2</v>
      </c>
      <c r="R74" s="336">
        <f t="shared" si="109"/>
        <v>1.9244558942259606E-2</v>
      </c>
      <c r="S74" s="336">
        <f t="shared" si="109"/>
        <v>1.6359214160187426E-2</v>
      </c>
      <c r="T74" s="336">
        <f t="shared" si="109"/>
        <v>1.3099778886073162E-2</v>
      </c>
      <c r="U74" s="336">
        <f t="shared" si="109"/>
        <v>1.7910613718409109E-2</v>
      </c>
      <c r="V74" s="336">
        <f t="shared" si="109"/>
        <v>1.8197579692016325E-2</v>
      </c>
      <c r="W74" s="336">
        <f t="shared" si="109"/>
        <v>1.4227839976092177E-2</v>
      </c>
      <c r="X74" s="336">
        <f t="shared" si="109"/>
        <v>1.3627112073916425E-2</v>
      </c>
      <c r="Y74" s="336">
        <f t="shared" si="109"/>
        <v>1.3666520072731064E-2</v>
      </c>
      <c r="Z74" s="336">
        <f t="shared" si="109"/>
        <v>1.3750853855757951E-2</v>
      </c>
      <c r="AA74" s="336">
        <f t="shared" si="109"/>
        <v>1.3843033722942759E-2</v>
      </c>
      <c r="AB74" s="336">
        <f t="shared" si="109"/>
        <v>1.3892474702661873E-2</v>
      </c>
      <c r="AC74" s="336">
        <f t="shared" si="109"/>
        <v>1.394470130882095E-2</v>
      </c>
      <c r="AD74" s="336">
        <f t="shared" si="109"/>
        <v>1.4004158572227161E-2</v>
      </c>
      <c r="AE74" s="336">
        <f t="shared" ref="AE74:AL74" si="110">AE27/AE$49</f>
        <v>1.4066069889459579E-2</v>
      </c>
      <c r="AF74" s="336">
        <f t="shared" si="110"/>
        <v>1.4134763348157867E-2</v>
      </c>
      <c r="AG74" s="336">
        <f t="shared" si="110"/>
        <v>1.4201358133902992E-2</v>
      </c>
      <c r="AH74" s="336">
        <f t="shared" si="110"/>
        <v>1.4263503597812564E-2</v>
      </c>
      <c r="AI74" s="336">
        <f t="shared" si="110"/>
        <v>1.4327654024310615E-2</v>
      </c>
      <c r="AJ74" s="336">
        <f t="shared" si="110"/>
        <v>1.438660670360873E-2</v>
      </c>
      <c r="AK74" s="336">
        <f t="shared" si="110"/>
        <v>1.4444818694318637E-2</v>
      </c>
      <c r="AL74" s="336">
        <f t="shared" si="110"/>
        <v>1.4492140902679381E-2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3.322717098894E-2</v>
      </c>
      <c r="N75" s="336">
        <f t="shared" si="111"/>
        <v>3.4462099053026392E-2</v>
      </c>
      <c r="O75" s="336">
        <f t="shared" si="111"/>
        <v>3.2958567407328832E-2</v>
      </c>
      <c r="P75" s="336">
        <f t="shared" si="111"/>
        <v>3.4112359901206063E-2</v>
      </c>
      <c r="Q75" s="336">
        <f t="shared" si="111"/>
        <v>3.6227985153690516E-2</v>
      </c>
      <c r="R75" s="336">
        <f t="shared" si="111"/>
        <v>3.5176568084222273E-2</v>
      </c>
      <c r="S75" s="336">
        <f t="shared" si="111"/>
        <v>3.3950177953729295E-2</v>
      </c>
      <c r="T75" s="336">
        <f t="shared" si="111"/>
        <v>3.3337466701546144E-2</v>
      </c>
      <c r="U75" s="336">
        <f t="shared" si="111"/>
        <v>3.1987454759632217E-2</v>
      </c>
      <c r="V75" s="336">
        <f t="shared" si="111"/>
        <v>3.3972984557998305E-2</v>
      </c>
      <c r="W75" s="336">
        <f t="shared" si="111"/>
        <v>3.1126041342492371E-2</v>
      </c>
      <c r="X75" s="336">
        <f t="shared" si="111"/>
        <v>3.1298825805247378E-2</v>
      </c>
      <c r="Y75" s="336">
        <f t="shared" si="111"/>
        <v>3.1037295205754458E-2</v>
      </c>
      <c r="Z75" s="336">
        <f t="shared" si="111"/>
        <v>3.0673584090131854E-2</v>
      </c>
      <c r="AA75" s="336">
        <f t="shared" si="111"/>
        <v>3.0328164457808456E-2</v>
      </c>
      <c r="AB75" s="336">
        <f t="shared" si="111"/>
        <v>3.0021673965017693E-2</v>
      </c>
      <c r="AC75" s="336">
        <f t="shared" si="111"/>
        <v>2.9706143304640543E-2</v>
      </c>
      <c r="AD75" s="336">
        <f t="shared" si="111"/>
        <v>2.937909839228817E-2</v>
      </c>
      <c r="AE75" s="336">
        <f t="shared" ref="AE75:AL75" si="112">AE28/AE$49</f>
        <v>2.9056971705049464E-2</v>
      </c>
      <c r="AF75" s="336">
        <f t="shared" si="112"/>
        <v>2.8750143738278246E-2</v>
      </c>
      <c r="AG75" s="336">
        <f t="shared" si="112"/>
        <v>2.8451338333772631E-2</v>
      </c>
      <c r="AH75" s="336">
        <f t="shared" si="112"/>
        <v>2.8148250964185682E-2</v>
      </c>
      <c r="AI75" s="336">
        <f t="shared" si="112"/>
        <v>2.7844100788696379E-2</v>
      </c>
      <c r="AJ75" s="336">
        <f t="shared" si="112"/>
        <v>2.7545660489313291E-2</v>
      </c>
      <c r="AK75" s="336">
        <f t="shared" si="112"/>
        <v>2.72417439755245E-2</v>
      </c>
      <c r="AL75" s="336">
        <f t="shared" si="112"/>
        <v>2.6937585110870032E-2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4.0775338462637936E-2</v>
      </c>
      <c r="N76" s="336">
        <f t="shared" si="113"/>
        <v>3.65464929876387E-2</v>
      </c>
      <c r="O76" s="336">
        <f t="shared" si="113"/>
        <v>3.4113149833024686E-2</v>
      </c>
      <c r="P76" s="336">
        <f t="shared" si="113"/>
        <v>3.2225803911165474E-2</v>
      </c>
      <c r="Q76" s="336">
        <f t="shared" si="113"/>
        <v>3.4353762625405945E-2</v>
      </c>
      <c r="R76" s="336">
        <f t="shared" si="113"/>
        <v>3.6580680171126027E-2</v>
      </c>
      <c r="S76" s="336">
        <f t="shared" si="113"/>
        <v>3.2001776145552822E-2</v>
      </c>
      <c r="T76" s="336">
        <f t="shared" si="113"/>
        <v>3.3499010354737423E-2</v>
      </c>
      <c r="U76" s="336">
        <f t="shared" si="113"/>
        <v>3.0756595108747991E-2</v>
      </c>
      <c r="V76" s="336">
        <f t="shared" si="113"/>
        <v>3.4455927585727408E-2</v>
      </c>
      <c r="W76" s="336">
        <f t="shared" si="113"/>
        <v>2.9889362831709836E-2</v>
      </c>
      <c r="X76" s="336">
        <f t="shared" si="113"/>
        <v>3.0228003779619123E-2</v>
      </c>
      <c r="Y76" s="336">
        <f t="shared" si="113"/>
        <v>2.9739251663814789E-2</v>
      </c>
      <c r="Z76" s="336">
        <f t="shared" si="113"/>
        <v>2.9040093575242974E-2</v>
      </c>
      <c r="AA76" s="336">
        <f t="shared" si="113"/>
        <v>2.8422393099001343E-2</v>
      </c>
      <c r="AB76" s="336">
        <f t="shared" si="113"/>
        <v>2.7933758983811837E-2</v>
      </c>
      <c r="AC76" s="336">
        <f t="shared" si="113"/>
        <v>2.7453666881165906E-2</v>
      </c>
      <c r="AD76" s="336">
        <f t="shared" si="113"/>
        <v>2.6985685510529631E-2</v>
      </c>
      <c r="AE76" s="336">
        <f t="shared" ref="AE76:AL76" si="114">AE29/AE$49</f>
        <v>2.6521107083848788E-2</v>
      </c>
      <c r="AF76" s="336">
        <f t="shared" si="114"/>
        <v>2.6048834782542236E-2</v>
      </c>
      <c r="AG76" s="336">
        <f t="shared" si="114"/>
        <v>2.5560194263972422E-2</v>
      </c>
      <c r="AH76" s="336">
        <f t="shared" si="114"/>
        <v>2.5076032454556248E-2</v>
      </c>
      <c r="AI76" s="336">
        <f t="shared" si="114"/>
        <v>2.4594641323995917E-2</v>
      </c>
      <c r="AJ76" s="336">
        <f t="shared" si="114"/>
        <v>2.4110343011107399E-2</v>
      </c>
      <c r="AK76" s="336">
        <f t="shared" si="114"/>
        <v>2.3623673617520779E-2</v>
      </c>
      <c r="AL76" s="336">
        <f t="shared" si="114"/>
        <v>2.3148676349276445E-2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2.4113458236256713E-2</v>
      </c>
      <c r="N77" s="336">
        <f t="shared" si="115"/>
        <v>2.3361521597964539E-2</v>
      </c>
      <c r="O77" s="336">
        <f t="shared" si="115"/>
        <v>2.5438717415461033E-2</v>
      </c>
      <c r="P77" s="336">
        <f t="shared" si="115"/>
        <v>2.3650129722401339E-2</v>
      </c>
      <c r="Q77" s="336">
        <f t="shared" si="115"/>
        <v>2.4691070132554532E-2</v>
      </c>
      <c r="R77" s="336">
        <f t="shared" si="115"/>
        <v>2.5000016356268091E-2</v>
      </c>
      <c r="S77" s="336">
        <f t="shared" si="115"/>
        <v>2.3393987356385024E-2</v>
      </c>
      <c r="T77" s="336">
        <f t="shared" si="115"/>
        <v>2.4361429879618902E-2</v>
      </c>
      <c r="U77" s="336">
        <f t="shared" si="115"/>
        <v>2.302147793048577E-2</v>
      </c>
      <c r="V77" s="336">
        <f t="shared" si="115"/>
        <v>2.0987348598963586E-2</v>
      </c>
      <c r="W77" s="336">
        <f t="shared" si="115"/>
        <v>2.0629198562095559E-2</v>
      </c>
      <c r="X77" s="336">
        <f t="shared" si="115"/>
        <v>2.1327501790166972E-2</v>
      </c>
      <c r="Y77" s="336">
        <f t="shared" si="115"/>
        <v>2.1154888429176389E-2</v>
      </c>
      <c r="Z77" s="336">
        <f t="shared" si="115"/>
        <v>2.0995110101281245E-2</v>
      </c>
      <c r="AA77" s="336">
        <f t="shared" si="115"/>
        <v>2.0844469502823829E-2</v>
      </c>
      <c r="AB77" s="336">
        <f t="shared" si="115"/>
        <v>2.0694335484313701E-2</v>
      </c>
      <c r="AC77" s="336">
        <f t="shared" si="115"/>
        <v>2.0619949722391569E-2</v>
      </c>
      <c r="AD77" s="336">
        <f t="shared" si="115"/>
        <v>2.0501071822033683E-2</v>
      </c>
      <c r="AE77" s="336">
        <f t="shared" ref="AE77:AL77" si="116">AE30/AE$49</f>
        <v>2.0377117719060575E-2</v>
      </c>
      <c r="AF77" s="336">
        <f t="shared" si="116"/>
        <v>2.024793392113311E-2</v>
      </c>
      <c r="AG77" s="336">
        <f t="shared" si="116"/>
        <v>2.0116574809993973E-2</v>
      </c>
      <c r="AH77" s="336">
        <f t="shared" si="116"/>
        <v>1.9992866309898053E-2</v>
      </c>
      <c r="AI77" s="336">
        <f t="shared" si="116"/>
        <v>1.9874762390435514E-2</v>
      </c>
      <c r="AJ77" s="336">
        <f t="shared" si="116"/>
        <v>1.9747382858433808E-2</v>
      </c>
      <c r="AK77" s="336">
        <f t="shared" si="116"/>
        <v>1.9652847909749683E-2</v>
      </c>
      <c r="AL77" s="336">
        <f t="shared" si="116"/>
        <v>1.9592057232250291E-2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9.966092262015433E-2</v>
      </c>
      <c r="N79" s="337">
        <f t="shared" si="117"/>
        <v>9.628429575671929E-2</v>
      </c>
      <c r="O79" s="337">
        <f t="shared" si="117"/>
        <v>9.6654971339400639E-2</v>
      </c>
      <c r="P79" s="337">
        <f t="shared" si="117"/>
        <v>9.471731875970911E-2</v>
      </c>
      <c r="Q79" s="337">
        <f t="shared" si="117"/>
        <v>9.4679489092654584E-2</v>
      </c>
      <c r="R79" s="337">
        <f t="shared" si="117"/>
        <v>9.9278770772148722E-2</v>
      </c>
      <c r="S79" s="337">
        <f t="shared" si="117"/>
        <v>0.10034952910436291</v>
      </c>
      <c r="T79" s="337">
        <f t="shared" si="117"/>
        <v>9.3963523370878002E-2</v>
      </c>
      <c r="U79" s="337">
        <f t="shared" si="117"/>
        <v>9.35444257106606E-2</v>
      </c>
      <c r="V79" s="337">
        <f t="shared" si="117"/>
        <v>9.7580686012547851E-2</v>
      </c>
      <c r="W79" s="337">
        <f t="shared" si="117"/>
        <v>9.4472102219532963E-2</v>
      </c>
      <c r="X79" s="337">
        <f t="shared" si="117"/>
        <v>9.1996051376014951E-2</v>
      </c>
      <c r="Y79" s="337">
        <f t="shared" si="117"/>
        <v>9.1900667646086537E-2</v>
      </c>
      <c r="Z79" s="337">
        <f t="shared" si="117"/>
        <v>9.2029163881467951E-2</v>
      </c>
      <c r="AA79" s="337">
        <f t="shared" si="117"/>
        <v>9.2151036097464167E-2</v>
      </c>
      <c r="AB79" s="337">
        <f t="shared" si="117"/>
        <v>9.2241566471640349E-2</v>
      </c>
      <c r="AC79" s="337">
        <f t="shared" si="117"/>
        <v>9.2361652916251341E-2</v>
      </c>
      <c r="AD79" s="337">
        <f t="shared" si="117"/>
        <v>9.2517606133359354E-2</v>
      </c>
      <c r="AE79" s="337">
        <f t="shared" ref="AE79:AL79" si="118">AE32/AE$49</f>
        <v>9.2714745526390363E-2</v>
      </c>
      <c r="AF79" s="337">
        <f t="shared" si="118"/>
        <v>9.2919781116436534E-2</v>
      </c>
      <c r="AG79" s="337">
        <f t="shared" si="118"/>
        <v>9.3163054041334722E-2</v>
      </c>
      <c r="AH79" s="337">
        <f t="shared" si="118"/>
        <v>9.335512379929764E-2</v>
      </c>
      <c r="AI79" s="337">
        <f t="shared" si="118"/>
        <v>9.3596945627233322E-2</v>
      </c>
      <c r="AJ79" s="337">
        <f t="shared" si="118"/>
        <v>9.3894332454018528E-2</v>
      </c>
      <c r="AK79" s="337">
        <f t="shared" si="118"/>
        <v>9.4203492090137786E-2</v>
      </c>
      <c r="AL79" s="337">
        <f t="shared" si="118"/>
        <v>9.4556231335654897E-2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7.5590831299583369E-2</v>
      </c>
      <c r="N80" s="336">
        <f t="shared" si="119"/>
        <v>7.0073168593888374E-2</v>
      </c>
      <c r="O80" s="336">
        <f t="shared" si="119"/>
        <v>6.9529802480581271E-2</v>
      </c>
      <c r="P80" s="336">
        <f t="shared" si="119"/>
        <v>7.19704074463762E-2</v>
      </c>
      <c r="Q80" s="336">
        <f t="shared" si="119"/>
        <v>7.1402043482583208E-2</v>
      </c>
      <c r="R80" s="336">
        <f t="shared" si="119"/>
        <v>7.4402788721677493E-2</v>
      </c>
      <c r="S80" s="336">
        <f t="shared" si="119"/>
        <v>7.5667406316535901E-2</v>
      </c>
      <c r="T80" s="336">
        <f t="shared" si="119"/>
        <v>7.0902730161239505E-2</v>
      </c>
      <c r="U80" s="336">
        <f t="shared" si="119"/>
        <v>6.9039480158824981E-2</v>
      </c>
      <c r="V80" s="336">
        <f t="shared" si="119"/>
        <v>7.073072391674845E-2</v>
      </c>
      <c r="W80" s="336">
        <f t="shared" si="119"/>
        <v>6.8969113383224701E-2</v>
      </c>
      <c r="X80" s="336">
        <f t="shared" si="119"/>
        <v>6.9283491851092074E-2</v>
      </c>
      <c r="Y80" s="336">
        <f t="shared" si="119"/>
        <v>6.961295753384443E-2</v>
      </c>
      <c r="Z80" s="336">
        <f t="shared" si="119"/>
        <v>6.9952589309282776E-2</v>
      </c>
      <c r="AA80" s="336">
        <f t="shared" si="119"/>
        <v>7.0246982219144702E-2</v>
      </c>
      <c r="AB80" s="336">
        <f t="shared" si="119"/>
        <v>7.0506248582164685E-2</v>
      </c>
      <c r="AC80" s="336">
        <f t="shared" si="119"/>
        <v>7.079238702720636E-2</v>
      </c>
      <c r="AD80" s="336">
        <f t="shared" si="119"/>
        <v>7.1104433637015491E-2</v>
      </c>
      <c r="AE80" s="336">
        <f t="shared" ref="AE80:AL80" si="120">AE33/AE$49</f>
        <v>7.1465295761170319E-2</v>
      </c>
      <c r="AF80" s="336">
        <f t="shared" si="120"/>
        <v>7.1833091606994928E-2</v>
      </c>
      <c r="AG80" s="336">
        <f t="shared" si="120"/>
        <v>7.2234746026533264E-2</v>
      </c>
      <c r="AH80" s="336">
        <f t="shared" si="120"/>
        <v>7.2597839189503702E-2</v>
      </c>
      <c r="AI80" s="336">
        <f t="shared" si="120"/>
        <v>7.2988147967683104E-2</v>
      </c>
      <c r="AJ80" s="336">
        <f t="shared" si="120"/>
        <v>7.3418396979127512E-2</v>
      </c>
      <c r="AK80" s="336">
        <f t="shared" si="120"/>
        <v>7.3836845395370679E-2</v>
      </c>
      <c r="AL80" s="336">
        <f t="shared" si="120"/>
        <v>7.4288781095561501E-2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2.243318745322756E-2</v>
      </c>
      <c r="N81" s="336">
        <f t="shared" si="121"/>
        <v>2.5095350783584037E-2</v>
      </c>
      <c r="O81" s="336">
        <f t="shared" si="121"/>
        <v>2.604334291345976E-2</v>
      </c>
      <c r="P81" s="336">
        <f t="shared" si="121"/>
        <v>2.1762292252357492E-2</v>
      </c>
      <c r="Q81" s="336">
        <f t="shared" si="121"/>
        <v>2.2168129793747271E-2</v>
      </c>
      <c r="R81" s="336">
        <f t="shared" si="121"/>
        <v>2.3851692385332902E-2</v>
      </c>
      <c r="S81" s="336">
        <f t="shared" si="121"/>
        <v>2.3855092361311909E-2</v>
      </c>
      <c r="T81" s="336">
        <f t="shared" si="121"/>
        <v>2.2117872710482409E-2</v>
      </c>
      <c r="U81" s="336">
        <f t="shared" si="121"/>
        <v>2.3526800719045175E-2</v>
      </c>
      <c r="V81" s="336">
        <f t="shared" si="121"/>
        <v>2.5977724204601326E-2</v>
      </c>
      <c r="W81" s="336">
        <f t="shared" si="121"/>
        <v>2.438259125447308E-2</v>
      </c>
      <c r="X81" s="336">
        <f t="shared" si="121"/>
        <v>2.1939152946966276E-2</v>
      </c>
      <c r="Y81" s="336">
        <f t="shared" si="121"/>
        <v>2.1507456785382094E-2</v>
      </c>
      <c r="Z81" s="336">
        <f t="shared" si="121"/>
        <v>2.1290750811127516E-2</v>
      </c>
      <c r="AA81" s="336">
        <f t="shared" si="121"/>
        <v>2.1113228125904302E-2</v>
      </c>
      <c r="AB81" s="336">
        <f t="shared" si="121"/>
        <v>2.0939747436484402E-2</v>
      </c>
      <c r="AC81" s="336">
        <f t="shared" si="121"/>
        <v>2.0767929013654197E-2</v>
      </c>
      <c r="AD81" s="336">
        <f t="shared" si="121"/>
        <v>2.0606118158451626E-2</v>
      </c>
      <c r="AE81" s="336">
        <f t="shared" ref="AE81:AL81" si="122">AE34/AE$49</f>
        <v>2.0435301202080286E-2</v>
      </c>
      <c r="AF81" s="336">
        <f t="shared" si="122"/>
        <v>2.0267022985797616E-2</v>
      </c>
      <c r="AG81" s="336">
        <f t="shared" si="122"/>
        <v>2.0102597263260136E-2</v>
      </c>
      <c r="AH81" s="336">
        <f t="shared" si="122"/>
        <v>1.992555740288967E-2</v>
      </c>
      <c r="AI81" s="336">
        <f t="shared" si="122"/>
        <v>1.9770141095965973E-2</v>
      </c>
      <c r="AJ81" s="336">
        <f t="shared" si="122"/>
        <v>1.963174957657704E-2</v>
      </c>
      <c r="AK81" s="336">
        <f t="shared" si="122"/>
        <v>1.9515184615301665E-2</v>
      </c>
      <c r="AL81" s="336">
        <f t="shared" si="122"/>
        <v>1.9410023016656369E-2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1.6369038673434073E-3</v>
      </c>
      <c r="N82" s="336">
        <f t="shared" si="123"/>
        <v>1.1157763792468726E-3</v>
      </c>
      <c r="O82" s="336">
        <f t="shared" si="123"/>
        <v>1.0818259453595996E-3</v>
      </c>
      <c r="P82" s="336">
        <f t="shared" si="123"/>
        <v>9.846190609754087E-4</v>
      </c>
      <c r="Q82" s="336">
        <f t="shared" si="123"/>
        <v>1.1093158163241151E-3</v>
      </c>
      <c r="R82" s="336">
        <f t="shared" si="123"/>
        <v>1.0242896651383256E-3</v>
      </c>
      <c r="S82" s="336">
        <f t="shared" si="123"/>
        <v>8.2703042651510348E-4</v>
      </c>
      <c r="T82" s="336">
        <f t="shared" si="123"/>
        <v>9.4292049915610369E-4</v>
      </c>
      <c r="U82" s="336">
        <f t="shared" si="123"/>
        <v>9.7814483279043429E-4</v>
      </c>
      <c r="V82" s="336">
        <f t="shared" si="123"/>
        <v>8.7223789119806434E-4</v>
      </c>
      <c r="W82" s="336">
        <f t="shared" si="123"/>
        <v>1.1203975818351872E-3</v>
      </c>
      <c r="X82" s="336">
        <f t="shared" si="123"/>
        <v>7.7340657795659158E-4</v>
      </c>
      <c r="Y82" s="336">
        <f t="shared" si="123"/>
        <v>7.8025332686000983E-4</v>
      </c>
      <c r="Z82" s="336">
        <f t="shared" si="123"/>
        <v>7.858237610576564E-4</v>
      </c>
      <c r="AA82" s="336">
        <f t="shared" si="123"/>
        <v>7.9082575241515719E-4</v>
      </c>
      <c r="AB82" s="336">
        <f t="shared" si="123"/>
        <v>7.9557045299125952E-4</v>
      </c>
      <c r="AC82" s="336">
        <f t="shared" si="123"/>
        <v>8.0133687539079104E-4</v>
      </c>
      <c r="AD82" s="336">
        <f t="shared" si="123"/>
        <v>8.070543378922466E-4</v>
      </c>
      <c r="AE82" s="336">
        <f t="shared" ref="AE82:AL82" si="124">AE35/AE$49</f>
        <v>8.1414856313976377E-4</v>
      </c>
      <c r="AF82" s="336">
        <f t="shared" si="124"/>
        <v>8.1966652364399701E-4</v>
      </c>
      <c r="AG82" s="336">
        <f t="shared" si="124"/>
        <v>8.2571075154132625E-4</v>
      </c>
      <c r="AH82" s="336">
        <f t="shared" si="124"/>
        <v>8.3172720690427506E-4</v>
      </c>
      <c r="AI82" s="336">
        <f t="shared" si="124"/>
        <v>8.3865656358423225E-4</v>
      </c>
      <c r="AJ82" s="336">
        <f t="shared" si="124"/>
        <v>8.4418589831396326E-4</v>
      </c>
      <c r="AK82" s="336">
        <f t="shared" si="124"/>
        <v>8.5146207946544192E-4</v>
      </c>
      <c r="AL82" s="336">
        <f t="shared" si="124"/>
        <v>8.5742722343703159E-4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9.1336717275719792E-2</v>
      </c>
      <c r="N84" s="337">
        <f t="shared" si="125"/>
        <v>9.8668069052902346E-2</v>
      </c>
      <c r="O84" s="337">
        <f t="shared" si="125"/>
        <v>9.5054434402076032E-2</v>
      </c>
      <c r="P84" s="337">
        <f t="shared" si="125"/>
        <v>9.2927659233357246E-2</v>
      </c>
      <c r="Q84" s="337">
        <f t="shared" si="125"/>
        <v>9.383894547192255E-2</v>
      </c>
      <c r="R84" s="337">
        <f t="shared" si="125"/>
        <v>8.950629560659179E-2</v>
      </c>
      <c r="S84" s="337">
        <f t="shared" si="125"/>
        <v>9.4981900036369207E-2</v>
      </c>
      <c r="T84" s="337">
        <f t="shared" si="125"/>
        <v>9.288244012517885E-2</v>
      </c>
      <c r="U84" s="337">
        <f t="shared" si="125"/>
        <v>8.5554415168087525E-2</v>
      </c>
      <c r="V84" s="337">
        <f t="shared" si="125"/>
        <v>8.7344748001920283E-2</v>
      </c>
      <c r="W84" s="337">
        <f t="shared" si="125"/>
        <v>8.5787645135353988E-2</v>
      </c>
      <c r="X84" s="337">
        <f t="shared" si="125"/>
        <v>8.5317982004599321E-2</v>
      </c>
      <c r="Y84" s="337">
        <f t="shared" si="125"/>
        <v>8.5265893247995134E-2</v>
      </c>
      <c r="Z84" s="337">
        <f t="shared" si="125"/>
        <v>8.5251595251542633E-2</v>
      </c>
      <c r="AA84" s="337">
        <f t="shared" si="125"/>
        <v>8.5180945437134767E-2</v>
      </c>
      <c r="AB84" s="337">
        <f t="shared" si="125"/>
        <v>8.5050158024751063E-2</v>
      </c>
      <c r="AC84" s="337">
        <f t="shared" si="125"/>
        <v>8.4919069391624788E-2</v>
      </c>
      <c r="AD84" s="337">
        <f t="shared" si="125"/>
        <v>8.4779383722962315E-2</v>
      </c>
      <c r="AE84" s="337">
        <f t="shared" ref="AE84:AL84" si="126">AE37/AE$49</f>
        <v>8.462040758691218E-2</v>
      </c>
      <c r="AF84" s="337">
        <f t="shared" si="126"/>
        <v>8.4449840182540606E-2</v>
      </c>
      <c r="AG84" s="337">
        <f t="shared" si="126"/>
        <v>8.4263139869637266E-2</v>
      </c>
      <c r="AH84" s="337">
        <f t="shared" si="126"/>
        <v>8.4137346703695173E-2</v>
      </c>
      <c r="AI84" s="337">
        <f t="shared" si="126"/>
        <v>8.3943729401327258E-2</v>
      </c>
      <c r="AJ84" s="337">
        <f t="shared" si="126"/>
        <v>8.3753301337766248E-2</v>
      </c>
      <c r="AK84" s="337">
        <f t="shared" si="126"/>
        <v>8.3583861827930359E-2</v>
      </c>
      <c r="AL84" s="337">
        <f t="shared" si="126"/>
        <v>8.3474861558401753E-2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7.4943905447335812E-2</v>
      </c>
      <c r="N85" s="336">
        <f t="shared" si="127"/>
        <v>8.2316606028204772E-2</v>
      </c>
      <c r="O85" s="336">
        <f t="shared" si="127"/>
        <v>7.8543561483475452E-2</v>
      </c>
      <c r="P85" s="336">
        <f t="shared" si="127"/>
        <v>7.6299575187625618E-2</v>
      </c>
      <c r="Q85" s="336">
        <f t="shared" si="127"/>
        <v>7.8149431328296631E-2</v>
      </c>
      <c r="R85" s="336">
        <f t="shared" si="127"/>
        <v>7.2099325852146734E-2</v>
      </c>
      <c r="S85" s="336">
        <f t="shared" si="127"/>
        <v>7.8357201076600699E-2</v>
      </c>
      <c r="T85" s="336">
        <f t="shared" si="127"/>
        <v>7.4783386994955542E-2</v>
      </c>
      <c r="U85" s="336">
        <f t="shared" si="127"/>
        <v>6.7414256654352217E-2</v>
      </c>
      <c r="V85" s="336">
        <f t="shared" si="127"/>
        <v>6.9655629976428671E-2</v>
      </c>
      <c r="W85" s="336">
        <f t="shared" si="127"/>
        <v>6.7017653499497121E-2</v>
      </c>
      <c r="X85" s="336">
        <f t="shared" si="127"/>
        <v>6.5375844140388606E-2</v>
      </c>
      <c r="Y85" s="336">
        <f t="shared" si="127"/>
        <v>6.5066954372318297E-2</v>
      </c>
      <c r="Z85" s="336">
        <f t="shared" si="127"/>
        <v>6.4817611114867571E-2</v>
      </c>
      <c r="AA85" s="336">
        <f t="shared" si="127"/>
        <v>6.4527942471450869E-2</v>
      </c>
      <c r="AB85" s="336">
        <f t="shared" si="127"/>
        <v>6.418775934673604E-2</v>
      </c>
      <c r="AC85" s="336">
        <f t="shared" si="127"/>
        <v>6.3852558927828262E-2</v>
      </c>
      <c r="AD85" s="336">
        <f t="shared" si="127"/>
        <v>6.3501621941684572E-2</v>
      </c>
      <c r="AE85" s="336">
        <f t="shared" ref="AE85:AL85" si="128">AE38/AE$49</f>
        <v>6.313070712713191E-2</v>
      </c>
      <c r="AF85" s="336">
        <f t="shared" si="128"/>
        <v>6.2747749978324621E-2</v>
      </c>
      <c r="AG85" s="336">
        <f t="shared" si="128"/>
        <v>6.2342290806168807E-2</v>
      </c>
      <c r="AH85" s="336">
        <f t="shared" si="128"/>
        <v>6.2002786447086809E-2</v>
      </c>
      <c r="AI85" s="336">
        <f t="shared" si="128"/>
        <v>6.158895581311246E-2</v>
      </c>
      <c r="AJ85" s="336">
        <f t="shared" si="128"/>
        <v>6.1173958779526624E-2</v>
      </c>
      <c r="AK85" s="336">
        <f t="shared" si="128"/>
        <v>6.0790360846251404E-2</v>
      </c>
      <c r="AL85" s="336">
        <f t="shared" si="128"/>
        <v>6.0463562815342244E-2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1.6392811828383983E-2</v>
      </c>
      <c r="N86" s="336">
        <f t="shared" si="129"/>
        <v>1.6351463024697567E-2</v>
      </c>
      <c r="O86" s="336">
        <f t="shared" si="129"/>
        <v>1.651087291860058E-2</v>
      </c>
      <c r="P86" s="336">
        <f t="shared" si="129"/>
        <v>1.6628084045731628E-2</v>
      </c>
      <c r="Q86" s="336">
        <f t="shared" si="129"/>
        <v>1.5689514143625915E-2</v>
      </c>
      <c r="R86" s="336">
        <f t="shared" si="129"/>
        <v>1.7406969754445063E-2</v>
      </c>
      <c r="S86" s="336">
        <f t="shared" si="129"/>
        <v>1.6624698959768508E-2</v>
      </c>
      <c r="T86" s="336">
        <f t="shared" si="129"/>
        <v>1.8099053130223294E-2</v>
      </c>
      <c r="U86" s="336">
        <f t="shared" si="129"/>
        <v>1.8140158513735315E-2</v>
      </c>
      <c r="V86" s="336">
        <f t="shared" si="129"/>
        <v>1.7689118025491612E-2</v>
      </c>
      <c r="W86" s="336">
        <f t="shared" si="129"/>
        <v>1.8769991635856863E-2</v>
      </c>
      <c r="X86" s="336">
        <f t="shared" si="129"/>
        <v>1.9942137864210719E-2</v>
      </c>
      <c r="Y86" s="336">
        <f t="shared" si="129"/>
        <v>2.019893887567684E-2</v>
      </c>
      <c r="Z86" s="336">
        <f t="shared" si="129"/>
        <v>2.0433984136675059E-2</v>
      </c>
      <c r="AA86" s="336">
        <f t="shared" si="129"/>
        <v>2.0653002965683898E-2</v>
      </c>
      <c r="AB86" s="336">
        <f t="shared" si="129"/>
        <v>2.086239867801503E-2</v>
      </c>
      <c r="AC86" s="336">
        <f t="shared" si="129"/>
        <v>2.1066510463796512E-2</v>
      </c>
      <c r="AD86" s="336">
        <f t="shared" si="129"/>
        <v>2.1277761781277736E-2</v>
      </c>
      <c r="AE86" s="336">
        <f t="shared" ref="AE86:AL86" si="130">AE39/AE$49</f>
        <v>2.1489700459780273E-2</v>
      </c>
      <c r="AF86" s="336">
        <f t="shared" si="130"/>
        <v>2.1702090204215999E-2</v>
      </c>
      <c r="AG86" s="336">
        <f t="shared" si="130"/>
        <v>2.1920849063468466E-2</v>
      </c>
      <c r="AH86" s="336">
        <f t="shared" si="130"/>
        <v>2.2134560256608368E-2</v>
      </c>
      <c r="AI86" s="336">
        <f t="shared" si="130"/>
        <v>2.2354773588214791E-2</v>
      </c>
      <c r="AJ86" s="336">
        <f t="shared" si="130"/>
        <v>2.257934255823962E-2</v>
      </c>
      <c r="AK86" s="336">
        <f t="shared" si="130"/>
        <v>2.2793500981678958E-2</v>
      </c>
      <c r="AL86" s="336">
        <f t="shared" si="130"/>
        <v>2.3011298743059506E-2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8.0638753192827525E-2</v>
      </c>
      <c r="N88" s="337">
        <f t="shared" si="131"/>
        <v>7.8271972127279973E-2</v>
      </c>
      <c r="O88" s="337">
        <f t="shared" si="131"/>
        <v>7.4411048249916997E-2</v>
      </c>
      <c r="P88" s="337">
        <f t="shared" si="131"/>
        <v>7.7771058954743552E-2</v>
      </c>
      <c r="Q88" s="337">
        <f t="shared" si="131"/>
        <v>7.8643180609147059E-2</v>
      </c>
      <c r="R88" s="337">
        <f t="shared" si="131"/>
        <v>7.7222731954367629E-2</v>
      </c>
      <c r="S88" s="337">
        <f t="shared" si="131"/>
        <v>7.5877459515008905E-2</v>
      </c>
      <c r="T88" s="337">
        <f t="shared" si="131"/>
        <v>7.6937467014767377E-2</v>
      </c>
      <c r="U88" s="337">
        <f t="shared" si="131"/>
        <v>7.9511872371333947E-2</v>
      </c>
      <c r="V88" s="337">
        <f t="shared" si="131"/>
        <v>7.1884529398649227E-2</v>
      </c>
      <c r="W88" s="337">
        <f t="shared" si="131"/>
        <v>6.6884762533205869E-2</v>
      </c>
      <c r="X88" s="337">
        <f t="shared" si="131"/>
        <v>6.9301592342236804E-2</v>
      </c>
      <c r="Y88" s="337">
        <f t="shared" si="131"/>
        <v>6.8899984994185773E-2</v>
      </c>
      <c r="Z88" s="337">
        <f t="shared" si="131"/>
        <v>6.8381887592417784E-2</v>
      </c>
      <c r="AA88" s="337">
        <f t="shared" si="131"/>
        <v>6.7723880551036453E-2</v>
      </c>
      <c r="AB88" s="337">
        <f t="shared" si="131"/>
        <v>6.7049613290519131E-2</v>
      </c>
      <c r="AC88" s="337">
        <f t="shared" si="131"/>
        <v>6.6376467325268515E-2</v>
      </c>
      <c r="AD88" s="337">
        <f t="shared" si="131"/>
        <v>6.5683333380536807E-2</v>
      </c>
      <c r="AE88" s="337">
        <f t="shared" ref="AE88:AL88" si="132">AE41/AE$49</f>
        <v>6.4932808917649174E-2</v>
      </c>
      <c r="AF88" s="337">
        <f t="shared" si="132"/>
        <v>6.424079583116539E-2</v>
      </c>
      <c r="AG88" s="337">
        <f t="shared" si="132"/>
        <v>6.3571119539801851E-2</v>
      </c>
      <c r="AH88" s="337">
        <f t="shared" si="132"/>
        <v>6.2905470631692162E-2</v>
      </c>
      <c r="AI88" s="337">
        <f t="shared" si="132"/>
        <v>6.2241348877058053E-2</v>
      </c>
      <c r="AJ88" s="337">
        <f t="shared" si="132"/>
        <v>6.1554831352752394E-2</v>
      </c>
      <c r="AK88" s="337">
        <f t="shared" si="132"/>
        <v>6.0821662060346261E-2</v>
      </c>
      <c r="AL88" s="337">
        <f t="shared" si="132"/>
        <v>6.0080126366915169E-2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3.6391081872257529E-2</v>
      </c>
      <c r="N89" s="336">
        <f t="shared" si="133"/>
        <v>3.4209655986632712E-2</v>
      </c>
      <c r="O89" s="336">
        <f t="shared" si="133"/>
        <v>3.5182900543120094E-2</v>
      </c>
      <c r="P89" s="336">
        <f t="shared" si="133"/>
        <v>3.6847574785700617E-2</v>
      </c>
      <c r="Q89" s="336">
        <f t="shared" si="133"/>
        <v>3.6835636200471499E-2</v>
      </c>
      <c r="R89" s="336">
        <f t="shared" si="133"/>
        <v>3.8391865953773592E-2</v>
      </c>
      <c r="S89" s="336">
        <f t="shared" si="133"/>
        <v>3.7217321705785261E-2</v>
      </c>
      <c r="T89" s="336">
        <f t="shared" si="133"/>
        <v>3.8629461467306767E-2</v>
      </c>
      <c r="U89" s="336">
        <f t="shared" si="133"/>
        <v>3.8025891697056821E-2</v>
      </c>
      <c r="V89" s="336">
        <f t="shared" si="133"/>
        <v>3.6271154995360259E-2</v>
      </c>
      <c r="W89" s="336">
        <f t="shared" si="133"/>
        <v>3.3364500518328927E-2</v>
      </c>
      <c r="X89" s="336">
        <f t="shared" si="133"/>
        <v>3.5324783686795966E-2</v>
      </c>
      <c r="Y89" s="336">
        <f t="shared" si="133"/>
        <v>3.509009126071868E-2</v>
      </c>
      <c r="Z89" s="336">
        <f t="shared" si="133"/>
        <v>3.4743656073818519E-2</v>
      </c>
      <c r="AA89" s="336">
        <f t="shared" si="133"/>
        <v>3.43045293977556E-2</v>
      </c>
      <c r="AB89" s="336">
        <f t="shared" si="133"/>
        <v>3.3861671007024093E-2</v>
      </c>
      <c r="AC89" s="336">
        <f t="shared" si="133"/>
        <v>3.3424737109370481E-2</v>
      </c>
      <c r="AD89" s="336">
        <f t="shared" si="133"/>
        <v>3.2987591845325001E-2</v>
      </c>
      <c r="AE89" s="336">
        <f t="shared" ref="AE89:AL89" si="134">AE42/AE$49</f>
        <v>3.2495918051986816E-2</v>
      </c>
      <c r="AF89" s="336">
        <f t="shared" si="134"/>
        <v>3.2050538840188547E-2</v>
      </c>
      <c r="AG89" s="336">
        <f t="shared" si="134"/>
        <v>3.161981560370046E-2</v>
      </c>
      <c r="AH89" s="336">
        <f t="shared" si="134"/>
        <v>3.1223507296888237E-2</v>
      </c>
      <c r="AI89" s="336">
        <f t="shared" si="134"/>
        <v>3.0826037475959453E-2</v>
      </c>
      <c r="AJ89" s="336">
        <f t="shared" si="134"/>
        <v>3.0398186065651037E-2</v>
      </c>
      <c r="AK89" s="336">
        <f t="shared" si="134"/>
        <v>2.9919768220484512E-2</v>
      </c>
      <c r="AL89" s="336">
        <f t="shared" si="134"/>
        <v>2.9431127421998944E-2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4.424767132057001E-2</v>
      </c>
      <c r="N90" s="336">
        <f t="shared" si="135"/>
        <v>4.4062316140647241E-2</v>
      </c>
      <c r="O90" s="336">
        <f t="shared" si="135"/>
        <v>3.9228147706796904E-2</v>
      </c>
      <c r="P90" s="336">
        <f t="shared" si="135"/>
        <v>4.0923484169042935E-2</v>
      </c>
      <c r="Q90" s="336">
        <f t="shared" si="135"/>
        <v>4.1807544408675554E-2</v>
      </c>
      <c r="R90" s="336">
        <f t="shared" si="135"/>
        <v>3.8830866000594037E-2</v>
      </c>
      <c r="S90" s="336">
        <f t="shared" si="135"/>
        <v>3.8660137809223644E-2</v>
      </c>
      <c r="T90" s="336">
        <f t="shared" si="135"/>
        <v>3.8308005547460611E-2</v>
      </c>
      <c r="U90" s="336">
        <f t="shared" si="135"/>
        <v>4.1485980674277119E-2</v>
      </c>
      <c r="V90" s="336">
        <f t="shared" si="135"/>
        <v>3.5613374403288975E-2</v>
      </c>
      <c r="W90" s="336">
        <f t="shared" si="135"/>
        <v>3.3520262014876942E-2</v>
      </c>
      <c r="X90" s="336">
        <f t="shared" si="135"/>
        <v>3.3976808655440838E-2</v>
      </c>
      <c r="Y90" s="336">
        <f t="shared" si="135"/>
        <v>3.3809893733467079E-2</v>
      </c>
      <c r="Z90" s="336">
        <f t="shared" si="135"/>
        <v>3.3638231518599258E-2</v>
      </c>
      <c r="AA90" s="336">
        <f t="shared" si="135"/>
        <v>3.341935115328086E-2</v>
      </c>
      <c r="AB90" s="336">
        <f t="shared" si="135"/>
        <v>3.3187942283495045E-2</v>
      </c>
      <c r="AC90" s="336">
        <f t="shared" si="135"/>
        <v>3.2951730215898041E-2</v>
      </c>
      <c r="AD90" s="336">
        <f t="shared" si="135"/>
        <v>3.2695741535211813E-2</v>
      </c>
      <c r="AE90" s="336">
        <f t="shared" ref="AE90:AL90" si="136">AE43/AE$49</f>
        <v>3.2436890865662364E-2</v>
      </c>
      <c r="AF90" s="336">
        <f t="shared" si="136"/>
        <v>3.2190256990976843E-2</v>
      </c>
      <c r="AG90" s="336">
        <f t="shared" si="136"/>
        <v>3.1951303936101398E-2</v>
      </c>
      <c r="AH90" s="336">
        <f t="shared" si="136"/>
        <v>3.1681963334803921E-2</v>
      </c>
      <c r="AI90" s="336">
        <f t="shared" si="136"/>
        <v>3.14153114010986E-2</v>
      </c>
      <c r="AJ90" s="336">
        <f t="shared" si="136"/>
        <v>3.1156645287101357E-2</v>
      </c>
      <c r="AK90" s="336">
        <f t="shared" si="136"/>
        <v>3.0901893839861746E-2</v>
      </c>
      <c r="AL90" s="336">
        <f t="shared" si="136"/>
        <v>3.0648998944916225E-2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0.13676504668348502</v>
      </c>
      <c r="N92" s="337">
        <f t="shared" si="137"/>
        <v>0.13161588259094456</v>
      </c>
      <c r="O92" s="337">
        <f t="shared" si="137"/>
        <v>0.12692242790385716</v>
      </c>
      <c r="P92" s="337">
        <f t="shared" si="137"/>
        <v>0.1310159150546521</v>
      </c>
      <c r="Q92" s="337">
        <f t="shared" si="137"/>
        <v>0.13567730620532703</v>
      </c>
      <c r="R92" s="337">
        <f t="shared" si="137"/>
        <v>0.13730289753971303</v>
      </c>
      <c r="S92" s="337">
        <f t="shared" si="137"/>
        <v>0.12882597058286874</v>
      </c>
      <c r="T92" s="337">
        <f t="shared" si="137"/>
        <v>0.1326761861480395</v>
      </c>
      <c r="U92" s="337">
        <f t="shared" si="137"/>
        <v>0.1297007060404281</v>
      </c>
      <c r="V92" s="337">
        <f t="shared" si="137"/>
        <v>0.12444221988198367</v>
      </c>
      <c r="W92" s="337">
        <f t="shared" si="137"/>
        <v>0.113306634772399</v>
      </c>
      <c r="X92" s="337">
        <f t="shared" si="137"/>
        <v>0.11680372062846754</v>
      </c>
      <c r="Y92" s="337">
        <f t="shared" si="137"/>
        <v>0.11624974381213561</v>
      </c>
      <c r="Z92" s="337">
        <f t="shared" si="137"/>
        <v>0.11548714241757881</v>
      </c>
      <c r="AA92" s="337">
        <f t="shared" si="137"/>
        <v>0.11483382884561415</v>
      </c>
      <c r="AB92" s="337">
        <f t="shared" si="137"/>
        <v>0.11419839460822735</v>
      </c>
      <c r="AC92" s="337">
        <f t="shared" si="137"/>
        <v>0.11351476899516957</v>
      </c>
      <c r="AD92" s="337">
        <f t="shared" si="137"/>
        <v>0.11281467302533271</v>
      </c>
      <c r="AE92" s="337">
        <f t="shared" ref="AE92:AL92" si="138">AE45/AE$49</f>
        <v>0.11208101162456006</v>
      </c>
      <c r="AF92" s="337">
        <f t="shared" si="138"/>
        <v>0.11130100449652278</v>
      </c>
      <c r="AG92" s="337">
        <f t="shared" si="138"/>
        <v>0.11047507302490475</v>
      </c>
      <c r="AH92" s="337">
        <f t="shared" si="138"/>
        <v>0.10958620348242329</v>
      </c>
      <c r="AI92" s="337">
        <f t="shared" si="138"/>
        <v>0.10873831621034767</v>
      </c>
      <c r="AJ92" s="337">
        <f t="shared" si="138"/>
        <v>0.10789479141517738</v>
      </c>
      <c r="AK92" s="337">
        <f t="shared" si="138"/>
        <v>0.10706512594926769</v>
      </c>
      <c r="AL92" s="337">
        <f t="shared" si="138"/>
        <v>0.10626452804099668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2.2323162154377907E-2</v>
      </c>
      <c r="N93" s="336">
        <f t="shared" si="139"/>
        <v>2.2344484843273591E-2</v>
      </c>
      <c r="O93" s="336">
        <f t="shared" si="139"/>
        <v>2.1691560176992246E-2</v>
      </c>
      <c r="P93" s="336">
        <f t="shared" si="139"/>
        <v>2.1799512361101187E-2</v>
      </c>
      <c r="Q93" s="336">
        <f t="shared" si="139"/>
        <v>2.29641637508647E-2</v>
      </c>
      <c r="R93" s="336">
        <f t="shared" si="139"/>
        <v>2.3597450996095014E-2</v>
      </c>
      <c r="S93" s="336">
        <f t="shared" si="139"/>
        <v>2.3473667096677579E-2</v>
      </c>
      <c r="T93" s="336">
        <f t="shared" si="139"/>
        <v>2.1496308521663048E-2</v>
      </c>
      <c r="U93" s="336">
        <f t="shared" si="139"/>
        <v>2.1515301026659047E-2</v>
      </c>
      <c r="V93" s="336">
        <f t="shared" si="139"/>
        <v>1.9667771609474884E-2</v>
      </c>
      <c r="W93" s="336">
        <f t="shared" si="139"/>
        <v>1.7604741147616822E-2</v>
      </c>
      <c r="X93" s="336">
        <f t="shared" si="139"/>
        <v>2.9947114020677752E-2</v>
      </c>
      <c r="Y93" s="336">
        <f t="shared" si="139"/>
        <v>3.0196667042720133E-2</v>
      </c>
      <c r="Z93" s="336">
        <f t="shared" si="139"/>
        <v>3.0441341163730963E-2</v>
      </c>
      <c r="AA93" s="336">
        <f t="shared" si="139"/>
        <v>3.0703151794207947E-2</v>
      </c>
      <c r="AB93" s="336">
        <f t="shared" si="139"/>
        <v>3.1006888002312119E-2</v>
      </c>
      <c r="AC93" s="336">
        <f t="shared" si="139"/>
        <v>3.1335852298221917E-2</v>
      </c>
      <c r="AD93" s="336">
        <f t="shared" si="139"/>
        <v>3.1636018102812052E-2</v>
      </c>
      <c r="AE93" s="336">
        <f t="shared" ref="AE93:AL93" si="140">AE46/AE$49</f>
        <v>3.1896251548319619E-2</v>
      </c>
      <c r="AF93" s="336">
        <f t="shared" si="140"/>
        <v>3.2139587482750087E-2</v>
      </c>
      <c r="AG93" s="336">
        <f t="shared" si="140"/>
        <v>3.2367913450262589E-2</v>
      </c>
      <c r="AH93" s="336">
        <f t="shared" si="140"/>
        <v>3.2588147633011016E-2</v>
      </c>
      <c r="AI93" s="336">
        <f t="shared" si="140"/>
        <v>3.283137316655127E-2</v>
      </c>
      <c r="AJ93" s="336">
        <f t="shared" si="140"/>
        <v>3.307725238652609E-2</v>
      </c>
      <c r="AK93" s="336">
        <f t="shared" si="140"/>
        <v>3.3331736737652606E-2</v>
      </c>
      <c r="AL93" s="336">
        <f t="shared" si="140"/>
        <v>3.3589321628642858E-2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0.11444188452910713</v>
      </c>
      <c r="N94" s="336">
        <f t="shared" si="141"/>
        <v>0.10927139774767096</v>
      </c>
      <c r="O94" s="336">
        <f t="shared" si="141"/>
        <v>0.10523086772686494</v>
      </c>
      <c r="P94" s="336">
        <f t="shared" si="141"/>
        <v>0.10921640269355093</v>
      </c>
      <c r="Q94" s="336">
        <f t="shared" si="141"/>
        <v>0.11271314245446235</v>
      </c>
      <c r="R94" s="336">
        <f t="shared" si="141"/>
        <v>0.11370544654361803</v>
      </c>
      <c r="S94" s="336">
        <f t="shared" si="141"/>
        <v>0.10535230348619115</v>
      </c>
      <c r="T94" s="336">
        <f t="shared" si="141"/>
        <v>0.11117987762637646</v>
      </c>
      <c r="U94" s="336">
        <f t="shared" si="141"/>
        <v>0.10818540501376907</v>
      </c>
      <c r="V94" s="336">
        <f t="shared" si="141"/>
        <v>0.10477444827250879</v>
      </c>
      <c r="W94" s="336">
        <f t="shared" si="141"/>
        <v>9.5701893624782167E-2</v>
      </c>
      <c r="X94" s="336">
        <f t="shared" si="141"/>
        <v>8.685660660778978E-2</v>
      </c>
      <c r="Y94" s="336">
        <f t="shared" si="141"/>
        <v>8.6053076769415482E-2</v>
      </c>
      <c r="Z94" s="336">
        <f t="shared" si="141"/>
        <v>8.504580125384785E-2</v>
      </c>
      <c r="AA94" s="336">
        <f t="shared" si="141"/>
        <v>8.41306770514062E-2</v>
      </c>
      <c r="AB94" s="336">
        <f t="shared" si="141"/>
        <v>8.3191506605915219E-2</v>
      </c>
      <c r="AC94" s="336">
        <f t="shared" si="141"/>
        <v>8.2178916696947657E-2</v>
      </c>
      <c r="AD94" s="336">
        <f t="shared" si="141"/>
        <v>8.117865492252066E-2</v>
      </c>
      <c r="AE94" s="336">
        <f t="shared" ref="AE94:AL94" si="142">AE47/AE$49</f>
        <v>8.0184760076240438E-2</v>
      </c>
      <c r="AF94" s="336">
        <f t="shared" si="142"/>
        <v>7.9161417013772689E-2</v>
      </c>
      <c r="AG94" s="336">
        <f t="shared" si="142"/>
        <v>7.8107159574642177E-2</v>
      </c>
      <c r="AH94" s="336">
        <f t="shared" si="142"/>
        <v>7.6998055849412272E-2</v>
      </c>
      <c r="AI94" s="336">
        <f t="shared" si="142"/>
        <v>7.5906943043796415E-2</v>
      </c>
      <c r="AJ94" s="336">
        <f t="shared" si="142"/>
        <v>7.4817539028651306E-2</v>
      </c>
      <c r="AK94" s="336">
        <f t="shared" si="142"/>
        <v>7.3733389211615083E-2</v>
      </c>
      <c r="AL94" s="336">
        <f t="shared" si="142"/>
        <v>7.2675206412353824E-2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York and North Yorkshire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York and North Yorkshire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York and North Yorkshire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York and North Yorkshire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York and North Yorkshire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York and North Yorkshire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York and North Yorkshire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York and North Yorkshire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York and North Yorkshire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York and North Yorkshire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York and North Yorkshire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York and North Yorkshire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York and North Yorkshire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3.6030896011883868</v>
      </c>
      <c r="Y4" s="11">
        <f>'Occ T1'!D8-'Occ T1'!C8</f>
        <v>2.0625653621504014</v>
      </c>
      <c r="Z4" s="11">
        <f>'Occ T1'!E8-'Occ T1'!D8</f>
        <v>-3.1914430149824611</v>
      </c>
      <c r="AA4" s="11">
        <f>'Occ T1'!F8-'Occ T1'!E8</f>
        <v>4.3835281412863054</v>
      </c>
      <c r="AB4" s="11">
        <f>'Occ T1'!D8-'Occ T1'!B8</f>
        <v>5.6656549633387883</v>
      </c>
      <c r="AC4" s="11">
        <f>'Occ T1'!F8-'Occ T1'!D8</f>
        <v>1.1920851263038443</v>
      </c>
    </row>
    <row r="5" spans="1:29" x14ac:dyDescent="0.2">
      <c r="W5" s="10" t="str">
        <f>name!E5</f>
        <v>Professional occupations</v>
      </c>
      <c r="X5" s="11">
        <f>'Occ T1'!C9-'Occ T1'!B9</f>
        <v>6.4244589702482813</v>
      </c>
      <c r="Y5" s="11">
        <f>'Occ T1'!D9-'Occ T1'!C9</f>
        <v>5.9389550124112276</v>
      </c>
      <c r="Z5" s="11">
        <f>'Occ T1'!E9-'Occ T1'!D9</f>
        <v>4.727257505206893</v>
      </c>
      <c r="AA5" s="11">
        <f>'Occ T1'!F9-'Occ T1'!E9</f>
        <v>10.158118475775254</v>
      </c>
      <c r="AB5" s="11">
        <f>'Occ T1'!D9-'Occ T1'!B9</f>
        <v>12.363413982659509</v>
      </c>
      <c r="AC5" s="11">
        <f>'Occ T1'!F9-'Occ T1'!D9</f>
        <v>14.885375980982147</v>
      </c>
    </row>
    <row r="6" spans="1:29" x14ac:dyDescent="0.2">
      <c r="W6" s="10" t="str">
        <f>name!E6</f>
        <v>Associate professional occupations</v>
      </c>
      <c r="X6" s="11">
        <f>'Occ T1'!C10-'Occ T1'!B10</f>
        <v>2.7378311450336668</v>
      </c>
      <c r="Y6" s="11">
        <f>'Occ T1'!D10-'Occ T1'!C10</f>
        <v>3.8911446329179711</v>
      </c>
      <c r="Z6" s="11">
        <f>'Occ T1'!E10-'Occ T1'!D10</f>
        <v>2.0386750983634414</v>
      </c>
      <c r="AA6" s="11">
        <f>'Occ T1'!F10-'Occ T1'!E10</f>
        <v>5.4822645937309744</v>
      </c>
      <c r="AB6" s="11">
        <f>'Occ T1'!D10-'Occ T1'!B10</f>
        <v>6.6289757779516378</v>
      </c>
      <c r="AC6" s="11">
        <f>'Occ T1'!F10-'Occ T1'!D10</f>
        <v>7.5209396920944158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-4.3840662590106447</v>
      </c>
      <c r="Y7" s="11">
        <f>'Occ T1'!D11-'Occ T1'!C11</f>
        <v>2.9387406193313552</v>
      </c>
      <c r="Z7" s="11">
        <f>'Occ T1'!E11-'Occ T1'!D11</f>
        <v>1.442440766444868</v>
      </c>
      <c r="AA7" s="11">
        <f>'Occ T1'!F11-'Occ T1'!E11</f>
        <v>-1.8709146070719953</v>
      </c>
      <c r="AB7" s="11">
        <f>'Occ T1'!D11-'Occ T1'!B11</f>
        <v>-1.4453256396792895</v>
      </c>
      <c r="AC7" s="11">
        <f>'Occ T1'!F11-'Occ T1'!D11</f>
        <v>-0.42847384062712734</v>
      </c>
    </row>
    <row r="8" spans="1:29" x14ac:dyDescent="0.2">
      <c r="W8" s="10" t="str">
        <f>name!E8</f>
        <v>Skilled trades occupations</v>
      </c>
      <c r="X8" s="11">
        <f>'Occ T1'!C12-'Occ T1'!B12</f>
        <v>-4.9309833140476726</v>
      </c>
      <c r="Y8" s="11">
        <f>'Occ T1'!D12-'Occ T1'!C12</f>
        <v>-5.109115846869102</v>
      </c>
      <c r="Z8" s="11">
        <f>'Occ T1'!E12-'Occ T1'!D12</f>
        <v>-1.0198284112562348</v>
      </c>
      <c r="AA8" s="11">
        <f>'Occ T1'!F12-'Occ T1'!E12</f>
        <v>-2.5597060903913871</v>
      </c>
      <c r="AB8" s="11">
        <f>'Occ T1'!D12-'Occ T1'!B12</f>
        <v>-10.040099160916775</v>
      </c>
      <c r="AC8" s="11">
        <f>'Occ T1'!F12-'Occ T1'!D12</f>
        <v>-3.5795345016476219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-1.7981819905053982</v>
      </c>
      <c r="Y9" s="11">
        <f>'Occ T1'!D13-'Occ T1'!C13</f>
        <v>-1.2953844568960875</v>
      </c>
      <c r="Z9" s="11">
        <f>'Occ T1'!E13-'Occ T1'!D13</f>
        <v>-0.53444566983455388</v>
      </c>
      <c r="AA9" s="11">
        <f>'Occ T1'!F13-'Occ T1'!E13</f>
        <v>2.3706248752216084</v>
      </c>
      <c r="AB9" s="11">
        <f>'Occ T1'!D13-'Occ T1'!B13</f>
        <v>-3.0935664474014857</v>
      </c>
      <c r="AC9" s="11">
        <f>'Occ T1'!F13-'Occ T1'!D13</f>
        <v>1.8361792053870545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-1.899850299621896</v>
      </c>
      <c r="Y10" s="11">
        <f>'Occ T1'!D14-'Occ T1'!C14</f>
        <v>-0.61697514153567568</v>
      </c>
      <c r="Z10" s="11">
        <f>'Occ T1'!E14-'Occ T1'!D14</f>
        <v>9.1255020304778611E-2</v>
      </c>
      <c r="AA10" s="11">
        <f>'Occ T1'!F14-'Occ T1'!E14</f>
        <v>0.47290398390184407</v>
      </c>
      <c r="AB10" s="11">
        <f>'Occ T1'!D14-'Occ T1'!B14</f>
        <v>-2.5168254411575717</v>
      </c>
      <c r="AC10" s="11">
        <f>'Occ T1'!F14-'Occ T1'!D14</f>
        <v>0.56415900420662268</v>
      </c>
    </row>
    <row r="11" spans="1:29" x14ac:dyDescent="0.2">
      <c r="W11" s="10" t="str">
        <f>name!E11</f>
        <v>Process, plant and machine operatives</v>
      </c>
      <c r="X11" s="11">
        <f>'Occ T1'!C15-'Occ T1'!B15</f>
        <v>-3.1739924516336586</v>
      </c>
      <c r="Y11" s="11">
        <f>'Occ T1'!D15-'Occ T1'!C15</f>
        <v>-2.1539795083006226</v>
      </c>
      <c r="Z11" s="11">
        <f>'Occ T1'!E15-'Occ T1'!D15</f>
        <v>0.40233290052211146</v>
      </c>
      <c r="AA11" s="11">
        <f>'Occ T1'!F15-'Occ T1'!E15</f>
        <v>-2.2719590894742758</v>
      </c>
      <c r="AB11" s="11">
        <f>'Occ T1'!D15-'Occ T1'!B15</f>
        <v>-5.3279719599342812</v>
      </c>
      <c r="AC11" s="11">
        <f>'Occ T1'!F15-'Occ T1'!D15</f>
        <v>-1.8696261889521644</v>
      </c>
    </row>
    <row r="12" spans="1:29" x14ac:dyDescent="0.2">
      <c r="W12" s="10" t="str">
        <f>name!E12</f>
        <v>Elementary occupations</v>
      </c>
      <c r="X12" s="11">
        <f>'Occ T1'!C16-'Occ T1'!B16</f>
        <v>-7.1323054016506333</v>
      </c>
      <c r="Y12" s="11">
        <f>'Occ T1'!D16-'Occ T1'!C16</f>
        <v>-4.8269506732098648</v>
      </c>
      <c r="Z12" s="11">
        <f>'Occ T1'!E16-'Occ T1'!D16</f>
        <v>0.95575580523106396</v>
      </c>
      <c r="AA12" s="11">
        <f>'Occ T1'!F16-'Occ T1'!E16</f>
        <v>-2.0518602829785308</v>
      </c>
      <c r="AB12" s="11">
        <f>'Occ T1'!D16-'Occ T1'!B16</f>
        <v>-11.959256074860498</v>
      </c>
      <c r="AC12" s="11">
        <f>'Occ T1'!F16-'Occ T1'!D16</f>
        <v>-1.0961044777474669</v>
      </c>
    </row>
    <row r="14" spans="1:29" x14ac:dyDescent="0.2">
      <c r="W14" s="10" t="str">
        <f>name!E3</f>
        <v>All occupations</v>
      </c>
      <c r="X14" s="11">
        <f>'Occ T1'!C18-'Occ T1'!B18</f>
        <v>-10.553999999999576</v>
      </c>
      <c r="Y14" s="11">
        <f>'Occ T1'!D18-'Occ T1'!C18</f>
        <v>0.82899999999955298</v>
      </c>
      <c r="Z14" s="11">
        <f>'Occ T1'!E18-'Occ T1'!D18</f>
        <v>4.911999999999864</v>
      </c>
      <c r="AA14" s="11">
        <f>'Occ T1'!F18-'Occ T1'!E18</f>
        <v>14.112999999999886</v>
      </c>
      <c r="AB14" s="11">
        <f>'Occ T1'!D18-'Occ T1'!B18</f>
        <v>-9.7250000000000227</v>
      </c>
      <c r="AC14" s="11">
        <f>'Occ T1'!F18-'Occ T1'!D18</f>
        <v>19.02499999999975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York and North Yorkshire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1.1920851263038443</v>
      </c>
      <c r="O3" s="11">
        <f>'Occ T1'!AB64</f>
        <v>1.7848483109194682</v>
      </c>
      <c r="P3" s="11">
        <f>'Occ T1'!Q64</f>
        <v>-0.59276318461566646</v>
      </c>
    </row>
    <row r="4" spans="1:16" x14ac:dyDescent="0.2">
      <c r="M4" s="10" t="str">
        <f>name!E5</f>
        <v>Professional occupations</v>
      </c>
      <c r="N4" s="11">
        <f>'Occ T1'!F65</f>
        <v>14.885375980982147</v>
      </c>
      <c r="O4" s="11">
        <f>'Occ T1'!AB65</f>
        <v>8.1646391708802071</v>
      </c>
      <c r="P4" s="11">
        <f>'Occ T1'!Q65</f>
        <v>6.7207368101019682</v>
      </c>
    </row>
    <row r="5" spans="1:16" x14ac:dyDescent="0.2">
      <c r="M5" s="10" t="str">
        <f>name!E6</f>
        <v>Associate professional occupations</v>
      </c>
      <c r="N5" s="11">
        <f>'Occ T1'!F66</f>
        <v>7.5209396920944158</v>
      </c>
      <c r="O5" s="11">
        <f>'Occ T1'!AB66</f>
        <v>8.0612295969564762</v>
      </c>
      <c r="P5" s="11">
        <f>'Occ T1'!Q66</f>
        <v>-0.54028990486200712</v>
      </c>
    </row>
    <row r="6" spans="1:16" x14ac:dyDescent="0.2">
      <c r="M6" s="10" t="str">
        <f>name!E7</f>
        <v>Administrative and secretarial occupations</v>
      </c>
      <c r="N6" s="11">
        <f>'Occ T1'!F67</f>
        <v>-0.42847384062712734</v>
      </c>
      <c r="O6" s="11">
        <f>'Occ T1'!AB67</f>
        <v>-4.4754490208602817</v>
      </c>
      <c r="P6" s="11">
        <f>'Occ T1'!Q67</f>
        <v>4.0469751802331331</v>
      </c>
    </row>
    <row r="7" spans="1:16" x14ac:dyDescent="0.2">
      <c r="M7" s="10" t="str">
        <f>name!E8</f>
        <v>Skilled trades occupations</v>
      </c>
      <c r="N7" s="11">
        <f>'Occ T1'!F68</f>
        <v>-3.5795345016476219</v>
      </c>
      <c r="O7" s="11">
        <f>'Occ T1'!AB68</f>
        <v>0.69383834788188725</v>
      </c>
      <c r="P7" s="11">
        <f>'Occ T1'!Q68</f>
        <v>-4.2733728495294656</v>
      </c>
    </row>
    <row r="8" spans="1:16" x14ac:dyDescent="0.2">
      <c r="M8" s="10" t="str">
        <f>name!E9</f>
        <v>Caring, leisure and other service occupations</v>
      </c>
      <c r="N8" s="11">
        <f>'Occ T1'!F69</f>
        <v>1.8361792053870545</v>
      </c>
      <c r="O8" s="11">
        <f>'Occ T1'!AB69</f>
        <v>0.43187299209895968</v>
      </c>
      <c r="P8" s="11">
        <f>'Occ T1'!Q69</f>
        <v>1.4043062132880832</v>
      </c>
    </row>
    <row r="9" spans="1:16" x14ac:dyDescent="0.2">
      <c r="M9" s="10" t="str">
        <f>name!E10</f>
        <v>Sales and customer service occupations</v>
      </c>
      <c r="N9" s="11">
        <f>'Occ T1'!F70</f>
        <v>0.56415900420662268</v>
      </c>
      <c r="O9" s="11">
        <f>'Occ T1'!AB70</f>
        <v>-1.1237009018785997</v>
      </c>
      <c r="P9" s="11">
        <f>'Occ T1'!Q70</f>
        <v>1.6878599060852508</v>
      </c>
    </row>
    <row r="10" spans="1:16" x14ac:dyDescent="0.2">
      <c r="M10" s="10" t="str">
        <f>name!E11</f>
        <v>Process, plant and machine operatives</v>
      </c>
      <c r="N10" s="11">
        <f>'Occ T1'!F71</f>
        <v>-1.8696261889521644</v>
      </c>
      <c r="O10" s="11">
        <f>'Occ T1'!AB71</f>
        <v>0.71900111357925844</v>
      </c>
      <c r="P10" s="11">
        <f>'Occ T1'!Q71</f>
        <v>-2.5886273025314068</v>
      </c>
    </row>
    <row r="11" spans="1:16" x14ac:dyDescent="0.2">
      <c r="M11" s="10" t="str">
        <f>name!E12</f>
        <v>Elementary occupations</v>
      </c>
      <c r="N11" s="11">
        <f>'Occ T1'!F72</f>
        <v>-1.0961044777474669</v>
      </c>
      <c r="O11" s="11">
        <f>'Occ T1'!AB72</f>
        <v>-1.8494219993698415</v>
      </c>
      <c r="P11" s="11">
        <f>'Occ T1'!Q72</f>
        <v>0.75331752162248478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19.02499999999975</v>
      </c>
      <c r="O13" s="11">
        <f>'Occ T1'!AB74</f>
        <v>12.406857610207567</v>
      </c>
      <c r="P13" s="11">
        <f>'Occ T1'!Q74</f>
        <v>6.6181423897923253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York and North Yorkshire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0.88350526690461351</v>
      </c>
      <c r="O3" s="11">
        <f>'Occ T5'!H44</f>
        <v>1.082002066867533</v>
      </c>
      <c r="P3" s="11">
        <f>'Occ T5'!G44</f>
        <v>-0.77342220746832169</v>
      </c>
    </row>
    <row r="4" spans="1:16" x14ac:dyDescent="0.2">
      <c r="M4" s="10" t="str">
        <f>name!E5</f>
        <v>Professional occupations</v>
      </c>
      <c r="N4" s="11">
        <f>'Occ T5'!I45</f>
        <v>-0.24464795751499935</v>
      </c>
      <c r="O4" s="11">
        <f>'Occ T5'!H45</f>
        <v>2.9517104349519876</v>
      </c>
      <c r="P4" s="11">
        <f>'Occ T5'!G45</f>
        <v>12.178313503545162</v>
      </c>
    </row>
    <row r="5" spans="1:16" x14ac:dyDescent="0.2">
      <c r="M5" s="10" t="str">
        <f>name!E6</f>
        <v>Associate professional occupations</v>
      </c>
      <c r="N5" s="11">
        <f>'Occ T5'!I46</f>
        <v>9.9020936014845518E-2</v>
      </c>
      <c r="O5" s="11">
        <f>'Occ T5'!H46</f>
        <v>2.8980506672062365</v>
      </c>
      <c r="P5" s="11">
        <f>'Occ T5'!G46</f>
        <v>4.5238680888733569</v>
      </c>
    </row>
    <row r="6" spans="1:16" x14ac:dyDescent="0.2">
      <c r="M6" s="10" t="str">
        <f>name!E7</f>
        <v>Administrative and secretarial occupations</v>
      </c>
      <c r="N6" s="11">
        <f>'Occ T5'!I47</f>
        <v>-9.3326047386229183E-2</v>
      </c>
      <c r="O6" s="11">
        <f>'Occ T5'!H47</f>
        <v>-1.1815956085246633</v>
      </c>
      <c r="P6" s="11">
        <f>'Occ T5'!G47</f>
        <v>0.84644781528374935</v>
      </c>
    </row>
    <row r="7" spans="1:16" x14ac:dyDescent="0.2">
      <c r="M7" s="10" t="str">
        <f>name!E8</f>
        <v>Skilled trades occupations</v>
      </c>
      <c r="N7" s="11">
        <f>'Occ T5'!I48</f>
        <v>0.73171472225092415</v>
      </c>
      <c r="O7" s="11">
        <f>'Occ T5'!H48</f>
        <v>0.66518003511779344</v>
      </c>
      <c r="P7" s="11">
        <f>'Occ T5'!G48</f>
        <v>-4.9764292590162817</v>
      </c>
    </row>
    <row r="8" spans="1:16" x14ac:dyDescent="0.2">
      <c r="M8" s="10" t="str">
        <f>name!E9</f>
        <v>Caring, leisure and other service occupations</v>
      </c>
      <c r="N8" s="11">
        <f>'Occ T5'!I49</f>
        <v>0.14964296477822003</v>
      </c>
      <c r="O8" s="11">
        <f>'Occ T5'!H49</f>
        <v>-0.40975018293920229</v>
      </c>
      <c r="P8" s="11">
        <f>'Occ T5'!G49</f>
        <v>2.096286423548019</v>
      </c>
    </row>
    <row r="9" spans="1:16" x14ac:dyDescent="0.2">
      <c r="M9" s="10" t="str">
        <f>name!E10</f>
        <v>Sales and customer service occupations</v>
      </c>
      <c r="N9" s="11">
        <f>'Occ T5'!I50</f>
        <v>-0.47365242967444554</v>
      </c>
      <c r="O9" s="11">
        <f>'Occ T5'!H50</f>
        <v>1.0693324534548907</v>
      </c>
      <c r="P9" s="11">
        <f>'Occ T5'!G50</f>
        <v>-3.152101957379827E-2</v>
      </c>
    </row>
    <row r="10" spans="1:16" x14ac:dyDescent="0.2">
      <c r="M10" s="10" t="str">
        <f>name!E11</f>
        <v>Process, plant and machine operatives</v>
      </c>
      <c r="N10" s="11">
        <f>'Occ T5'!I51</f>
        <v>0.8254306212347684</v>
      </c>
      <c r="O10" s="11">
        <f>'Occ T5'!H51</f>
        <v>1.0307463327284321</v>
      </c>
      <c r="P10" s="11">
        <f>'Occ T5'!G51</f>
        <v>-3.7258031429153817</v>
      </c>
    </row>
    <row r="11" spans="1:16" x14ac:dyDescent="0.2">
      <c r="M11" s="10" t="str">
        <f>name!E12</f>
        <v>Elementary occupations</v>
      </c>
      <c r="N11" s="11">
        <f>'Occ T5'!I52</f>
        <v>0.79583167679756794</v>
      </c>
      <c r="O11" s="11">
        <f>'Occ T5'!H52</f>
        <v>-3.856954214736124</v>
      </c>
      <c r="P11" s="11">
        <f>'Occ T5'!G52</f>
        <v>1.9650180601911735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2.6735197534052659</v>
      </c>
      <c r="O13" s="11">
        <f>'Occ T5'!H54</f>
        <v>4.2487219841268882</v>
      </c>
      <c r="P13" s="11">
        <f>'Occ T5'!G54</f>
        <v>12.102758262467717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0.3008338958624126</v>
      </c>
      <c r="O18" s="11">
        <f>'Occ T5'!AN44</f>
        <v>0.79327159801868197</v>
      </c>
      <c r="P18" s="11">
        <f>'Occ T5'!AM44</f>
        <v>0.69074281703838025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0.4497782281094298</v>
      </c>
      <c r="O19" s="11">
        <f>'Occ T5'!AN45</f>
        <v>1.9037438044973349</v>
      </c>
      <c r="P19" s="11">
        <f>'Occ T5'!AM45</f>
        <v>5.8111171382734383</v>
      </c>
    </row>
    <row r="20" spans="13:16" x14ac:dyDescent="0.2">
      <c r="M20" s="10" t="str">
        <f t="shared" si="0"/>
        <v>Associate professional occupations</v>
      </c>
      <c r="N20" s="11">
        <f>'Occ T5'!AO46</f>
        <v>0.13266951772515334</v>
      </c>
      <c r="O20" s="11">
        <f>'Occ T5'!AN46</f>
        <v>2.5448476102120399</v>
      </c>
      <c r="P20" s="11">
        <f>'Occ T5'!AM46</f>
        <v>5.3837124690192653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-0.23218357236081144</v>
      </c>
      <c r="O21" s="11">
        <f>'Occ T5'!AN47</f>
        <v>-1.5218685769273392</v>
      </c>
      <c r="P21" s="11">
        <f>'Occ T5'!AM47</f>
        <v>-2.7213968715721322</v>
      </c>
    </row>
    <row r="22" spans="13:16" x14ac:dyDescent="0.2">
      <c r="M22" s="10" t="str">
        <f t="shared" si="0"/>
        <v>Skilled trades occupations</v>
      </c>
      <c r="N22" s="11">
        <f>'Occ T5'!AO48</f>
        <v>0.40679864007267352</v>
      </c>
      <c r="O22" s="11">
        <f>'Occ T5'!AN48</f>
        <v>0.24332869227809617</v>
      </c>
      <c r="P22" s="11">
        <f>'Occ T5'!AM48</f>
        <v>4.3711015531116004E-2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-0.10041775628678229</v>
      </c>
      <c r="O23" s="11">
        <f>'Occ T5'!AN49</f>
        <v>-1.0916471341579097</v>
      </c>
      <c r="P23" s="11">
        <f>'Occ T5'!AM49</f>
        <v>1.6239378825436521</v>
      </c>
    </row>
    <row r="24" spans="13:16" x14ac:dyDescent="0.2">
      <c r="M24" s="10" t="str">
        <f t="shared" si="0"/>
        <v>Sales and customer service occupations</v>
      </c>
      <c r="N24" s="11">
        <f>'Occ T5'!AO50</f>
        <v>-0.2690502111124965</v>
      </c>
      <c r="O24" s="11">
        <f>'Occ T5'!AN50</f>
        <v>0.14277241218502112</v>
      </c>
      <c r="P24" s="11">
        <f>'Occ T5'!AM50</f>
        <v>-0.99742310295111469</v>
      </c>
    </row>
    <row r="25" spans="13:16" x14ac:dyDescent="0.2">
      <c r="M25" s="10" t="str">
        <f t="shared" si="0"/>
        <v>Process, plant and machine operatives</v>
      </c>
      <c r="N25" s="11">
        <f>'Occ T5'!AO51</f>
        <v>1.8965148185285552E-2</v>
      </c>
      <c r="O25" s="11">
        <f>'Occ T5'!AN51</f>
        <v>0.61838902719139277</v>
      </c>
      <c r="P25" s="11">
        <f>'Occ T5'!AM51</f>
        <v>8.1646938202582842E-2</v>
      </c>
    </row>
    <row r="26" spans="13:16" x14ac:dyDescent="0.2">
      <c r="M26" s="10" t="str">
        <f t="shared" si="0"/>
        <v>Elementary occupations</v>
      </c>
      <c r="N26" s="11">
        <f>'Occ T5'!AO52</f>
        <v>0.30962590439950299</v>
      </c>
      <c r="O26" s="11">
        <f>'Occ T5'!AN52</f>
        <v>-2.5328320465072611</v>
      </c>
      <c r="P26" s="11">
        <f>'Occ T5'!AM52</f>
        <v>0.37378414273790028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1.017019794594372</v>
      </c>
      <c r="O28" s="11">
        <f>'Occ T5'!AN54</f>
        <v>1.100005386790059</v>
      </c>
      <c r="P28" s="11">
        <f>'Occ T5'!AM54</f>
        <v>10.28983242882309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0.58267137104220357</v>
      </c>
      <c r="O33" s="11">
        <f>'Occ T5'!X44</f>
        <v>0.28873046884885056</v>
      </c>
      <c r="P33" s="11">
        <f>'Occ T5'!W44</f>
        <v>-1.4641650245066948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-0.69442618562442515</v>
      </c>
      <c r="O34" s="11">
        <f>'Occ T5'!X45</f>
        <v>1.0479666304546518</v>
      </c>
      <c r="P34" s="11">
        <f>'Occ T5'!W45</f>
        <v>6.3671963652717309</v>
      </c>
    </row>
    <row r="35" spans="1:16" x14ac:dyDescent="0.2">
      <c r="M35" s="10" t="str">
        <f t="shared" si="1"/>
        <v>Associate professional occupations</v>
      </c>
      <c r="N35" s="11">
        <f>'Occ T5'!Y46</f>
        <v>-3.3648581710304271E-2</v>
      </c>
      <c r="O35" s="11">
        <f>'Occ T5'!X46</f>
        <v>0.35320305699419974</v>
      </c>
      <c r="P35" s="11">
        <f>'Occ T5'!W46</f>
        <v>-0.85984438014590125</v>
      </c>
    </row>
    <row r="36" spans="1:16" x14ac:dyDescent="0.2">
      <c r="M36" s="10" t="str">
        <f t="shared" si="1"/>
        <v>Administrative and secretarial occupations</v>
      </c>
      <c r="N36" s="11">
        <f>'Occ T5'!Y47</f>
        <v>0.13885752497458237</v>
      </c>
      <c r="O36" s="11">
        <f>'Occ T5'!X47</f>
        <v>0.34027296840266619</v>
      </c>
      <c r="P36" s="11">
        <f>'Occ T5'!W47</f>
        <v>3.5678446868558762</v>
      </c>
    </row>
    <row r="37" spans="1:16" x14ac:dyDescent="0.2">
      <c r="M37" s="10" t="str">
        <f t="shared" si="1"/>
        <v>Skilled trades occupations</v>
      </c>
      <c r="N37" s="11">
        <f>'Occ T5'!Y48</f>
        <v>0.32491608217824464</v>
      </c>
      <c r="O37" s="11">
        <f>'Occ T5'!X48</f>
        <v>0.42185134283969861</v>
      </c>
      <c r="P37" s="11">
        <f>'Occ T5'!W48</f>
        <v>-5.0201402745473889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0.25006072106500221</v>
      </c>
      <c r="O38" s="11">
        <f>'Occ T5'!X49</f>
        <v>0.68189695121871008</v>
      </c>
      <c r="P38" s="11">
        <f>'Occ T5'!W49</f>
        <v>0.47234854100437662</v>
      </c>
    </row>
    <row r="39" spans="1:16" x14ac:dyDescent="0.2">
      <c r="M39" s="10" t="str">
        <f t="shared" si="1"/>
        <v>Sales and customer service occupations</v>
      </c>
      <c r="N39" s="11">
        <f>'Occ T5'!Y50</f>
        <v>-0.20460221856194982</v>
      </c>
      <c r="O39" s="11">
        <f>'Occ T5'!X50</f>
        <v>0.92656004126989711</v>
      </c>
      <c r="P39" s="11">
        <f>'Occ T5'!W50</f>
        <v>0.96590208337731642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York and North Yorkshire</v>
      </c>
      <c r="M40" s="10" t="str">
        <f t="shared" si="1"/>
        <v>Process, plant and machine operatives</v>
      </c>
      <c r="N40" s="11">
        <f>'Occ T5'!Y51</f>
        <v>0.80646547304948824</v>
      </c>
      <c r="O40" s="11">
        <f>'Occ T5'!X51</f>
        <v>0.41235730553703887</v>
      </c>
      <c r="P40" s="11">
        <f>'Occ T5'!W51</f>
        <v>-3.807450081117949</v>
      </c>
    </row>
    <row r="41" spans="1:16" x14ac:dyDescent="0.2">
      <c r="M41" s="10" t="str">
        <f t="shared" si="1"/>
        <v>Elementary occupations</v>
      </c>
      <c r="N41" s="11">
        <f>'Occ T5'!Y52</f>
        <v>0.48620577239806351</v>
      </c>
      <c r="O41" s="11">
        <f>'Occ T5'!X52</f>
        <v>-1.3241221682288842</v>
      </c>
      <c r="P41" s="11">
        <f>'Occ T5'!W52</f>
        <v>1.5912339174532804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1.6564999588109117</v>
      </c>
      <c r="O43" s="11">
        <f>'Occ T5'!X54</f>
        <v>3.1487165973368363</v>
      </c>
      <c r="P43" s="11">
        <f>'Occ T5'!W54</f>
        <v>1.8129258336446412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York and North Yorkshire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York and North Yorkshire, York and North Yorkshire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5.0797710310625872</v>
      </c>
      <c r="C5" s="11">
        <f>HLOOKUP(C$3,'Qual F1'!$M$4:$BW$14,11,FALSE)</f>
        <v>5.8230734067283905</v>
      </c>
      <c r="D5" s="11">
        <f>HLOOKUP(D$3,'Qual F1'!$M$4:$BW$14,11,FALSE)</f>
        <v>5.5690196344937917</v>
      </c>
      <c r="E5" s="11">
        <f>HLOOKUP(E$3,'Qual F1'!$M$4:$BW$14,11,FALSE)</f>
        <v>7.5407898007239895</v>
      </c>
      <c r="F5" s="11">
        <f>HLOOKUP(F$3,'Qual F1'!$M$4:$BW$14,11,FALSE)</f>
        <v>10.204454363598852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34.243291609620961</v>
      </c>
      <c r="C6" s="11">
        <f>HLOOKUP(C$3,'Qual F1'!$M$4:$BW$14,10,FALSE)</f>
        <v>40.761270062384071</v>
      </c>
      <c r="D6" s="11">
        <f>HLOOKUP(D$3,'Qual F1'!$M$4:$BW$14,10,FALSE)</f>
        <v>38.985808934538845</v>
      </c>
      <c r="E6" s="11">
        <f>HLOOKUP(E$3,'Qual F1'!$M$4:$BW$14,10,FALSE)</f>
        <v>53.400476390098255</v>
      </c>
      <c r="F6" s="11">
        <f>HLOOKUP(F$3,'Qual F1'!$M$4:$BW$14,10,FALSE)</f>
        <v>73.156717818032675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72.616552329462479</v>
      </c>
      <c r="C7" s="11">
        <f>HLOOKUP(C$3,'Qual F1'!$M$4:$BW$14,9,FALSE)</f>
        <v>77.470219037657301</v>
      </c>
      <c r="D7" s="11">
        <f>HLOOKUP(D$3,'Qual F1'!$M$4:$BW$14,9,FALSE)</f>
        <v>79.175518027953601</v>
      </c>
      <c r="E7" s="11">
        <f>HLOOKUP(E$3,'Qual F1'!$M$4:$BW$14,9,FALSE)</f>
        <v>88.925328079575152</v>
      </c>
      <c r="F7" s="11">
        <f>HLOOKUP(F$3,'Qual F1'!$M$4:$BW$14,9,FALSE)</f>
        <v>105.11576953190423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23.637730827340089</v>
      </c>
      <c r="C8" s="11">
        <f>HLOOKUP(C$3,'Qual F1'!$M$4:$BW$14,8,FALSE)</f>
        <v>22.429851975075227</v>
      </c>
      <c r="D8" s="11">
        <f>HLOOKUP(D$3,'Qual F1'!$M$4:$BW$14,8,FALSE)</f>
        <v>21.92543922100128</v>
      </c>
      <c r="E8" s="11">
        <f>HLOOKUP(E$3,'Qual F1'!$M$4:$BW$14,8,FALSE)</f>
        <v>23.271870622968137</v>
      </c>
      <c r="F8" s="11">
        <f>HLOOKUP(F$3,'Qual F1'!$M$4:$BW$14,8,FALSE)</f>
        <v>26.224822332042304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21.266256191749836</v>
      </c>
      <c r="C9" s="11">
        <f>HLOOKUP(C$3,'Qual F1'!$M$4:$BW$14,7,FALSE)</f>
        <v>21.91065656773694</v>
      </c>
      <c r="D9" s="11">
        <f>HLOOKUP(D$3,'Qual F1'!$M$4:$BW$14,7,FALSE)</f>
        <v>21.989994939782267</v>
      </c>
      <c r="E9" s="11">
        <f>HLOOKUP(E$3,'Qual F1'!$M$4:$BW$14,7,FALSE)</f>
        <v>24.527479782163621</v>
      </c>
      <c r="F9" s="11">
        <f>HLOOKUP(F$3,'Qual F1'!$M$4:$BW$14,7,FALSE)</f>
        <v>28.994271489349359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97.924864451400538</v>
      </c>
      <c r="C10" s="11">
        <f>HLOOKUP(C$3,'Qual F1'!$M$4:$BW$14,6,FALSE)</f>
        <v>96.890811268323759</v>
      </c>
      <c r="D10" s="11">
        <f>HLOOKUP(D$3,'Qual F1'!$M$4:$BW$14,6,FALSE)</f>
        <v>104.00662177174392</v>
      </c>
      <c r="E10" s="11">
        <f>HLOOKUP(E$3,'Qual F1'!$M$4:$BW$14,6,FALSE)</f>
        <v>100.94351262392352</v>
      </c>
      <c r="F10" s="11">
        <f>HLOOKUP(F$3,'Qual F1'!$M$4:$BW$14,6,FALSE)</f>
        <v>108.46362925727885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97.458220652723696</v>
      </c>
      <c r="C11" s="11">
        <f>HLOOKUP(C$3,'Qual F1'!$M$4:$BW$14,5,FALSE)</f>
        <v>88.760617494144654</v>
      </c>
      <c r="D11" s="11">
        <f>HLOOKUP(D$3,'Qual F1'!$M$4:$BW$14,5,FALSE)</f>
        <v>95.140697600789409</v>
      </c>
      <c r="E11" s="11">
        <f>HLOOKUP(E$3,'Qual F1'!$M$4:$BW$14,5,FALSE)</f>
        <v>82.553757581192855</v>
      </c>
      <c r="F11" s="11">
        <f>HLOOKUP(F$3,'Qual F1'!$M$4:$BW$14,5,FALSE)</f>
        <v>66.611512047294312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71.738778289108424</v>
      </c>
      <c r="C12" s="11">
        <f>HLOOKUP(C$3,'Qual F1'!$M$4:$BW$14,4,FALSE)</f>
        <v>62.322240097416618</v>
      </c>
      <c r="D12" s="11">
        <f>HLOOKUP(D$3,'Qual F1'!$M$4:$BW$14,4,FALSE)</f>
        <v>56.047247969910416</v>
      </c>
      <c r="E12" s="11">
        <f>HLOOKUP(E$3,'Qual F1'!$M$4:$BW$14,4,FALSE)</f>
        <v>50.309005518417415</v>
      </c>
      <c r="F12" s="11">
        <f>HLOOKUP(F$3,'Qual F1'!$M$4:$BW$14,4,FALSE)</f>
        <v>32.983173779843689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28.494534617531219</v>
      </c>
      <c r="C13" s="11">
        <f>HLOOKUP(C$3,'Qual F1'!$M$4:$BW$14,3,FALSE)</f>
        <v>25.537260090533529</v>
      </c>
      <c r="D13" s="11">
        <f>HLOOKUP(D$3,'Qual F1'!$M$4:$BW$14,3,FALSE)</f>
        <v>19.894651899786002</v>
      </c>
      <c r="E13" s="11">
        <f>HLOOKUP(E$3,'Qual F1'!$M$4:$BW$14,3,FALSE)</f>
        <v>16.174779600937494</v>
      </c>
      <c r="F13" s="11">
        <f>HLOOKUP(F$3,'Qual F1'!$M$4:$BW$14,3,FALSE)</f>
        <v>10.00564938065563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452.45999999999981</v>
      </c>
      <c r="C15" s="11">
        <f t="shared" ref="C15:F15" si="0">SUM(C5:C13)</f>
        <v>441.90600000000052</v>
      </c>
      <c r="D15" s="11">
        <f t="shared" si="0"/>
        <v>442.73499999999956</v>
      </c>
      <c r="E15" s="11">
        <f t="shared" si="0"/>
        <v>447.64700000000045</v>
      </c>
      <c r="F15" s="11">
        <f t="shared" si="0"/>
        <v>461.75999999999993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1.1227005770814191</v>
      </c>
      <c r="C19" s="18">
        <f t="shared" si="1"/>
        <v>1.3177176609343126</v>
      </c>
      <c r="D19" s="18">
        <f t="shared" si="1"/>
        <v>1.2578674905968124</v>
      </c>
      <c r="E19" s="18">
        <f t="shared" si="1"/>
        <v>1.6845393358436405</v>
      </c>
      <c r="F19" s="18">
        <f t="shared" si="1"/>
        <v>2.2099043580212347</v>
      </c>
      <c r="G19" s="11"/>
    </row>
    <row r="20" spans="1:7" x14ac:dyDescent="0.2">
      <c r="A20" t="str">
        <f>$A6</f>
        <v>RQF7 Other higher degree</v>
      </c>
      <c r="B20" s="18">
        <f t="shared" si="1"/>
        <v>7.568247272603319</v>
      </c>
      <c r="C20" s="18">
        <f t="shared" si="1"/>
        <v>9.2239684598950955</v>
      </c>
      <c r="D20" s="18">
        <f t="shared" si="1"/>
        <v>8.8056758409745974</v>
      </c>
      <c r="E20" s="18">
        <f t="shared" si="1"/>
        <v>11.929148724351599</v>
      </c>
      <c r="F20" s="18">
        <f t="shared" si="1"/>
        <v>15.84301754548525</v>
      </c>
      <c r="G20" s="11"/>
    </row>
    <row r="21" spans="1:7" x14ac:dyDescent="0.2">
      <c r="A21" t="str">
        <f>$A7</f>
        <v>RQF6 First degree</v>
      </c>
      <c r="B21" s="18">
        <f t="shared" si="1"/>
        <v>16.04927558888355</v>
      </c>
      <c r="C21" s="18">
        <f t="shared" si="1"/>
        <v>17.53092717402733</v>
      </c>
      <c r="D21" s="18">
        <f t="shared" si="1"/>
        <v>17.883275103155089</v>
      </c>
      <c r="E21" s="18">
        <f t="shared" si="1"/>
        <v>19.865056189268568</v>
      </c>
      <c r="F21" s="18">
        <f t="shared" si="1"/>
        <v>22.764156603409617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5.2242697315431412</v>
      </c>
      <c r="C22" s="18">
        <f t="shared" si="3"/>
        <v>5.0757065925955294</v>
      </c>
      <c r="D22" s="18">
        <f t="shared" si="3"/>
        <v>4.9522714989782379</v>
      </c>
      <c r="E22" s="18">
        <f t="shared" si="3"/>
        <v>5.1987102835421917</v>
      </c>
      <c r="F22" s="18">
        <f t="shared" si="3"/>
        <v>5.6793187656016775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4.7001406072912175</v>
      </c>
      <c r="C23" s="18">
        <f t="shared" si="4"/>
        <v>4.9582165817474566</v>
      </c>
      <c r="D23" s="18">
        <f t="shared" si="4"/>
        <v>4.9668526183342827</v>
      </c>
      <c r="E23" s="18">
        <f t="shared" si="4"/>
        <v>5.4792011969618022</v>
      </c>
      <c r="F23" s="18">
        <f t="shared" si="4"/>
        <v>6.2790781984904207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21.642767195199703</v>
      </c>
      <c r="C24" s="18">
        <f t="shared" si="5"/>
        <v>21.925660947876619</v>
      </c>
      <c r="D24" s="18">
        <f t="shared" si="5"/>
        <v>23.491845409046952</v>
      </c>
      <c r="E24" s="18">
        <f t="shared" si="5"/>
        <v>22.549802103872789</v>
      </c>
      <c r="F24" s="18">
        <f t="shared" si="5"/>
        <v>23.489178200207654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21.539632376944645</v>
      </c>
      <c r="C25" s="18">
        <f t="shared" si="6"/>
        <v>20.085859321698404</v>
      </c>
      <c r="D25" s="18">
        <f t="shared" si="6"/>
        <v>21.489310219609813</v>
      </c>
      <c r="E25" s="18">
        <f t="shared" si="6"/>
        <v>18.441709110346494</v>
      </c>
      <c r="F25" s="18">
        <f t="shared" si="6"/>
        <v>14.425570003312179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15.85527522634232</v>
      </c>
      <c r="C26" s="18">
        <f>C12/C$15*100</f>
        <v>14.103053612627242</v>
      </c>
      <c r="D26" s="18">
        <f t="shared" si="7"/>
        <v>12.65932170935446</v>
      </c>
      <c r="E26" s="18">
        <f t="shared" si="7"/>
        <v>11.23854410247748</v>
      </c>
      <c r="F26" s="18">
        <f t="shared" si="7"/>
        <v>7.1429257146231144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6.2976914241106909</v>
      </c>
      <c r="C27" s="18">
        <f>C13/C$15*100</f>
        <v>5.778889648598005</v>
      </c>
      <c r="D27" s="18">
        <f t="shared" si="8"/>
        <v>4.4935801099497494</v>
      </c>
      <c r="E27" s="18">
        <f t="shared" si="8"/>
        <v>3.6132889533354353</v>
      </c>
      <c r="F27" s="18">
        <f t="shared" si="8"/>
        <v>2.1668506108488459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3.472997896634511</v>
      </c>
      <c r="C33" s="18">
        <f t="shared" si="9"/>
        <v>-4.3628811538086953</v>
      </c>
      <c r="D33" s="18">
        <f t="shared" si="9"/>
        <v>6.2496766877037979</v>
      </c>
      <c r="E33" s="18">
        <f t="shared" si="9"/>
        <v>3.0711912077991954</v>
      </c>
      <c r="F33" s="18">
        <f>IF(F$3-D$3 &lt;&gt; 0,(EXP(LN(F5/D5)/(F$3-D$3))-1)*100,0)</f>
        <v>4.1199783772281284</v>
      </c>
    </row>
    <row r="34" spans="1:6" x14ac:dyDescent="0.2">
      <c r="A34" t="str">
        <f>$A20</f>
        <v>RQF7 Other higher degree</v>
      </c>
      <c r="B34" s="18">
        <f t="shared" si="9"/>
        <v>4.4523104393976665</v>
      </c>
      <c r="C34" s="18">
        <f t="shared" si="9"/>
        <v>-4.3557551693750636</v>
      </c>
      <c r="D34" s="18">
        <f t="shared" si="9"/>
        <v>6.4946317864769343</v>
      </c>
      <c r="E34" s="18">
        <f t="shared" si="9"/>
        <v>3.1979114777642259</v>
      </c>
      <c r="F34" s="18">
        <f t="shared" ref="F34:F43" si="10">IF(F$3-D$3 &lt;&gt; 0,(EXP(LN(F6/D6)/(F$3-D$3))-1)*100,0)</f>
        <v>4.2853198537343484</v>
      </c>
    </row>
    <row r="35" spans="1:6" x14ac:dyDescent="0.2">
      <c r="A35" t="str">
        <f>$A21</f>
        <v>RQF6 First degree</v>
      </c>
      <c r="B35" s="18">
        <f t="shared" si="9"/>
        <v>1.6306702016858798</v>
      </c>
      <c r="C35" s="18">
        <f t="shared" si="9"/>
        <v>2.2012316622822103</v>
      </c>
      <c r="D35" s="18">
        <f t="shared" si="9"/>
        <v>2.349779771746241</v>
      </c>
      <c r="E35" s="18">
        <f t="shared" si="9"/>
        <v>1.6867201881105132</v>
      </c>
      <c r="F35" s="18">
        <f t="shared" si="10"/>
        <v>1.9072613871803368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-1.302726351250405</v>
      </c>
      <c r="C36" s="18">
        <f t="shared" ref="C36:E36" si="12">IF(D$3-C$3 &lt;&gt; 0,(EXP(LN(D8/C8)/(D$3-C$3))-1)*100,0)</f>
        <v>-2.2488456661883705</v>
      </c>
      <c r="D36" s="18">
        <f t="shared" si="12"/>
        <v>1.1990879201964066</v>
      </c>
      <c r="E36" s="18">
        <f t="shared" si="12"/>
        <v>1.2017741428031137</v>
      </c>
      <c r="F36" s="18">
        <f t="shared" si="10"/>
        <v>1.2008787273450894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0.74907965834853929</v>
      </c>
      <c r="C37" s="18">
        <f t="shared" si="13"/>
        <v>0.36209947337750847</v>
      </c>
      <c r="D37" s="18">
        <f t="shared" si="13"/>
        <v>2.2081575085376892</v>
      </c>
      <c r="E37" s="18">
        <f t="shared" si="13"/>
        <v>1.6871153469101507</v>
      </c>
      <c r="F37" s="18">
        <f t="shared" si="10"/>
        <v>1.8605002638440338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-0.26504333565315896</v>
      </c>
      <c r="C38" s="18">
        <f t="shared" si="14"/>
        <v>7.3441541156199497</v>
      </c>
      <c r="D38" s="18">
        <f t="shared" si="14"/>
        <v>-0.59608608640848715</v>
      </c>
      <c r="E38" s="18">
        <f t="shared" si="14"/>
        <v>0.72112591136948012</v>
      </c>
      <c r="F38" s="18">
        <f t="shared" si="10"/>
        <v>0.28012718880403575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-2.3099213549543363</v>
      </c>
      <c r="C39" s="18">
        <f t="shared" si="15"/>
        <v>7.1879627325323936</v>
      </c>
      <c r="D39" s="18">
        <f t="shared" si="15"/>
        <v>-2.7982457680972073</v>
      </c>
      <c r="E39" s="18">
        <f t="shared" si="15"/>
        <v>-2.122865863630985</v>
      </c>
      <c r="F39" s="18">
        <f t="shared" si="10"/>
        <v>-2.3485123051416923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-3.4566710801624434</v>
      </c>
      <c r="C40" s="18">
        <f t="shared" si="16"/>
        <v>-10.068624166425488</v>
      </c>
      <c r="D40" s="18">
        <f t="shared" si="16"/>
        <v>-2.1370534084495296</v>
      </c>
      <c r="E40" s="18">
        <f t="shared" si="16"/>
        <v>-4.1339858300126213</v>
      </c>
      <c r="F40" s="18">
        <f t="shared" si="10"/>
        <v>-3.4729108238750417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-2.7021636407581817</v>
      </c>
      <c r="C41" s="18">
        <f t="shared" si="17"/>
        <v>-22.095589623724742</v>
      </c>
      <c r="D41" s="18">
        <f t="shared" si="17"/>
        <v>-4.05542898138882</v>
      </c>
      <c r="E41" s="18">
        <f t="shared" si="17"/>
        <v>-4.6895125115338328</v>
      </c>
      <c r="F41" s="18">
        <f t="shared" si="10"/>
        <v>-4.478618326049566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-0.58831689018746802</v>
      </c>
      <c r="C43" s="18">
        <f t="shared" ref="C43" si="18">IF(D$3-C$3 &lt;&gt; 0,(EXP(LN(D15/C15)/(D$3-C$3))-1)*100,0)</f>
        <v>0.18759645716488471</v>
      </c>
      <c r="D43" s="18">
        <f>IF(E$3-D$3 &lt;&gt; 0,(EXP(LN(E15/D15)/(E$3-D$3))-1)*100,0)</f>
        <v>0.22091522827827337</v>
      </c>
      <c r="E43" s="18">
        <f>IF(F$3-E$3 &lt;&gt; 0,(EXP(LN(F15/E15)/(F$3-E$3))-1)*100,0)</f>
        <v>0.31088525088109886</v>
      </c>
      <c r="F43" s="18">
        <f t="shared" si="10"/>
        <v>0.28088627274531763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0.74330237566580326</v>
      </c>
      <c r="C47" s="27">
        <f>D5-C5</f>
        <v>-0.2540537722345988</v>
      </c>
      <c r="D47" s="27">
        <f>E5-D5</f>
        <v>1.9717701662301979</v>
      </c>
      <c r="E47" s="27">
        <f>F5-E5</f>
        <v>2.663664562874863</v>
      </c>
      <c r="F47" s="27">
        <f>F5-D5</f>
        <v>4.6354347291050608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6.5179784527631099</v>
      </c>
      <c r="C48" s="27">
        <f t="shared" si="20"/>
        <v>-1.7754611278452259</v>
      </c>
      <c r="D48" s="27">
        <f t="shared" si="20"/>
        <v>14.41466745555941</v>
      </c>
      <c r="E48" s="27">
        <f t="shared" si="20"/>
        <v>19.75624142793442</v>
      </c>
      <c r="F48" s="27">
        <f t="shared" ref="F48:F57" si="21">F6-D6</f>
        <v>34.17090888349383</v>
      </c>
    </row>
    <row r="49" spans="1:6" x14ac:dyDescent="0.2">
      <c r="A49" t="str">
        <f t="shared" si="19"/>
        <v>RQF6 First degree</v>
      </c>
      <c r="B49" s="27">
        <f t="shared" ref="B49:E49" si="22">C7-B7</f>
        <v>4.8536667081948224</v>
      </c>
      <c r="C49" s="27">
        <f t="shared" si="22"/>
        <v>1.7052989902962992</v>
      </c>
      <c r="D49" s="27">
        <f t="shared" si="22"/>
        <v>9.7498100516215516</v>
      </c>
      <c r="E49" s="27">
        <f t="shared" si="22"/>
        <v>16.190441452329082</v>
      </c>
      <c r="F49" s="27">
        <f t="shared" si="21"/>
        <v>25.940251503950634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-1.2078788522648622</v>
      </c>
      <c r="C50" s="27">
        <f t="shared" si="23"/>
        <v>-0.5044127540739467</v>
      </c>
      <c r="D50" s="27">
        <f t="shared" si="23"/>
        <v>1.3464314019668571</v>
      </c>
      <c r="E50" s="27">
        <f t="shared" si="23"/>
        <v>2.952951709074167</v>
      </c>
      <c r="F50" s="27">
        <f t="shared" si="21"/>
        <v>4.2993831110410241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0.64440037598710376</v>
      </c>
      <c r="C51" s="27">
        <f t="shared" si="24"/>
        <v>7.9338372045327787E-2</v>
      </c>
      <c r="D51" s="27">
        <f t="shared" si="24"/>
        <v>2.5374848423813532</v>
      </c>
      <c r="E51" s="27">
        <f t="shared" si="24"/>
        <v>4.4667917071857381</v>
      </c>
      <c r="F51" s="27">
        <f t="shared" si="21"/>
        <v>7.0042765495670913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-1.0340531830767787</v>
      </c>
      <c r="C52" s="27">
        <f t="shared" si="25"/>
        <v>7.115810503420164</v>
      </c>
      <c r="D52" s="27">
        <f t="shared" si="25"/>
        <v>-3.0631091478203984</v>
      </c>
      <c r="E52" s="27">
        <f t="shared" si="25"/>
        <v>7.5201166333553289</v>
      </c>
      <c r="F52" s="27">
        <f t="shared" si="21"/>
        <v>4.4570074855349304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-8.6976031585790423</v>
      </c>
      <c r="C53" s="27">
        <f>D11-C11</f>
        <v>6.3800801066447548</v>
      </c>
      <c r="D53" s="27">
        <f t="shared" si="26"/>
        <v>-12.586940019596554</v>
      </c>
      <c r="E53" s="27">
        <f t="shared" si="26"/>
        <v>-15.942245533898543</v>
      </c>
      <c r="F53" s="27">
        <f t="shared" si="21"/>
        <v>-28.529185553495097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-9.4165381916918065</v>
      </c>
      <c r="C54" s="27">
        <f t="shared" si="27"/>
        <v>-6.2749921275062022</v>
      </c>
      <c r="D54" s="27">
        <f t="shared" si="27"/>
        <v>-5.7382424514930008</v>
      </c>
      <c r="E54" s="27">
        <f t="shared" si="27"/>
        <v>-17.325831738573726</v>
      </c>
      <c r="F54" s="27">
        <f t="shared" si="21"/>
        <v>-23.064074190066727</v>
      </c>
    </row>
    <row r="55" spans="1:6" x14ac:dyDescent="0.2">
      <c r="A55" t="str">
        <f t="shared" si="19"/>
        <v>No Qualification</v>
      </c>
      <c r="B55" s="27">
        <f t="shared" ref="B55:E55" si="28">C13-B13</f>
        <v>-2.9572745269976899</v>
      </c>
      <c r="C55" s="27">
        <f t="shared" si="28"/>
        <v>-5.6426081907475272</v>
      </c>
      <c r="D55" s="27">
        <f t="shared" si="28"/>
        <v>-3.7198722988485073</v>
      </c>
      <c r="E55" s="27">
        <f t="shared" si="28"/>
        <v>-6.1691302202818648</v>
      </c>
      <c r="F55" s="27">
        <f t="shared" si="21"/>
        <v>-9.8890025191303721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-10.553999999999292</v>
      </c>
      <c r="C57" s="29">
        <f t="shared" ref="C57" si="29">D15-C15</f>
        <v>0.82899999999904139</v>
      </c>
      <c r="D57" s="29">
        <f>E15-D15</f>
        <v>4.9120000000008872</v>
      </c>
      <c r="E57" s="29">
        <f>F15-E15</f>
        <v>14.112999999999488</v>
      </c>
      <c r="F57" s="29">
        <f t="shared" si="21"/>
        <v>19.025000000000375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York and North Yorkshire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31.424106106068123</v>
      </c>
      <c r="N6" s="11">
        <v>30.715962543934413</v>
      </c>
      <c r="O6" s="11">
        <v>34.083884665480696</v>
      </c>
      <c r="P6" s="11">
        <v>28.072219624135375</v>
      </c>
      <c r="Q6" s="11">
        <v>26.622086837889118</v>
      </c>
      <c r="R6" s="11">
        <v>28.494534617531219</v>
      </c>
      <c r="S6" s="11">
        <v>29.480442005472732</v>
      </c>
      <c r="T6" s="11">
        <v>27.367277461334801</v>
      </c>
      <c r="U6" s="11">
        <v>26.55569933003672</v>
      </c>
      <c r="V6" s="11">
        <v>25.537260090533529</v>
      </c>
      <c r="W6" s="11">
        <v>19.894651899786002</v>
      </c>
      <c r="X6" s="11">
        <v>19.166932932186761</v>
      </c>
      <c r="Y6" s="11">
        <v>19.102520462654169</v>
      </c>
      <c r="Z6" s="11">
        <v>17.952830092662037</v>
      </c>
      <c r="AA6" s="11">
        <v>16.874274496570617</v>
      </c>
      <c r="AB6" s="11">
        <v>16.174779600937494</v>
      </c>
      <c r="AC6" s="11">
        <v>15.522391717980925</v>
      </c>
      <c r="AD6" s="11">
        <v>14.864868819936225</v>
      </c>
      <c r="AE6" s="11">
        <v>14.184404240931361</v>
      </c>
      <c r="AF6" s="11">
        <v>13.510766298784013</v>
      </c>
      <c r="AG6" s="11">
        <v>12.838112881760873</v>
      </c>
      <c r="AH6" s="11">
        <v>12.16444312255471</v>
      </c>
      <c r="AI6" s="11">
        <v>11.490096207470566</v>
      </c>
      <c r="AJ6" s="11">
        <v>10.82181661725871</v>
      </c>
      <c r="AK6" s="11">
        <v>10.188356609650794</v>
      </c>
      <c r="AL6" s="11">
        <v>10.00564938065563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73.101950430085964</v>
      </c>
      <c r="N7" s="11">
        <v>70.250601452556651</v>
      </c>
      <c r="O7" s="11">
        <v>67.248022276301327</v>
      </c>
      <c r="P7" s="11">
        <v>70.217029213612932</v>
      </c>
      <c r="Q7" s="11">
        <v>67.376248654797152</v>
      </c>
      <c r="R7" s="11">
        <v>71.738778289108424</v>
      </c>
      <c r="S7" s="11">
        <v>64.599384407891989</v>
      </c>
      <c r="T7" s="11">
        <v>68.365869806537802</v>
      </c>
      <c r="U7" s="11">
        <v>68.914245056466015</v>
      </c>
      <c r="V7" s="11">
        <v>62.322240097416618</v>
      </c>
      <c r="W7" s="11">
        <v>56.047247969910416</v>
      </c>
      <c r="X7" s="11">
        <v>54.336848362563323</v>
      </c>
      <c r="Y7" s="11">
        <v>55.155626550519024</v>
      </c>
      <c r="Z7" s="11">
        <v>53.543054569518169</v>
      </c>
      <c r="AA7" s="11">
        <v>51.982223025299824</v>
      </c>
      <c r="AB7" s="11">
        <v>50.309005518417415</v>
      </c>
      <c r="AC7" s="11">
        <v>48.5787290913064</v>
      </c>
      <c r="AD7" s="11">
        <v>46.830021614056335</v>
      </c>
      <c r="AE7" s="11">
        <v>45.077837283699985</v>
      </c>
      <c r="AF7" s="11">
        <v>43.32626028706219</v>
      </c>
      <c r="AG7" s="11">
        <v>41.592695426658757</v>
      </c>
      <c r="AH7" s="11">
        <v>39.861122191118582</v>
      </c>
      <c r="AI7" s="11">
        <v>38.136363892297254</v>
      </c>
      <c r="AJ7" s="11">
        <v>36.422644483116997</v>
      </c>
      <c r="AK7" s="11">
        <v>34.720124439068499</v>
      </c>
      <c r="AL7" s="11">
        <v>32.983173779843689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95.998095996637772</v>
      </c>
      <c r="N8" s="11">
        <v>103.44298877995621</v>
      </c>
      <c r="O8" s="11">
        <v>100.27699239136652</v>
      </c>
      <c r="P8" s="11">
        <v>96.049476065682512</v>
      </c>
      <c r="Q8" s="11">
        <v>100.44975708788469</v>
      </c>
      <c r="R8" s="11">
        <v>97.458220652723696</v>
      </c>
      <c r="S8" s="11">
        <v>99.943402144637801</v>
      </c>
      <c r="T8" s="11">
        <v>97.676166074667094</v>
      </c>
      <c r="U8" s="11">
        <v>96.213786160210901</v>
      </c>
      <c r="V8" s="11">
        <v>88.760617494144654</v>
      </c>
      <c r="W8" s="11">
        <v>95.140697600789409</v>
      </c>
      <c r="X8" s="11">
        <v>85.520195592177402</v>
      </c>
      <c r="Y8" s="11">
        <v>86.61480630265379</v>
      </c>
      <c r="Z8" s="11">
        <v>85.25738186122004</v>
      </c>
      <c r="AA8" s="11">
        <v>83.999357419645293</v>
      </c>
      <c r="AB8" s="11">
        <v>82.553757581192855</v>
      </c>
      <c r="AC8" s="11">
        <v>81.022818417575124</v>
      </c>
      <c r="AD8" s="11">
        <v>79.454569229915421</v>
      </c>
      <c r="AE8" s="11">
        <v>77.88627663313008</v>
      </c>
      <c r="AF8" s="11">
        <v>76.306325249773678</v>
      </c>
      <c r="AG8" s="11">
        <v>74.738894199257004</v>
      </c>
      <c r="AH8" s="11">
        <v>73.15575824222708</v>
      </c>
      <c r="AI8" s="11">
        <v>71.567244991250703</v>
      </c>
      <c r="AJ8" s="11">
        <v>69.96360122116829</v>
      </c>
      <c r="AK8" s="11">
        <v>68.336565294029313</v>
      </c>
      <c r="AL8" s="11">
        <v>66.611512047294312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87.908722622916088</v>
      </c>
      <c r="N9" s="11">
        <v>87.246777182621273</v>
      </c>
      <c r="O9" s="11">
        <v>89.237775876753531</v>
      </c>
      <c r="P9" s="11">
        <v>89.713695474426771</v>
      </c>
      <c r="Q9" s="11">
        <v>95.109778901022253</v>
      </c>
      <c r="R9" s="11">
        <v>97.924864451400538</v>
      </c>
      <c r="S9" s="11">
        <v>97.778683944051735</v>
      </c>
      <c r="T9" s="11">
        <v>92.024794601625857</v>
      </c>
      <c r="U9" s="11">
        <v>92.407513417326399</v>
      </c>
      <c r="V9" s="11">
        <v>96.890811268323759</v>
      </c>
      <c r="W9" s="11">
        <v>104.00662177174392</v>
      </c>
      <c r="X9" s="11">
        <v>97.090952125117894</v>
      </c>
      <c r="Y9" s="11">
        <v>98.228220735593567</v>
      </c>
      <c r="Z9" s="11">
        <v>99.09410150289122</v>
      </c>
      <c r="AA9" s="11">
        <v>100.11147394357013</v>
      </c>
      <c r="AB9" s="11">
        <v>100.94351262392352</v>
      </c>
      <c r="AC9" s="11">
        <v>101.70026978000796</v>
      </c>
      <c r="AD9" s="11">
        <v>102.42415125552654</v>
      </c>
      <c r="AE9" s="11">
        <v>103.14947854918957</v>
      </c>
      <c r="AF9" s="11">
        <v>103.87812685306282</v>
      </c>
      <c r="AG9" s="11">
        <v>104.65123387377953</v>
      </c>
      <c r="AH9" s="11">
        <v>105.42290145369142</v>
      </c>
      <c r="AI9" s="11">
        <v>106.19853690259922</v>
      </c>
      <c r="AJ9" s="11">
        <v>106.9852641019643</v>
      </c>
      <c r="AK9" s="11">
        <v>107.76408840582086</v>
      </c>
      <c r="AL9" s="11">
        <v>108.46362925727885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19.287813653890957</v>
      </c>
      <c r="N10" s="11">
        <v>18.317587661248272</v>
      </c>
      <c r="O10" s="11">
        <v>19.340242199141812</v>
      </c>
      <c r="P10" s="11">
        <v>19.941748971712659</v>
      </c>
      <c r="Q10" s="11">
        <v>20.614376499118254</v>
      </c>
      <c r="R10" s="11">
        <v>21.266256191749836</v>
      </c>
      <c r="S10" s="11">
        <v>22.223419969780483</v>
      </c>
      <c r="T10" s="11">
        <v>22.182687853002097</v>
      </c>
      <c r="U10" s="11">
        <v>23.124762821229158</v>
      </c>
      <c r="V10" s="11">
        <v>21.91065656773694</v>
      </c>
      <c r="W10" s="11">
        <v>21.989994939782267</v>
      </c>
      <c r="X10" s="11">
        <v>23.877071542188521</v>
      </c>
      <c r="Y10" s="11">
        <v>23.255122586734625</v>
      </c>
      <c r="Z10" s="11">
        <v>23.667600976301703</v>
      </c>
      <c r="AA10" s="11">
        <v>24.120398744399708</v>
      </c>
      <c r="AB10" s="11">
        <v>24.527479782163621</v>
      </c>
      <c r="AC10" s="11">
        <v>24.932222785278853</v>
      </c>
      <c r="AD10" s="11">
        <v>25.345010662654072</v>
      </c>
      <c r="AE10">
        <v>25.759652618397709</v>
      </c>
      <c r="AF10">
        <v>26.181625956644368</v>
      </c>
      <c r="AG10">
        <v>26.631371723537619</v>
      </c>
      <c r="AH10">
        <v>27.094957076192177</v>
      </c>
      <c r="AI10" s="11">
        <v>27.563195074613446</v>
      </c>
      <c r="AJ10" s="11">
        <v>28.044674848585299</v>
      </c>
      <c r="AK10" s="11">
        <v>28.54286815593359</v>
      </c>
      <c r="AL10" s="11">
        <v>28.994271489349359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23.141804029948521</v>
      </c>
      <c r="N11" s="11">
        <v>21.61900684596359</v>
      </c>
      <c r="O11" s="11">
        <v>22.219849372921985</v>
      </c>
      <c r="P11" s="11">
        <v>22.968699182629535</v>
      </c>
      <c r="Q11" s="11">
        <v>22.136641292514955</v>
      </c>
      <c r="R11" s="11">
        <v>23.637730827340089</v>
      </c>
      <c r="S11" s="11">
        <v>23.143533470196363</v>
      </c>
      <c r="T11" s="11">
        <v>22.957563596531983</v>
      </c>
      <c r="U11" s="11">
        <v>23.30445575210269</v>
      </c>
      <c r="V11" s="11">
        <v>22.429851975075227</v>
      </c>
      <c r="W11" s="11">
        <v>21.92543922100128</v>
      </c>
      <c r="X11" s="11">
        <v>23.205337685350127</v>
      </c>
      <c r="Y11" s="11">
        <v>22.610397713766766</v>
      </c>
      <c r="Z11" s="11">
        <v>22.808716434388398</v>
      </c>
      <c r="AA11" s="11">
        <v>23.062374873470613</v>
      </c>
      <c r="AB11" s="11">
        <v>23.271870622968137</v>
      </c>
      <c r="AC11" s="11">
        <v>23.475790619327871</v>
      </c>
      <c r="AD11" s="11">
        <v>23.691895716689846</v>
      </c>
      <c r="AE11">
        <v>23.954212199242221</v>
      </c>
      <c r="AF11">
        <v>24.231728440409661</v>
      </c>
      <c r="AG11">
        <v>24.531566897584909</v>
      </c>
      <c r="AH11">
        <v>24.854080921094834</v>
      </c>
      <c r="AI11" s="11">
        <v>25.191329625364414</v>
      </c>
      <c r="AJ11" s="11">
        <v>25.541540730655413</v>
      </c>
      <c r="AK11" s="11">
        <v>25.894523877305037</v>
      </c>
      <c r="AL11" s="11">
        <v>26.224822332042304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58.861879524120845</v>
      </c>
      <c r="N12" s="11">
        <v>57.884726788516971</v>
      </c>
      <c r="O12" s="11">
        <v>64.010883721874094</v>
      </c>
      <c r="P12" s="11">
        <v>67.240750841609</v>
      </c>
      <c r="Q12" s="11">
        <v>68.623585393906353</v>
      </c>
      <c r="R12" s="11">
        <v>72.616552329462479</v>
      </c>
      <c r="S12" s="11">
        <v>76.022317505376549</v>
      </c>
      <c r="T12" s="11">
        <v>76.99411317334507</v>
      </c>
      <c r="U12" s="11">
        <v>79.860807349395941</v>
      </c>
      <c r="V12" s="11">
        <v>77.470219037657301</v>
      </c>
      <c r="W12" s="11">
        <v>79.175518027953601</v>
      </c>
      <c r="X12" s="11">
        <v>83.767293346500097</v>
      </c>
      <c r="Y12" s="11">
        <v>83.510907688305224</v>
      </c>
      <c r="Z12" s="11">
        <v>85.271872946313763</v>
      </c>
      <c r="AA12" s="11">
        <v>87.179619171850931</v>
      </c>
      <c r="AB12" s="11">
        <v>88.925328079575152</v>
      </c>
      <c r="AC12" s="11">
        <v>90.581831390679127</v>
      </c>
      <c r="AD12" s="11">
        <v>92.204903441827128</v>
      </c>
      <c r="AE12">
        <v>93.811062066671198</v>
      </c>
      <c r="AF12">
        <v>95.418033754393292</v>
      </c>
      <c r="AG12">
        <v>97.056804804407804</v>
      </c>
      <c r="AH12">
        <v>98.679015384967627</v>
      </c>
      <c r="AI12">
        <v>100.31175010344801</v>
      </c>
      <c r="AJ12">
        <v>101.9534180962401</v>
      </c>
      <c r="AK12">
        <v>103.57417069820248</v>
      </c>
      <c r="AL12">
        <v>105.11576953190423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26.049988637015403</v>
      </c>
      <c r="N13" s="11">
        <v>26.530976119650653</v>
      </c>
      <c r="O13" s="11">
        <v>25.292380318564764</v>
      </c>
      <c r="P13" s="11">
        <v>28.567806570403881</v>
      </c>
      <c r="Q13" s="11">
        <v>28.548749517997432</v>
      </c>
      <c r="R13" s="11">
        <v>34.243291609620961</v>
      </c>
      <c r="S13" s="11">
        <v>35.389244948206517</v>
      </c>
      <c r="T13" s="11">
        <v>36.515551026348966</v>
      </c>
      <c r="U13" s="11">
        <v>43.449742417498207</v>
      </c>
      <c r="V13" s="11">
        <v>40.761270062384071</v>
      </c>
      <c r="W13" s="11">
        <v>38.985808934538845</v>
      </c>
      <c r="X13" s="11">
        <v>48.23037437417517</v>
      </c>
      <c r="Y13" s="11">
        <v>46.988082225410977</v>
      </c>
      <c r="Z13" s="11">
        <v>49.102032797659113</v>
      </c>
      <c r="AA13" s="11">
        <v>51.305856134843388</v>
      </c>
      <c r="AB13" s="11">
        <v>53.400476390098255</v>
      </c>
      <c r="AC13" s="11">
        <v>55.439847905374762</v>
      </c>
      <c r="AD13" s="11">
        <v>57.457900126985635</v>
      </c>
      <c r="AE13">
        <v>59.460777513945587</v>
      </c>
      <c r="AF13">
        <v>61.452133602940421</v>
      </c>
      <c r="AG13">
        <v>63.454693832804821</v>
      </c>
      <c r="AH13">
        <v>65.441449578706298</v>
      </c>
      <c r="AI13">
        <v>67.414385312508969</v>
      </c>
      <c r="AJ13">
        <v>69.373292939241949</v>
      </c>
      <c r="AK13">
        <v>71.305332513106251</v>
      </c>
      <c r="AL13">
        <v>73.156717818032675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3.6466389993163371</v>
      </c>
      <c r="N14" s="11">
        <v>3.8693726255521206</v>
      </c>
      <c r="O14" s="11">
        <v>3.7539691775955397</v>
      </c>
      <c r="P14" s="11">
        <v>4.1815740557873271</v>
      </c>
      <c r="Q14" s="11">
        <v>4.1367758148696465</v>
      </c>
      <c r="R14" s="11">
        <v>5.0797710310625872</v>
      </c>
      <c r="S14" s="11">
        <v>4.9705716043865031</v>
      </c>
      <c r="T14" s="11">
        <v>5.1799764066064267</v>
      </c>
      <c r="U14" s="11">
        <v>6.2049876957341432</v>
      </c>
      <c r="V14" s="11">
        <v>5.8230734067283905</v>
      </c>
      <c r="W14" s="11">
        <v>5.5690196344937917</v>
      </c>
      <c r="X14" s="11">
        <v>6.8469940397405606</v>
      </c>
      <c r="Y14" s="11">
        <v>6.673315734362129</v>
      </c>
      <c r="Z14" s="11">
        <v>6.961408819045424</v>
      </c>
      <c r="AA14" s="11">
        <v>7.2594221903491798</v>
      </c>
      <c r="AB14" s="11">
        <v>7.5407898007239895</v>
      </c>
      <c r="AC14" s="11">
        <v>7.8140982924691338</v>
      </c>
      <c r="AD14" s="11">
        <v>8.082679132409039</v>
      </c>
      <c r="AE14">
        <v>8.3542988947924925</v>
      </c>
      <c r="AF14">
        <v>8.6229995569302602</v>
      </c>
      <c r="AG14">
        <v>8.8936263602084242</v>
      </c>
      <c r="AH14">
        <v>9.161272029447197</v>
      </c>
      <c r="AI14">
        <v>9.4280978904472779</v>
      </c>
      <c r="AJ14">
        <v>9.6907469617692996</v>
      </c>
      <c r="AK14">
        <v>9.951970006882874</v>
      </c>
      <c r="AL14">
        <v>10.204454363598852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York and North Yorkshire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York and North Yorkshire</v>
      </c>
      <c r="W1" s="203" t="str">
        <f>CONCATENATE("Shift-share Figure 1: Levels of Employment, ",C4," - ",F40,", ",Info!B5)</f>
        <v>Shift-share Figure 1: Levels of Employment, 2015 - 2035, York and North Yorkshire</v>
      </c>
      <c r="AK1" s="203" t="str">
        <f>CONCATENATE("Shift-share Figure 1.1: Net Changes, ",C4,"-",F40,", ",Info!B5)</f>
        <v>Shift-share Figure 1.1: Net Changes, 2015-2035, York and North Yorkshire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24.523954185559763</v>
      </c>
      <c r="C8" s="141">
        <f t="shared" ref="C8:C33" si="0">B8/B$35*100</f>
        <v>5.4201375117269528</v>
      </c>
      <c r="E8" s="151">
        <v>29.716760366897443</v>
      </c>
      <c r="F8" s="141">
        <f t="shared" ref="F8:F33" si="1">E8/E$35*100</f>
        <v>6.7120874489022642</v>
      </c>
      <c r="H8" s="151">
        <f>E8-B8</f>
        <v>5.19280618133768</v>
      </c>
      <c r="I8" s="141">
        <f>IF(B8&lt;&gt;0,((E8/B8)-1)*100,0)</f>
        <v>21.174424572996941</v>
      </c>
      <c r="K8" s="207">
        <f t="shared" ref="K8:K33" si="2">(($E$35/$B$35)-1)*B8</f>
        <v>-0.52710837301543878</v>
      </c>
      <c r="L8" s="141">
        <f>IF(B8&lt;&gt;0,K8/B8*100,0)</f>
        <v>-2.1493612695044573</v>
      </c>
      <c r="N8" s="151">
        <f>H8-(K8+Q8)</f>
        <v>5.3709193779799493</v>
      </c>
      <c r="O8" s="141">
        <f>IF(B8&lt;&gt;0,N8/B8*100,0)</f>
        <v>21.90070711004045</v>
      </c>
      <c r="Q8" s="151">
        <v>0.34899517637316929</v>
      </c>
      <c r="R8" s="141">
        <f>IF(B8&lt;&gt;0,Q8/B8*100,0)</f>
        <v>1.4230787324609555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15.536789549843853</v>
      </c>
      <c r="C9" s="141">
        <f t="shared" si="0"/>
        <v>3.4338481964911494</v>
      </c>
      <c r="E9" s="151">
        <v>16.009638331844965</v>
      </c>
      <c r="F9" s="141">
        <f t="shared" si="1"/>
        <v>3.6160769606751133</v>
      </c>
      <c r="H9" s="151">
        <f t="shared" ref="H9:H32" si="3">E9-B9</f>
        <v>0.4728487820011118</v>
      </c>
      <c r="I9" s="141">
        <f t="shared" ref="I9:I32" si="4">IF(B9&lt;&gt;0,((E9/B9)-1)*100,0)</f>
        <v>3.0434137019373031</v>
      </c>
      <c r="K9" s="207">
        <f t="shared" si="2"/>
        <v>-0.33394173710875968</v>
      </c>
      <c r="L9" s="141">
        <f t="shared" ref="L9:L32" si="5">IF(B9&lt;&gt;0,K9/B9*100,0)</f>
        <v>-2.1493612695044573</v>
      </c>
      <c r="N9" s="151">
        <f t="shared" ref="N9:N31" si="6">H9-(K9+Q9)</f>
        <v>1.00250229026316</v>
      </c>
      <c r="O9" s="141">
        <f>IF(B9&lt;&gt;0,N9/B9*100,0)</f>
        <v>6.4524417161409984</v>
      </c>
      <c r="Q9" s="151">
        <v>-0.19571177115328839</v>
      </c>
      <c r="R9" s="141">
        <f>IF(B9&lt;&gt;0,Q9/B9*100,0)</f>
        <v>-1.2596667446992311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17.560076443707032</v>
      </c>
      <c r="C10" s="141">
        <f t="shared" si="0"/>
        <v>3.881022950914343</v>
      </c>
      <c r="E10" s="151">
        <v>21.139522211849187</v>
      </c>
      <c r="F10" s="141">
        <f t="shared" si="1"/>
        <v>4.7747574083479245</v>
      </c>
      <c r="H10" s="151">
        <f t="shared" si="3"/>
        <v>3.5794457681421541</v>
      </c>
      <c r="I10" s="141">
        <f t="shared" si="4"/>
        <v>20.383998780511646</v>
      </c>
      <c r="K10" s="207">
        <f t="shared" si="2"/>
        <v>-0.37742948197641463</v>
      </c>
      <c r="L10" s="141">
        <f t="shared" si="5"/>
        <v>-2.1493612695044573</v>
      </c>
      <c r="N10" s="151">
        <f t="shared" si="6"/>
        <v>3.4342127091619625</v>
      </c>
      <c r="O10" s="141">
        <f t="shared" ref="O10:O32" si="7">IF(B10&lt;&gt;0,N10/B10*100,0)</f>
        <v>19.556934846901957</v>
      </c>
      <c r="Q10" s="151">
        <v>0.52266254095660603</v>
      </c>
      <c r="R10" s="141">
        <f t="shared" ref="R10:R32" si="8">IF(B10&lt;&gt;0,Q10/B10*100,0)</f>
        <v>2.976425203114144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17.021244909325901</v>
      </c>
      <c r="C11" s="141">
        <f t="shared" si="0"/>
        <v>3.7619336315532652</v>
      </c>
      <c r="E11" s="151">
        <v>18.498142824247623</v>
      </c>
      <c r="F11" s="141">
        <f t="shared" si="1"/>
        <v>4.178152353947084</v>
      </c>
      <c r="H11" s="151">
        <f>E11-B11</f>
        <v>1.4768979149217216</v>
      </c>
      <c r="I11" s="141">
        <f>IF(B11&lt;&gt;0,((E11/B11)-1)*100,0)</f>
        <v>8.6767914026813173</v>
      </c>
      <c r="K11" s="207">
        <f t="shared" si="2"/>
        <v>-0.36584804566855</v>
      </c>
      <c r="L11" s="141">
        <f t="shared" si="5"/>
        <v>-2.1493612695044573</v>
      </c>
      <c r="N11" s="151">
        <f t="shared" si="6"/>
        <v>1.9665205073764196</v>
      </c>
      <c r="O11" s="141">
        <f t="shared" si="7"/>
        <v>11.553329488250109</v>
      </c>
      <c r="Q11" s="151">
        <v>-0.12377454678614792</v>
      </c>
      <c r="R11" s="141">
        <f>IF(B11&lt;&gt;0,Q11/B11*100,0)</f>
        <v>-0.72717681606432982</v>
      </c>
      <c r="T11" s="136"/>
    </row>
    <row r="12" spans="1:97" x14ac:dyDescent="0.2">
      <c r="A12" s="10" t="str">
        <f>name!$D8</f>
        <v>23 Teaching and other educational professionals</v>
      </c>
      <c r="B12" s="151">
        <v>18.809081408455146</v>
      </c>
      <c r="C12" s="141">
        <f t="shared" si="0"/>
        <v>4.1570705495414293</v>
      </c>
      <c r="E12" s="151">
        <v>19.549506725933245</v>
      </c>
      <c r="F12" s="141">
        <f t="shared" si="1"/>
        <v>4.4156226017670264</v>
      </c>
      <c r="H12" s="151">
        <f t="shared" si="3"/>
        <v>0.74042531747809903</v>
      </c>
      <c r="I12" s="141">
        <f t="shared" si="4"/>
        <v>3.9365309841514096</v>
      </c>
      <c r="K12" s="207">
        <f t="shared" si="2"/>
        <v>-0.40427511094289836</v>
      </c>
      <c r="L12" s="141">
        <f t="shared" si="5"/>
        <v>-2.1493612695044573</v>
      </c>
      <c r="N12" s="151">
        <f t="shared" si="6"/>
        <v>2.3374337581917866</v>
      </c>
      <c r="O12" s="141">
        <f t="shared" si="7"/>
        <v>12.427155305633653</v>
      </c>
      <c r="Q12" s="151">
        <v>-1.1927333297707889</v>
      </c>
      <c r="R12" s="141">
        <f t="shared" si="8"/>
        <v>-6.3412630519777844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21.694711128872321</v>
      </c>
      <c r="C13" s="141">
        <f t="shared" si="0"/>
        <v>4.7948351520294228</v>
      </c>
      <c r="E13" s="151">
        <v>28.261356110989851</v>
      </c>
      <c r="F13" s="141">
        <f t="shared" si="1"/>
        <v>6.3833571122657684</v>
      </c>
      <c r="H13" s="151">
        <f t="shared" si="3"/>
        <v>6.5666449821175306</v>
      </c>
      <c r="I13" s="141">
        <f t="shared" si="4"/>
        <v>30.268414007035748</v>
      </c>
      <c r="K13" s="207">
        <f t="shared" si="2"/>
        <v>-0.46629771853485491</v>
      </c>
      <c r="L13" s="141">
        <f t="shared" si="5"/>
        <v>-2.1493612695044573</v>
      </c>
      <c r="N13" s="151">
        <f>H13-(K13+Q13)</f>
        <v>5.8111131576006603</v>
      </c>
      <c r="O13" s="141">
        <f>IF(B13&lt;&gt;0,N13/B13*100,0)</f>
        <v>26.785851736310807</v>
      </c>
      <c r="Q13" s="151">
        <v>1.2218295430517254</v>
      </c>
      <c r="R13" s="141">
        <f t="shared" si="8"/>
        <v>5.6319235402293897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7.0851618352805152</v>
      </c>
      <c r="C14" s="141">
        <f t="shared" si="0"/>
        <v>1.5659200449278425</v>
      </c>
      <c r="E14" s="151">
        <v>8.9195345468300804</v>
      </c>
      <c r="F14" s="141">
        <f t="shared" si="1"/>
        <v>2.0146440978983091</v>
      </c>
      <c r="H14" s="151">
        <f t="shared" si="3"/>
        <v>1.8343727115495652</v>
      </c>
      <c r="I14" s="141">
        <f t="shared" si="4"/>
        <v>25.890343145237971</v>
      </c>
      <c r="K14" s="207">
        <f t="shared" si="2"/>
        <v>-0.15228572436923057</v>
      </c>
      <c r="L14" s="141">
        <f>IF(B14&lt;&gt;0,K14/B14*100,0)</f>
        <v>-2.1493612695044573</v>
      </c>
      <c r="N14" s="151">
        <f t="shared" si="6"/>
        <v>1.7344249054664318</v>
      </c>
      <c r="O14" s="141">
        <f t="shared" si="7"/>
        <v>24.479679445427411</v>
      </c>
      <c r="Q14" s="151">
        <v>0.25223353045236396</v>
      </c>
      <c r="R14" s="141">
        <f t="shared" si="8"/>
        <v>3.5600249693150099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7.1571822010121533</v>
      </c>
      <c r="C15" s="141">
        <f t="shared" si="0"/>
        <v>1.5818375549246686</v>
      </c>
      <c r="E15" s="151">
        <v>7.7378070840082378</v>
      </c>
      <c r="F15" s="141">
        <f t="shared" si="1"/>
        <v>1.7477287957826322</v>
      </c>
      <c r="H15" s="151">
        <f t="shared" si="3"/>
        <v>0.5806248829960845</v>
      </c>
      <c r="I15" s="141">
        <f t="shared" si="4"/>
        <v>8.1124787198231907</v>
      </c>
      <c r="K15" s="207">
        <f t="shared" si="2"/>
        <v>-0.15383370221642187</v>
      </c>
      <c r="L15" s="141">
        <f t="shared" si="5"/>
        <v>-2.1493612695044573</v>
      </c>
      <c r="N15" s="151">
        <f t="shared" si="6"/>
        <v>0.81504197367135578</v>
      </c>
      <c r="O15" s="141">
        <f t="shared" si="7"/>
        <v>11.387749407247091</v>
      </c>
      <c r="Q15" s="151">
        <v>-8.0583388458849423E-2</v>
      </c>
      <c r="R15" s="141">
        <f t="shared" si="8"/>
        <v>-1.1259094179194362</v>
      </c>
      <c r="T15" s="11"/>
    </row>
    <row r="16" spans="1:97" x14ac:dyDescent="0.2">
      <c r="A16" s="10" t="str">
        <f>name!$D12</f>
        <v>33 Protective service occupations</v>
      </c>
      <c r="B16" s="151">
        <v>4.2968714514617661</v>
      </c>
      <c r="C16" s="141">
        <f t="shared" si="0"/>
        <v>0.94966879977495622</v>
      </c>
      <c r="E16" s="151">
        <v>4.965392915786305</v>
      </c>
      <c r="F16" s="141">
        <f t="shared" si="1"/>
        <v>1.1215270795817598</v>
      </c>
      <c r="H16" s="151">
        <f t="shared" si="3"/>
        <v>0.66852146432453896</v>
      </c>
      <c r="I16" s="141">
        <f t="shared" si="4"/>
        <v>15.558330563906274</v>
      </c>
      <c r="K16" s="207">
        <f t="shared" si="2"/>
        <v>-9.2355290778113219E-2</v>
      </c>
      <c r="L16" s="141">
        <f t="shared" si="5"/>
        <v>-2.1493612695044573</v>
      </c>
      <c r="N16" s="151">
        <f t="shared" si="6"/>
        <v>0.23004160312592481</v>
      </c>
      <c r="O16" s="141">
        <f t="shared" si="7"/>
        <v>5.3536999122388513</v>
      </c>
      <c r="Q16" s="151">
        <v>0.53083515197672737</v>
      </c>
      <c r="R16" s="141">
        <f t="shared" si="8"/>
        <v>12.353991921171877</v>
      </c>
      <c r="T16" s="11"/>
    </row>
    <row r="17" spans="1:20" x14ac:dyDescent="0.2">
      <c r="A17" s="10" t="str">
        <f>name!$D13</f>
        <v>34 Culture, media and sports occupations</v>
      </c>
      <c r="B17" s="151">
        <v>5.8970737793840557</v>
      </c>
      <c r="C17" s="141">
        <f t="shared" si="0"/>
        <v>1.3033359367422659</v>
      </c>
      <c r="E17" s="151">
        <v>7.0817415544770865</v>
      </c>
      <c r="F17" s="141">
        <f t="shared" si="1"/>
        <v>1.5995440962374978</v>
      </c>
      <c r="H17" s="151">
        <f t="shared" si="3"/>
        <v>1.1846677750930308</v>
      </c>
      <c r="I17" s="141">
        <f t="shared" si="4"/>
        <v>20.089078404183859</v>
      </c>
      <c r="K17" s="207">
        <f t="shared" si="2"/>
        <v>-0.12674941984818361</v>
      </c>
      <c r="L17" s="141">
        <f t="shared" si="5"/>
        <v>-2.1493612695044573</v>
      </c>
      <c r="N17" s="151">
        <f t="shared" si="6"/>
        <v>1.1455460521550134</v>
      </c>
      <c r="O17" s="141">
        <f t="shared" si="7"/>
        <v>19.425669323653345</v>
      </c>
      <c r="Q17" s="151">
        <v>0.16587114278620094</v>
      </c>
      <c r="R17" s="141">
        <f t="shared" si="8"/>
        <v>2.8127703500349632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22.332402702294491</v>
      </c>
      <c r="C18" s="141">
        <f t="shared" si="0"/>
        <v>4.9357739252739457</v>
      </c>
      <c r="E18" s="151">
        <v>24.693191646282905</v>
      </c>
      <c r="F18" s="141">
        <f t="shared" si="1"/>
        <v>5.5774202731392144</v>
      </c>
      <c r="H18" s="151">
        <f t="shared" si="3"/>
        <v>2.360788943988414</v>
      </c>
      <c r="I18" s="141">
        <f t="shared" si="4"/>
        <v>10.571137263908724</v>
      </c>
      <c r="K18" s="207">
        <f t="shared" si="2"/>
        <v>-0.48000401423288458</v>
      </c>
      <c r="L18" s="141">
        <f t="shared" si="5"/>
        <v>-2.1493612695044573</v>
      </c>
      <c r="N18" s="151">
        <f t="shared" si="6"/>
        <v>2.4578963357674453</v>
      </c>
      <c r="O18" s="141">
        <f t="shared" si="7"/>
        <v>11.005964600105095</v>
      </c>
      <c r="Q18" s="151">
        <v>0.38289662245385331</v>
      </c>
      <c r="R18" s="141">
        <f t="shared" si="8"/>
        <v>1.714533933308096</v>
      </c>
      <c r="T18" s="11"/>
    </row>
    <row r="19" spans="1:20" x14ac:dyDescent="0.2">
      <c r="A19" s="10" t="str">
        <f>name!$D15</f>
        <v>41 Administrative occupations</v>
      </c>
      <c r="B19" s="151">
        <v>44.282109684996307</v>
      </c>
      <c r="C19" s="141">
        <f t="shared" si="0"/>
        <v>9.7869667340751256</v>
      </c>
      <c r="E19" s="151">
        <v>44.475171364697559</v>
      </c>
      <c r="F19" s="141">
        <f t="shared" si="1"/>
        <v>10.045551258585283</v>
      </c>
      <c r="H19" s="151">
        <f t="shared" si="3"/>
        <v>0.19306167970125188</v>
      </c>
      <c r="I19" s="141">
        <f t="shared" si="4"/>
        <v>0.43598121470411755</v>
      </c>
      <c r="K19" s="207">
        <f t="shared" si="2"/>
        <v>-0.95178251488879284</v>
      </c>
      <c r="L19" s="141">
        <f t="shared" si="5"/>
        <v>-2.1493612695044573</v>
      </c>
      <c r="N19" s="151">
        <f t="shared" si="6"/>
        <v>-0.50120694437047675</v>
      </c>
      <c r="O19" s="141">
        <f t="shared" si="7"/>
        <v>-1.1318497423357767</v>
      </c>
      <c r="Q19" s="151">
        <v>1.6460511389605215</v>
      </c>
      <c r="R19" s="141">
        <f t="shared" si="8"/>
        <v>3.7171922265443404</v>
      </c>
      <c r="T19" s="11"/>
    </row>
    <row r="20" spans="1:20" x14ac:dyDescent="0.2">
      <c r="A20" s="10" t="str">
        <f>name!$D16</f>
        <v>42 Secretarial and related occupations</v>
      </c>
      <c r="B20" s="151">
        <v>11.295198180003267</v>
      </c>
      <c r="C20" s="141">
        <f t="shared" si="0"/>
        <v>2.4963970693549196</v>
      </c>
      <c r="E20" s="151">
        <v>9.656810860622727</v>
      </c>
      <c r="F20" s="141">
        <f t="shared" si="1"/>
        <v>2.1811717755819453</v>
      </c>
      <c r="H20" s="151">
        <f t="shared" si="3"/>
        <v>-1.6383873193805396</v>
      </c>
      <c r="I20" s="141">
        <f t="shared" si="4"/>
        <v>-14.505166649320945</v>
      </c>
      <c r="K20" s="207">
        <f t="shared" si="2"/>
        <v>-0.24277461499476255</v>
      </c>
      <c r="L20" s="141">
        <f t="shared" si="5"/>
        <v>-2.1493612695044573</v>
      </c>
      <c r="N20" s="151">
        <f t="shared" si="6"/>
        <v>-1.7174563103776146</v>
      </c>
      <c r="O20" s="141">
        <f t="shared" si="7"/>
        <v>-15.205189701037348</v>
      </c>
      <c r="Q20" s="151">
        <v>0.32184360599183764</v>
      </c>
      <c r="R20" s="141">
        <f t="shared" si="8"/>
        <v>2.8493843212208656</v>
      </c>
      <c r="T20" s="11"/>
    </row>
    <row r="21" spans="1:20" x14ac:dyDescent="0.2">
      <c r="A21" s="10" t="str">
        <f>name!$D17</f>
        <v>51 Skilled agricultural and related trades</v>
      </c>
      <c r="B21" s="151">
        <v>8.7073931390147816</v>
      </c>
      <c r="C21" s="141">
        <f t="shared" si="0"/>
        <v>1.9244558942259609</v>
      </c>
      <c r="E21" s="151">
        <v>6.2991627318151702</v>
      </c>
      <c r="F21" s="141">
        <f t="shared" si="1"/>
        <v>1.4227839976092176</v>
      </c>
      <c r="H21" s="151">
        <f t="shared" si="3"/>
        <v>-2.4082304071996115</v>
      </c>
      <c r="I21" s="141">
        <f t="shared" si="4"/>
        <v>-27.657306483718692</v>
      </c>
      <c r="K21" s="207">
        <f t="shared" si="2"/>
        <v>-0.18715333571347212</v>
      </c>
      <c r="L21" s="141">
        <f t="shared" si="5"/>
        <v>-2.1493612695044573</v>
      </c>
      <c r="N21" s="151">
        <f t="shared" si="6"/>
        <v>-0.54569011414690372</v>
      </c>
      <c r="O21" s="141">
        <f t="shared" si="7"/>
        <v>-6.2669745747651762</v>
      </c>
      <c r="Q21" s="151">
        <v>-1.6753869573392357</v>
      </c>
      <c r="R21" s="141">
        <f t="shared" si="8"/>
        <v>-19.240970639449056</v>
      </c>
      <c r="T21" s="11"/>
    </row>
    <row r="22" spans="1:20" x14ac:dyDescent="0.2">
      <c r="A22" s="10" t="str">
        <f>name!$D18</f>
        <v>52 Skilled metal, electrical and electronic trades</v>
      </c>
      <c r="B22" s="151">
        <v>15.915989995387212</v>
      </c>
      <c r="C22" s="141">
        <f t="shared" si="0"/>
        <v>3.5176568084222288</v>
      </c>
      <c r="E22" s="151">
        <v>13.780587913768361</v>
      </c>
      <c r="F22" s="141">
        <f t="shared" si="1"/>
        <v>3.1126041342492368</v>
      </c>
      <c r="H22" s="151">
        <f t="shared" si="3"/>
        <v>-2.1354020816188513</v>
      </c>
      <c r="I22" s="141">
        <f t="shared" si="4"/>
        <v>-13.416709122321235</v>
      </c>
      <c r="K22" s="207">
        <f t="shared" si="2"/>
        <v>-0.34209212461905703</v>
      </c>
      <c r="L22" s="141">
        <f t="shared" si="5"/>
        <v>-2.1493612695044573</v>
      </c>
      <c r="N22" s="151">
        <f t="shared" si="6"/>
        <v>-1.7079484574643138</v>
      </c>
      <c r="O22" s="141">
        <f t="shared" si="7"/>
        <v>-10.731022436928605</v>
      </c>
      <c r="Q22" s="151">
        <v>-8.5361499535480417E-2</v>
      </c>
      <c r="R22" s="141">
        <f t="shared" si="8"/>
        <v>-0.53632541588817273</v>
      </c>
      <c r="T22" s="11"/>
    </row>
    <row r="23" spans="1:20" x14ac:dyDescent="0.2">
      <c r="A23" s="10" t="str">
        <f>name!$D19</f>
        <v>53 Skilled construction and building trades</v>
      </c>
      <c r="B23" s="151">
        <v>16.551294550227684</v>
      </c>
      <c r="C23" s="141">
        <f t="shared" si="0"/>
        <v>3.6580680171126043</v>
      </c>
      <c r="E23" s="151">
        <v>13.233067053297054</v>
      </c>
      <c r="F23" s="141">
        <f t="shared" si="1"/>
        <v>2.9889362831709834</v>
      </c>
      <c r="H23" s="151">
        <f t="shared" si="3"/>
        <v>-3.3182274969306302</v>
      </c>
      <c r="I23" s="141">
        <f t="shared" si="4"/>
        <v>-20.048144795326508</v>
      </c>
      <c r="K23" s="207">
        <f t="shared" si="2"/>
        <v>-0.35574711466419578</v>
      </c>
      <c r="L23" s="141">
        <f t="shared" si="5"/>
        <v>-2.1493612695044573</v>
      </c>
      <c r="N23" s="151">
        <f t="shared" si="6"/>
        <v>-4.4944858234174383</v>
      </c>
      <c r="O23" s="141">
        <f t="shared" si="7"/>
        <v>-27.154889968142164</v>
      </c>
      <c r="Q23" s="151">
        <v>1.5320054411510033</v>
      </c>
      <c r="R23" s="141">
        <f t="shared" si="8"/>
        <v>9.2561064423201174</v>
      </c>
      <c r="T23" s="11"/>
    </row>
    <row r="24" spans="1:20" x14ac:dyDescent="0.2">
      <c r="A24" s="10" t="str">
        <f>name!$D20</f>
        <v>54 Textiles, printing and other skilled trades</v>
      </c>
      <c r="B24" s="151">
        <v>11.311507400557062</v>
      </c>
      <c r="C24" s="141">
        <f t="shared" si="0"/>
        <v>2.50000163562681</v>
      </c>
      <c r="E24" s="151">
        <v>9.1332682253893775</v>
      </c>
      <c r="F24" s="141">
        <f t="shared" si="1"/>
        <v>2.0629198562095556</v>
      </c>
      <c r="H24" s="151">
        <f t="shared" si="3"/>
        <v>-2.1782391751676844</v>
      </c>
      <c r="I24" s="141">
        <f t="shared" si="4"/>
        <v>-19.256842594298362</v>
      </c>
      <c r="K24" s="207">
        <f t="shared" si="2"/>
        <v>-0.24312515906470389</v>
      </c>
      <c r="L24" s="141">
        <f t="shared" si="5"/>
        <v>-2.1493612695044573</v>
      </c>
      <c r="N24" s="151">
        <f t="shared" si="6"/>
        <v>-1.614109325359226</v>
      </c>
      <c r="O24" s="141">
        <f t="shared" si="7"/>
        <v>-14.269621794878862</v>
      </c>
      <c r="Q24" s="151">
        <v>-0.32100469074375443</v>
      </c>
      <c r="R24" s="141">
        <f t="shared" si="8"/>
        <v>-2.8378595299150473</v>
      </c>
      <c r="T24" s="11"/>
    </row>
    <row r="25" spans="1:20" x14ac:dyDescent="0.2">
      <c r="A25" s="10" t="str">
        <f>name!$D21</f>
        <v>61 Caring personal service occupations</v>
      </c>
      <c r="B25" s="151">
        <v>33.6642857850102</v>
      </c>
      <c r="C25" s="141">
        <f t="shared" si="0"/>
        <v>7.4402788721677506</v>
      </c>
      <c r="E25" s="151">
        <v>30.535040413721987</v>
      </c>
      <c r="F25" s="141">
        <f t="shared" si="1"/>
        <v>6.8969113383224689</v>
      </c>
      <c r="H25" s="151">
        <f t="shared" si="3"/>
        <v>-3.1292453712882136</v>
      </c>
      <c r="I25" s="141">
        <f t="shared" si="4"/>
        <v>-9.2954455985565065</v>
      </c>
      <c r="K25" s="207">
        <f t="shared" si="2"/>
        <v>-0.72356712031830384</v>
      </c>
      <c r="L25" s="141">
        <f t="shared" si="5"/>
        <v>-2.1493612695044573</v>
      </c>
      <c r="N25" s="151">
        <f t="shared" si="6"/>
        <v>-1.2598052812035272</v>
      </c>
      <c r="O25" s="141">
        <f t="shared" si="7"/>
        <v>-3.7422605346479223</v>
      </c>
      <c r="Q25" s="151">
        <v>-1.1458729697663825</v>
      </c>
      <c r="R25" s="141">
        <f t="shared" si="8"/>
        <v>-3.4038237944041247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10.791936736667726</v>
      </c>
      <c r="C26" s="141">
        <f t="shared" si="0"/>
        <v>2.3851692385332908</v>
      </c>
      <c r="E26" s="151">
        <v>10.79502653904914</v>
      </c>
      <c r="F26" s="141">
        <f t="shared" si="1"/>
        <v>2.4382591254473076</v>
      </c>
      <c r="H26" s="151">
        <f t="shared" si="3"/>
        <v>3.0898023814138753E-3</v>
      </c>
      <c r="I26" s="141">
        <f t="shared" si="4"/>
        <v>2.8630656913652963E-2</v>
      </c>
      <c r="K26" s="207">
        <f t="shared" si="2"/>
        <v>-0.23195770844735933</v>
      </c>
      <c r="L26" s="141">
        <f t="shared" si="5"/>
        <v>-2.1493612695044573</v>
      </c>
      <c r="N26" s="151">
        <f t="shared" si="6"/>
        <v>-0.67357873200363672</v>
      </c>
      <c r="O26" s="141">
        <f t="shared" si="7"/>
        <v>-6.2415000054162713</v>
      </c>
      <c r="Q26" s="151">
        <v>0.90862624283240989</v>
      </c>
      <c r="R26" s="141">
        <f t="shared" si="8"/>
        <v>8.419491931834381</v>
      </c>
      <c r="T26" s="11"/>
    </row>
    <row r="27" spans="1:20" x14ac:dyDescent="0.2">
      <c r="A27" s="10" t="str">
        <f>name!$D23</f>
        <v>63 Community and civil enforcement occupations</v>
      </c>
      <c r="B27" s="151">
        <v>0.46345010188848684</v>
      </c>
      <c r="C27" s="141">
        <f t="shared" si="0"/>
        <v>0.10242896651383257</v>
      </c>
      <c r="E27" s="151">
        <v>0.49603922339380158</v>
      </c>
      <c r="F27" s="141">
        <f t="shared" si="1"/>
        <v>0.1120397581835187</v>
      </c>
      <c r="H27" s="151">
        <f t="shared" si="3"/>
        <v>3.2589121505314733E-2</v>
      </c>
      <c r="I27" s="141">
        <f t="shared" si="4"/>
        <v>7.0318511901322545</v>
      </c>
      <c r="K27" s="207">
        <f t="shared" si="2"/>
        <v>-9.9612169934700807E-3</v>
      </c>
      <c r="L27" s="141">
        <f t="shared" si="5"/>
        <v>-2.1493612695044568</v>
      </c>
      <c r="N27" s="151">
        <f t="shared" si="6"/>
        <v>2.6574251251874854E-2</v>
      </c>
      <c r="O27" s="141">
        <f t="shared" si="7"/>
        <v>5.7340048353833408</v>
      </c>
      <c r="Q27" s="151">
        <v>1.5976087246909958E-2</v>
      </c>
      <c r="R27" s="141">
        <f t="shared" si="8"/>
        <v>3.4472076242533762</v>
      </c>
      <c r="T27" s="172"/>
    </row>
    <row r="28" spans="1:20" x14ac:dyDescent="0.2">
      <c r="A28" s="10" t="str">
        <f>name!$D24</f>
        <v>71 Sales occupations</v>
      </c>
      <c r="B28" s="151">
        <v>32.622060975062311</v>
      </c>
      <c r="C28" s="141">
        <f t="shared" si="0"/>
        <v>7.2099325852146752</v>
      </c>
      <c r="E28" s="151">
        <v>29.671060822099861</v>
      </c>
      <c r="F28" s="141">
        <f t="shared" si="1"/>
        <v>6.7017653499497118</v>
      </c>
      <c r="H28" s="151">
        <f t="shared" si="3"/>
        <v>-2.9510001529624503</v>
      </c>
      <c r="I28" s="141">
        <f t="shared" si="4"/>
        <v>-9.0460261085843712</v>
      </c>
      <c r="K28" s="207">
        <f t="shared" si="2"/>
        <v>-0.7011659439121174</v>
      </c>
      <c r="L28" s="141">
        <f t="shared" si="5"/>
        <v>-2.1493612695044573</v>
      </c>
      <c r="N28" s="151">
        <f>H28-(K28+Q28)</f>
        <v>-1.8078550021054276</v>
      </c>
      <c r="O28" s="141">
        <f t="shared" si="7"/>
        <v>-5.5418172490310429</v>
      </c>
      <c r="Q28" s="151">
        <v>-0.44197920694490539</v>
      </c>
      <c r="R28" s="141">
        <f t="shared" si="8"/>
        <v>-1.3548475900488723</v>
      </c>
      <c r="T28" s="11"/>
    </row>
    <row r="29" spans="1:20" x14ac:dyDescent="0.2">
      <c r="A29" s="10" t="str">
        <f>name!$D25</f>
        <v>72 Customer service occupations</v>
      </c>
      <c r="B29" s="151">
        <v>7.8759575350962132</v>
      </c>
      <c r="C29" s="141">
        <f t="shared" si="0"/>
        <v>1.7406969754445067</v>
      </c>
      <c r="E29" s="151">
        <v>8.3101322469010892</v>
      </c>
      <c r="F29" s="141">
        <f t="shared" si="1"/>
        <v>1.8769991635856864</v>
      </c>
      <c r="H29" s="151">
        <f t="shared" si="3"/>
        <v>0.43417471180487599</v>
      </c>
      <c r="I29" s="141">
        <f t="shared" si="4"/>
        <v>5.512659379766105</v>
      </c>
      <c r="K29" s="207">
        <f t="shared" si="2"/>
        <v>-0.16928278086197593</v>
      </c>
      <c r="L29" s="141">
        <f t="shared" si="5"/>
        <v>-2.1493612695044573</v>
      </c>
      <c r="N29" s="151">
        <f t="shared" si="6"/>
        <v>0.66013291586229073</v>
      </c>
      <c r="O29" s="141">
        <f t="shared" si="7"/>
        <v>8.3816210653835945</v>
      </c>
      <c r="Q29" s="151">
        <v>-5.6675423195438834E-2</v>
      </c>
      <c r="R29" s="141">
        <f t="shared" si="8"/>
        <v>-0.71960041611304193</v>
      </c>
      <c r="T29" s="11"/>
    </row>
    <row r="30" spans="1:20" x14ac:dyDescent="0.2">
      <c r="A30" s="10" t="str">
        <f>name!$D26</f>
        <v>81 Process, plant and machine operatives</v>
      </c>
      <c r="B30" s="151">
        <v>17.3707836694444</v>
      </c>
      <c r="C30" s="141">
        <f t="shared" si="0"/>
        <v>3.8391865953773601</v>
      </c>
      <c r="E30" s="151">
        <v>14.771632136982358</v>
      </c>
      <c r="F30" s="141">
        <f t="shared" si="1"/>
        <v>3.3364500518328928</v>
      </c>
      <c r="H30" s="151">
        <f t="shared" si="3"/>
        <v>-2.5991515324620416</v>
      </c>
      <c r="I30" s="141">
        <f t="shared" si="4"/>
        <v>-14.962776475272143</v>
      </c>
      <c r="K30" s="207">
        <f t="shared" si="2"/>
        <v>-0.37336089640044312</v>
      </c>
      <c r="L30" s="141">
        <f t="shared" si="5"/>
        <v>-2.1493612695044573</v>
      </c>
      <c r="N30" s="151">
        <f t="shared" si="6"/>
        <v>-2.5865711764631336</v>
      </c>
      <c r="O30" s="141">
        <f t="shared" si="7"/>
        <v>-14.890353974144361</v>
      </c>
      <c r="Q30" s="151">
        <v>0.36078054040153518</v>
      </c>
      <c r="R30" s="141">
        <f t="shared" si="8"/>
        <v>2.0769387683766753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17.56941363062878</v>
      </c>
      <c r="C31" s="141">
        <f t="shared" si="0"/>
        <v>3.8830866000594053</v>
      </c>
      <c r="E31" s="151">
        <v>14.840593203156542</v>
      </c>
      <c r="F31" s="141">
        <f t="shared" si="1"/>
        <v>3.3520262014876936</v>
      </c>
      <c r="H31" s="151">
        <f t="shared" si="3"/>
        <v>-2.7288204274722379</v>
      </c>
      <c r="I31" s="141">
        <f t="shared" si="4"/>
        <v>-15.531653388335521</v>
      </c>
      <c r="K31" s="207">
        <f t="shared" si="2"/>
        <v>-0.37763017185577191</v>
      </c>
      <c r="L31" s="141">
        <f t="shared" si="5"/>
        <v>-2.1493612695044573</v>
      </c>
      <c r="N31" s="151">
        <f t="shared" si="6"/>
        <v>-1.7592847638250482</v>
      </c>
      <c r="O31" s="141">
        <f t="shared" si="7"/>
        <v>-10.013337956584305</v>
      </c>
      <c r="Q31" s="151">
        <v>-0.59190549179141771</v>
      </c>
      <c r="R31" s="141">
        <f t="shared" si="8"/>
        <v>-3.3689541622467587</v>
      </c>
      <c r="T31" s="11"/>
    </row>
    <row r="32" spans="1:20" x14ac:dyDescent="0.2">
      <c r="A32" s="10" t="str">
        <f>name!$D28</f>
        <v>91 Elementary trades and related occupations</v>
      </c>
      <c r="B32" s="151">
        <v>10.676902677693151</v>
      </c>
      <c r="C32" s="141">
        <f t="shared" si="0"/>
        <v>2.3597450996095022</v>
      </c>
      <c r="E32" s="151">
        <v>7.7942350719901343</v>
      </c>
      <c r="F32" s="141">
        <f t="shared" si="1"/>
        <v>1.7604741147616823</v>
      </c>
      <c r="H32" s="151">
        <f t="shared" si="3"/>
        <v>-2.8826676057030172</v>
      </c>
      <c r="I32" s="141">
        <f t="shared" si="4"/>
        <v>-26.999099764444466</v>
      </c>
      <c r="K32" s="207">
        <f t="shared" si="2"/>
        <v>-0.2294852109370209</v>
      </c>
      <c r="L32" s="141">
        <f t="shared" si="5"/>
        <v>-2.1493612695044573</v>
      </c>
      <c r="N32" s="151">
        <f>H32-(K32+Q32)</f>
        <v>-2.4753422269599037</v>
      </c>
      <c r="O32" s="141">
        <f t="shared" si="7"/>
        <v>-23.184085325902075</v>
      </c>
      <c r="Q32" s="151">
        <v>-0.17784016780609266</v>
      </c>
      <c r="R32" s="141">
        <f t="shared" si="8"/>
        <v>-1.6656531690379401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51.447166343125417</v>
      </c>
      <c r="C33" s="141">
        <f t="shared" si="0"/>
        <v>11.370544654361806</v>
      </c>
      <c r="E33" s="151">
        <v>42.370577873967932</v>
      </c>
      <c r="F33" s="141">
        <f t="shared" si="1"/>
        <v>9.5701893624782155</v>
      </c>
      <c r="H33" s="151">
        <f t="shared" ref="H33" si="9">E33-B33</f>
        <v>-9.0765884691574854</v>
      </c>
      <c r="I33" s="141">
        <f>IF(B33&lt;&gt;0,((E33/B33)-1)*100,0)</f>
        <v>-17.642543048185466</v>
      </c>
      <c r="K33" s="207">
        <f t="shared" si="2"/>
        <v>-1.1057854676366703</v>
      </c>
      <c r="L33" s="141">
        <f t="shared" ref="L33" si="10">IF(B33&lt;&gt;0,K33/B33*100,0)</f>
        <v>-2.1493612695044573</v>
      </c>
      <c r="N33" s="151">
        <f>H33-(K33+Q33)</f>
        <v>-5.8490256801789515</v>
      </c>
      <c r="O33" s="141">
        <f t="shared" ref="O33" si="11">IF(B33&lt;&gt;0,N33/B33*100,0)</f>
        <v>-11.368994826982386</v>
      </c>
      <c r="Q33" s="151">
        <v>-2.1217773213418636</v>
      </c>
      <c r="R33" s="141">
        <f t="shared" ref="R33" si="12">IF(B33&lt;&gt;0,Q33/B33*100,0)</f>
        <v>-4.124186951698622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452.45999999999992</v>
      </c>
      <c r="C35" s="147">
        <f>B35/B$35*100</f>
        <v>100</v>
      </c>
      <c r="D35" s="145"/>
      <c r="E35" s="152">
        <f>SUM(E8:E33)</f>
        <v>442.73500000000007</v>
      </c>
      <c r="F35" s="147">
        <f t="shared" ref="F35" si="13">E35/E$35*100</f>
        <v>100</v>
      </c>
      <c r="G35" s="145"/>
      <c r="H35" s="152">
        <f>E35-B35</f>
        <v>-9.7249999999998522</v>
      </c>
      <c r="I35" s="147">
        <f>IF(B35&lt;&gt;0,((E35/B35)-1)*100,0)</f>
        <v>-2.1493612695044573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York and North Yorkshire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29.716760366897443</v>
      </c>
      <c r="C44" s="141">
        <f t="shared" ref="C44:C68" si="15">B44/B$71*100</f>
        <v>6.7120874489022642</v>
      </c>
      <c r="E44" s="151">
        <v>28.966297882275757</v>
      </c>
      <c r="F44" s="141">
        <f t="shared" ref="F44:F68" si="16">E44/E$71*100</f>
        <v>6.273020158150505</v>
      </c>
      <c r="H44" s="151">
        <f>E44-B44</f>
        <v>-0.75046248462168563</v>
      </c>
      <c r="I44" s="141">
        <f>IF(B44&gt;0,((E44/B44)-1)*100,0)</f>
        <v>-2.5253845821553655</v>
      </c>
      <c r="K44" s="151">
        <f>(($E$71/$B$71)-1)*B44</f>
        <v>1.2769746371536326</v>
      </c>
      <c r="L44" s="141">
        <f>IF(B44&gt;0,K44/B44*100,0)</f>
        <v>4.2971529244355322</v>
      </c>
      <c r="N44" s="151">
        <f>H44-(K44+Q44)</f>
        <v>-1.4518101272698345</v>
      </c>
      <c r="O44" s="141">
        <f>IF(B44&gt;0,N44/B44*100,0)</f>
        <v>-4.8854925952394783</v>
      </c>
      <c r="Q44" s="151">
        <v>-0.57562699450548371</v>
      </c>
      <c r="R44" s="141">
        <f>IF(B44&gt;0,Q44/B44*100,0)</f>
        <v>-1.9370449113514241</v>
      </c>
      <c r="T44" s="151"/>
    </row>
    <row r="45" spans="1:20" x14ac:dyDescent="0.2">
      <c r="A45" s="135" t="str">
        <f t="shared" si="14"/>
        <v>12 Other managers and proprietors</v>
      </c>
      <c r="B45" s="151">
        <v>16.009638331844965</v>
      </c>
      <c r="C45" s="141">
        <f t="shared" si="15"/>
        <v>3.6160769606751133</v>
      </c>
      <c r="E45" s="151">
        <v>17.952185942770498</v>
      </c>
      <c r="F45" s="141">
        <f t="shared" si="16"/>
        <v>3.8877741560053942</v>
      </c>
      <c r="H45" s="151">
        <f t="shared" ref="H45:H71" si="17">E45-B45</f>
        <v>1.9425476109255335</v>
      </c>
      <c r="I45" s="141">
        <f t="shared" ref="I45:I71" si="18">IF(B45&gt;0,((E45/B45)-1)*100,0)</f>
        <v>12.13361333129923</v>
      </c>
      <c r="K45" s="151">
        <f t="shared" ref="K45:K68" si="19">(($E$71/$B$71)-1)*B45</f>
        <v>0.6879586417684278</v>
      </c>
      <c r="L45" s="141">
        <f t="shared" ref="L45:L68" si="20">IF(B45&gt;0,K45/B45*100,0)</f>
        <v>4.2971529244355322</v>
      </c>
      <c r="N45" s="151">
        <f t="shared" ref="N45:N68" si="21">H45-(K45+Q45)</f>
        <v>0.99138178848390035</v>
      </c>
      <c r="O45" s="141">
        <f t="shared" ref="O45:O68" si="22">IF(B45&gt;0,N45/B45*100,0)</f>
        <v>6.1924058990884943</v>
      </c>
      <c r="Q45" s="151">
        <v>0.26320718067320537</v>
      </c>
      <c r="R45" s="141">
        <f>IF(B45&gt;0,Q45/B45*100,0)</f>
        <v>1.6440545077752118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21.139522211849187</v>
      </c>
      <c r="C46" s="141">
        <f t="shared" si="15"/>
        <v>4.7747574083479245</v>
      </c>
      <c r="E46" s="151">
        <v>29.799138210233075</v>
      </c>
      <c r="F46" s="141">
        <f t="shared" si="16"/>
        <v>6.4533823220359245</v>
      </c>
      <c r="H46" s="151">
        <f t="shared" si="17"/>
        <v>8.6596159983838881</v>
      </c>
      <c r="I46" s="141">
        <f t="shared" si="18"/>
        <v>40.964104635865304</v>
      </c>
      <c r="K46" s="151">
        <f t="shared" si="19"/>
        <v>0.90839759693817623</v>
      </c>
      <c r="L46" s="141">
        <f t="shared" si="20"/>
        <v>4.2971529244355322</v>
      </c>
      <c r="N46" s="151">
        <f t="shared" si="21"/>
        <v>7.8070355523389994</v>
      </c>
      <c r="O46" s="141">
        <f t="shared" si="22"/>
        <v>36.930993397584821</v>
      </c>
      <c r="Q46" s="151">
        <v>-5.5817150893287371E-2</v>
      </c>
      <c r="R46" s="141">
        <f t="shared" ref="R46:R68" si="23">IF(B46&gt;0,Q46/B46*100,0)</f>
        <v>-0.26404168615504742</v>
      </c>
      <c r="T46" s="151"/>
    </row>
    <row r="47" spans="1:20" x14ac:dyDescent="0.2">
      <c r="A47" s="135" t="str">
        <f t="shared" si="14"/>
        <v>22 Health professionals</v>
      </c>
      <c r="B47" s="151">
        <v>18.498142824247623</v>
      </c>
      <c r="C47" s="141">
        <f t="shared" si="15"/>
        <v>4.178152353947084</v>
      </c>
      <c r="E47" s="151">
        <v>19.584159681834706</v>
      </c>
      <c r="F47" s="141">
        <f t="shared" si="16"/>
        <v>4.2411988222961527</v>
      </c>
      <c r="H47" s="151">
        <f t="shared" si="17"/>
        <v>1.086016857587083</v>
      </c>
      <c r="I47" s="141">
        <f t="shared" si="18"/>
        <v>5.8709507646546921</v>
      </c>
      <c r="K47" s="151">
        <f t="shared" si="19"/>
        <v>0.7948934853384183</v>
      </c>
      <c r="L47" s="141">
        <f t="shared" si="20"/>
        <v>4.2971529244355322</v>
      </c>
      <c r="N47" s="151">
        <f t="shared" si="21"/>
        <v>-0.86629141577707314</v>
      </c>
      <c r="O47" s="141">
        <f t="shared" si="22"/>
        <v>-4.683126430624843</v>
      </c>
      <c r="Q47" s="151">
        <v>1.1574147880257379</v>
      </c>
      <c r="R47" s="141">
        <f t="shared" si="23"/>
        <v>6.2569242708440038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19.549506725933245</v>
      </c>
      <c r="C48" s="141">
        <f t="shared" si="15"/>
        <v>4.4156226017670264</v>
      </c>
      <c r="E48" s="151">
        <v>20.271512396822494</v>
      </c>
      <c r="F48" s="141">
        <f t="shared" si="16"/>
        <v>4.3900537934906669</v>
      </c>
      <c r="H48" s="151">
        <f t="shared" si="17"/>
        <v>0.72200567088924927</v>
      </c>
      <c r="I48" s="141">
        <f t="shared" si="18"/>
        <v>3.6932168213302141</v>
      </c>
      <c r="K48" s="151">
        <f t="shared" si="19"/>
        <v>0.84007219998616156</v>
      </c>
      <c r="L48" s="141">
        <f t="shared" si="20"/>
        <v>4.2971529244355322</v>
      </c>
      <c r="N48" s="151">
        <f t="shared" si="21"/>
        <v>0.13493033587027292</v>
      </c>
      <c r="O48" s="141">
        <f t="shared" si="22"/>
        <v>0.69019816081232443</v>
      </c>
      <c r="Q48" s="151">
        <v>-0.25299686496718521</v>
      </c>
      <c r="R48" s="141">
        <f t="shared" si="23"/>
        <v>-1.2941342639176372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28.261356110989851</v>
      </c>
      <c r="C49" s="141">
        <f t="shared" si="15"/>
        <v>6.3833571122657684</v>
      </c>
      <c r="E49" s="151">
        <v>32.679093565111771</v>
      </c>
      <c r="F49" s="141">
        <f t="shared" si="16"/>
        <v>7.0770732772677993</v>
      </c>
      <c r="H49" s="151">
        <f t="shared" si="17"/>
        <v>4.4177374541219194</v>
      </c>
      <c r="I49" s="141">
        <f t="shared" si="18"/>
        <v>15.631724948980841</v>
      </c>
      <c r="K49" s="151">
        <f t="shared" si="19"/>
        <v>1.2144336906085405</v>
      </c>
      <c r="L49" s="141">
        <f t="shared" si="20"/>
        <v>4.2971529244355322</v>
      </c>
      <c r="N49" s="151">
        <f t="shared" si="21"/>
        <v>2.9941461204939159</v>
      </c>
      <c r="O49" s="141">
        <f t="shared" si="22"/>
        <v>10.594488490697717</v>
      </c>
      <c r="Q49" s="151">
        <v>0.20915764301946313</v>
      </c>
      <c r="R49" s="141">
        <f t="shared" si="23"/>
        <v>0.74008353384758152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8.9195345468300804</v>
      </c>
      <c r="C50" s="141">
        <f t="shared" si="15"/>
        <v>2.0146440978983091</v>
      </c>
      <c r="E50" s="151">
        <v>9.0794235874679075</v>
      </c>
      <c r="F50" s="141">
        <f t="shared" si="16"/>
        <v>1.9662646369256565</v>
      </c>
      <c r="H50" s="151">
        <f t="shared" si="17"/>
        <v>0.15988904063782705</v>
      </c>
      <c r="I50" s="141">
        <f t="shared" si="18"/>
        <v>1.7925715719622426</v>
      </c>
      <c r="K50" s="151">
        <f t="shared" si="19"/>
        <v>0.3832860396251464</v>
      </c>
      <c r="L50" s="141">
        <f t="shared" si="20"/>
        <v>4.2971529244355322</v>
      </c>
      <c r="N50" s="151">
        <f t="shared" si="21"/>
        <v>-7.9202056525620845E-2</v>
      </c>
      <c r="O50" s="141">
        <f t="shared" si="22"/>
        <v>-0.88796176650011993</v>
      </c>
      <c r="Q50" s="151">
        <v>-0.14419494246169851</v>
      </c>
      <c r="R50" s="141">
        <f t="shared" si="23"/>
        <v>-1.616619585973172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7.7378070840082378</v>
      </c>
      <c r="C51" s="141">
        <f t="shared" si="15"/>
        <v>1.7477287957826322</v>
      </c>
      <c r="E51" s="151">
        <v>14.383008423351434</v>
      </c>
      <c r="F51" s="141">
        <f t="shared" si="16"/>
        <v>3.1148233765054227</v>
      </c>
      <c r="H51" s="151">
        <f t="shared" si="17"/>
        <v>6.6452013393431963</v>
      </c>
      <c r="I51" s="141">
        <f t="shared" si="18"/>
        <v>85.879646096073728</v>
      </c>
      <c r="K51" s="151">
        <f t="shared" si="19"/>
        <v>0.33250540339763979</v>
      </c>
      <c r="L51" s="141">
        <f t="shared" si="20"/>
        <v>4.2971529244355322</v>
      </c>
      <c r="N51" s="151">
        <f t="shared" si="21"/>
        <v>5.8326357579250239</v>
      </c>
      <c r="O51" s="141">
        <f t="shared" si="22"/>
        <v>75.378407533309527</v>
      </c>
      <c r="Q51" s="151">
        <v>0.48006017802053297</v>
      </c>
      <c r="R51" s="141">
        <f t="shared" si="23"/>
        <v>6.2040856383286629</v>
      </c>
      <c r="T51" s="151"/>
    </row>
    <row r="52" spans="1:20" x14ac:dyDescent="0.2">
      <c r="A52" s="135" t="str">
        <f t="shared" si="14"/>
        <v>33 Protective service occupations</v>
      </c>
      <c r="B52" s="151">
        <v>4.965392915786305</v>
      </c>
      <c r="C52" s="141">
        <f t="shared" si="15"/>
        <v>1.1215270795817598</v>
      </c>
      <c r="E52" s="151">
        <v>4.5843026972879795</v>
      </c>
      <c r="F52" s="141">
        <f t="shared" si="16"/>
        <v>0.99278904567047421</v>
      </c>
      <c r="H52" s="151">
        <f t="shared" si="17"/>
        <v>-0.38109021849832558</v>
      </c>
      <c r="I52" s="141">
        <f t="shared" si="18"/>
        <v>-7.6749257301821689</v>
      </c>
      <c r="K52" s="151">
        <f t="shared" si="19"/>
        <v>0.21337052689042596</v>
      </c>
      <c r="L52" s="141">
        <f t="shared" si="20"/>
        <v>4.2971529244355322</v>
      </c>
      <c r="N52" s="151">
        <f t="shared" si="21"/>
        <v>-0.50797107679103493</v>
      </c>
      <c r="O52" s="141">
        <f t="shared" si="22"/>
        <v>-10.230229216625734</v>
      </c>
      <c r="Q52" s="151">
        <v>-8.6489668597716646E-2</v>
      </c>
      <c r="R52" s="141">
        <f t="shared" si="23"/>
        <v>-1.7418494379919658</v>
      </c>
      <c r="T52" s="151"/>
    </row>
    <row r="53" spans="1:20" x14ac:dyDescent="0.2">
      <c r="A53" s="135" t="str">
        <f t="shared" si="14"/>
        <v>34 Culture, media and sports occupations</v>
      </c>
      <c r="B53" s="151">
        <v>7.0817415544770865</v>
      </c>
      <c r="C53" s="141">
        <f t="shared" si="15"/>
        <v>1.5995440962374978</v>
      </c>
      <c r="E53" s="151">
        <v>6.5427129694383712</v>
      </c>
      <c r="F53" s="141">
        <f t="shared" si="16"/>
        <v>1.4169076943516923</v>
      </c>
      <c r="H53" s="151">
        <f t="shared" si="17"/>
        <v>-0.53902858503871531</v>
      </c>
      <c r="I53" s="141">
        <f t="shared" si="18"/>
        <v>-7.611525793368445</v>
      </c>
      <c r="K53" s="151">
        <f t="shared" si="19"/>
        <v>0.30431326430917843</v>
      </c>
      <c r="L53" s="141">
        <f t="shared" si="20"/>
        <v>4.2971529244355322</v>
      </c>
      <c r="N53" s="151">
        <f t="shared" si="21"/>
        <v>-0.70208768675797473</v>
      </c>
      <c r="O53" s="141">
        <f t="shared" si="22"/>
        <v>-9.9140540692863031</v>
      </c>
      <c r="Q53" s="151">
        <v>-0.14125416258991899</v>
      </c>
      <c r="R53" s="141">
        <f t="shared" si="23"/>
        <v>-1.9946246485176788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24.693191646282905</v>
      </c>
      <c r="C54" s="141">
        <f t="shared" si="15"/>
        <v>5.5774202731392144</v>
      </c>
      <c r="E54" s="151">
        <v>26.329159761933344</v>
      </c>
      <c r="F54" s="141">
        <f t="shared" si="16"/>
        <v>5.701914362858056</v>
      </c>
      <c r="H54" s="151">
        <f t="shared" si="17"/>
        <v>1.6359681156504386</v>
      </c>
      <c r="I54" s="141">
        <f t="shared" si="18"/>
        <v>6.6251788715076865</v>
      </c>
      <c r="K54" s="151">
        <f t="shared" si="19"/>
        <v>1.0611042069647163</v>
      </c>
      <c r="L54" s="141">
        <f t="shared" si="20"/>
        <v>4.2971529244355313</v>
      </c>
      <c r="N54" s="151">
        <f t="shared" si="21"/>
        <v>0.779647859669932</v>
      </c>
      <c r="O54" s="141">
        <f t="shared" si="22"/>
        <v>3.1573393623553452</v>
      </c>
      <c r="Q54" s="151">
        <v>-0.20478395098420962</v>
      </c>
      <c r="R54" s="141">
        <f t="shared" si="23"/>
        <v>-0.82931341528317981</v>
      </c>
      <c r="T54" s="151"/>
    </row>
    <row r="55" spans="1:20" x14ac:dyDescent="0.2">
      <c r="A55" s="135" t="str">
        <f t="shared" si="14"/>
        <v>41 Administrative occupations</v>
      </c>
      <c r="B55" s="151">
        <v>44.475171364697559</v>
      </c>
      <c r="C55" s="141">
        <f t="shared" si="15"/>
        <v>10.045551258585283</v>
      </c>
      <c r="E55" s="151">
        <v>46.607002551176777</v>
      </c>
      <c r="F55" s="141">
        <f t="shared" si="16"/>
        <v>10.09333908332831</v>
      </c>
      <c r="H55" s="151">
        <f t="shared" si="17"/>
        <v>2.1318311864792179</v>
      </c>
      <c r="I55" s="141">
        <f t="shared" si="18"/>
        <v>4.7933062899255585</v>
      </c>
      <c r="K55" s="151">
        <f t="shared" si="19"/>
        <v>1.9111661269458156</v>
      </c>
      <c r="L55" s="141">
        <f t="shared" si="20"/>
        <v>4.2971529244355322</v>
      </c>
      <c r="N55" s="151">
        <f t="shared" si="21"/>
        <v>0.19367711948383382</v>
      </c>
      <c r="O55" s="141">
        <f t="shared" si="22"/>
        <v>0.43547245247393518</v>
      </c>
      <c r="Q55" s="151">
        <v>2.6987940049568448E-2</v>
      </c>
      <c r="R55" s="141">
        <f t="shared" si="23"/>
        <v>6.068091301608855E-2</v>
      </c>
      <c r="T55" s="151"/>
    </row>
    <row r="56" spans="1:20" x14ac:dyDescent="0.2">
      <c r="A56" s="135" t="str">
        <f t="shared" si="14"/>
        <v>42 Secretarial and related occupations</v>
      </c>
      <c r="B56" s="151">
        <v>9.656810860622727</v>
      </c>
      <c r="C56" s="141">
        <f t="shared" si="15"/>
        <v>2.1811717755819453</v>
      </c>
      <c r="E56" s="151">
        <v>7.0965058335163818</v>
      </c>
      <c r="F56" s="141">
        <f t="shared" si="16"/>
        <v>1.5368385814094736</v>
      </c>
      <c r="H56" s="151">
        <f t="shared" si="17"/>
        <v>-2.5603050271063452</v>
      </c>
      <c r="I56" s="141">
        <f t="shared" si="18"/>
        <v>-26.512945775363793</v>
      </c>
      <c r="K56" s="151">
        <f t="shared" si="19"/>
        <v>0.41496793030445761</v>
      </c>
      <c r="L56" s="141">
        <f t="shared" si="20"/>
        <v>4.2971529244355322</v>
      </c>
      <c r="N56" s="151">
        <f t="shared" si="21"/>
        <v>-3.2351606912021031</v>
      </c>
      <c r="O56" s="141">
        <f t="shared" si="22"/>
        <v>-33.501336392473171</v>
      </c>
      <c r="Q56" s="151">
        <v>0.25988773379130048</v>
      </c>
      <c r="R56" s="141">
        <f t="shared" si="23"/>
        <v>2.6912376926738464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6.2991627318151702</v>
      </c>
      <c r="C57" s="141">
        <f t="shared" si="15"/>
        <v>1.4227839976092176</v>
      </c>
      <c r="E57" s="151">
        <v>6.6918909832212279</v>
      </c>
      <c r="F57" s="141">
        <f t="shared" si="16"/>
        <v>1.4492140902679382</v>
      </c>
      <c r="H57" s="151">
        <f t="shared" si="17"/>
        <v>0.39272825140605772</v>
      </c>
      <c r="I57" s="141">
        <f t="shared" si="18"/>
        <v>6.2346103462688207</v>
      </c>
      <c r="K57" s="151">
        <f t="shared" si="19"/>
        <v>0.27068465554514876</v>
      </c>
      <c r="L57" s="141">
        <f t="shared" si="20"/>
        <v>4.2971529244355322</v>
      </c>
      <c r="N57" s="151">
        <f t="shared" si="21"/>
        <v>0.23679381323837512</v>
      </c>
      <c r="O57" s="141">
        <f t="shared" si="22"/>
        <v>3.7591315436637478</v>
      </c>
      <c r="Q57" s="151">
        <v>-0.11475021737746616</v>
      </c>
      <c r="R57" s="141">
        <f t="shared" si="23"/>
        <v>-1.8216741218304684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13.780587913768361</v>
      </c>
      <c r="C58" s="141">
        <f t="shared" si="15"/>
        <v>3.1126041342492368</v>
      </c>
      <c r="E58" s="151">
        <v>12.43869930079534</v>
      </c>
      <c r="F58" s="141">
        <f t="shared" si="16"/>
        <v>2.6937585110870033</v>
      </c>
      <c r="H58" s="151">
        <f t="shared" si="17"/>
        <v>-1.3418886129730208</v>
      </c>
      <c r="I58" s="141">
        <f t="shared" si="18"/>
        <v>-9.7375280457542956</v>
      </c>
      <c r="K58" s="151">
        <f t="shared" si="19"/>
        <v>0.59217293654090664</v>
      </c>
      <c r="L58" s="141">
        <f t="shared" si="20"/>
        <v>4.2971529244355322</v>
      </c>
      <c r="N58" s="151">
        <f t="shared" si="21"/>
        <v>-1.0331004538410147</v>
      </c>
      <c r="O58" s="141">
        <f t="shared" si="22"/>
        <v>-7.4967806911113781</v>
      </c>
      <c r="Q58" s="151">
        <v>-0.9009610956729126</v>
      </c>
      <c r="R58" s="141">
        <f t="shared" si="23"/>
        <v>-6.5379002790784488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13.233067053297054</v>
      </c>
      <c r="C59" s="141">
        <f t="shared" si="15"/>
        <v>2.9889362831709834</v>
      </c>
      <c r="E59" s="151">
        <v>10.689132791041885</v>
      </c>
      <c r="F59" s="141">
        <f t="shared" si="16"/>
        <v>2.3148676349276442</v>
      </c>
      <c r="H59" s="151">
        <f t="shared" si="17"/>
        <v>-2.5439342622551688</v>
      </c>
      <c r="I59" s="141">
        <f t="shared" si="18"/>
        <v>-19.224071426596002</v>
      </c>
      <c r="K59" s="151">
        <f t="shared" si="19"/>
        <v>0.56864512787326926</v>
      </c>
      <c r="L59" s="141">
        <f t="shared" si="20"/>
        <v>4.2971529244355322</v>
      </c>
      <c r="N59" s="151">
        <f t="shared" si="21"/>
        <v>-2.4413384626955716</v>
      </c>
      <c r="O59" s="141">
        <f t="shared" si="22"/>
        <v>-18.448772706001709</v>
      </c>
      <c r="Q59" s="151">
        <v>-0.67124092743286656</v>
      </c>
      <c r="R59" s="141">
        <f t="shared" si="23"/>
        <v>-5.0724516450298278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9.1332682253893775</v>
      </c>
      <c r="C60" s="141">
        <f t="shared" si="15"/>
        <v>2.0629198562095556</v>
      </c>
      <c r="E60" s="151">
        <v>9.0468283475638902</v>
      </c>
      <c r="F60" s="141">
        <f t="shared" si="16"/>
        <v>1.9592057232250291</v>
      </c>
      <c r="H60" s="151">
        <f t="shared" si="17"/>
        <v>-8.6439877825487343E-2</v>
      </c>
      <c r="I60" s="141">
        <f t="shared" si="18"/>
        <v>-0.94642876670582021</v>
      </c>
      <c r="K60" s="151">
        <f t="shared" si="19"/>
        <v>0.39247050264386085</v>
      </c>
      <c r="L60" s="141">
        <f t="shared" si="20"/>
        <v>4.2971529244355322</v>
      </c>
      <c r="N60" s="151">
        <f t="shared" si="21"/>
        <v>-0.32051862066540798</v>
      </c>
      <c r="O60" s="141">
        <f t="shared" si="22"/>
        <v>-3.5093529802880976</v>
      </c>
      <c r="Q60" s="151">
        <v>-0.15839175980394021</v>
      </c>
      <c r="R60" s="141">
        <f t="shared" si="23"/>
        <v>-1.7342287108532557</v>
      </c>
      <c r="T60" s="151"/>
    </row>
    <row r="61" spans="1:20" x14ac:dyDescent="0.2">
      <c r="A61" s="135" t="str">
        <f t="shared" si="14"/>
        <v>61 Caring personal service occupations</v>
      </c>
      <c r="B61" s="151">
        <v>30.535040413721987</v>
      </c>
      <c r="C61" s="141">
        <f t="shared" si="15"/>
        <v>6.8969113383224689</v>
      </c>
      <c r="E61" s="151">
        <v>34.303587558686459</v>
      </c>
      <c r="F61" s="141">
        <f t="shared" si="16"/>
        <v>7.42887810955615</v>
      </c>
      <c r="H61" s="151">
        <f t="shared" si="17"/>
        <v>3.7685471449644723</v>
      </c>
      <c r="I61" s="141">
        <f t="shared" si="18"/>
        <v>12.34171330348377</v>
      </c>
      <c r="K61" s="151">
        <f t="shared" si="19"/>
        <v>1.312137382115826</v>
      </c>
      <c r="L61" s="141">
        <f t="shared" si="20"/>
        <v>4.2971529244355322</v>
      </c>
      <c r="N61" s="151">
        <f t="shared" si="21"/>
        <v>0.69976766858488748</v>
      </c>
      <c r="O61" s="141">
        <f t="shared" si="22"/>
        <v>2.291687383097166</v>
      </c>
      <c r="Q61" s="151">
        <v>1.7566420942637586</v>
      </c>
      <c r="R61" s="141">
        <f t="shared" si="23"/>
        <v>5.7528729959510718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10.79502653904914</v>
      </c>
      <c r="C62" s="141">
        <f t="shared" si="15"/>
        <v>2.4382591254473076</v>
      </c>
      <c r="E62" s="151">
        <v>8.9627722281712412</v>
      </c>
      <c r="F62" s="141">
        <f t="shared" si="16"/>
        <v>1.941002301665637</v>
      </c>
      <c r="H62" s="151">
        <f t="shared" si="17"/>
        <v>-1.8322543108778984</v>
      </c>
      <c r="I62" s="141">
        <f t="shared" si="18"/>
        <v>-16.973133917272321</v>
      </c>
      <c r="K62" s="151">
        <f t="shared" si="19"/>
        <v>0.4638787986163419</v>
      </c>
      <c r="L62" s="141">
        <f t="shared" si="20"/>
        <v>4.2971529244355322</v>
      </c>
      <c r="N62" s="151">
        <f t="shared" si="21"/>
        <v>-1.8897818704924667</v>
      </c>
      <c r="O62" s="141">
        <f t="shared" si="22"/>
        <v>-17.506041913435858</v>
      </c>
      <c r="Q62" s="151">
        <v>-0.4063512390017735</v>
      </c>
      <c r="R62" s="141">
        <f t="shared" si="23"/>
        <v>-3.764244928271999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0.49603922339380158</v>
      </c>
      <c r="C63" s="141">
        <f t="shared" si="15"/>
        <v>0.1120397581835187</v>
      </c>
      <c r="E63" s="151">
        <v>0.39592559469428351</v>
      </c>
      <c r="F63" s="141">
        <f t="shared" si="16"/>
        <v>8.5742722343703157E-2</v>
      </c>
      <c r="H63" s="151">
        <f t="shared" si="17"/>
        <v>-0.10011362869951806</v>
      </c>
      <c r="I63" s="141">
        <f t="shared" si="18"/>
        <v>-20.182603305956448</v>
      </c>
      <c r="K63" s="151">
        <f t="shared" si="19"/>
        <v>2.1315563994414047E-2</v>
      </c>
      <c r="L63" s="141">
        <f t="shared" si="20"/>
        <v>4.2971529244355322</v>
      </c>
      <c r="N63" s="151">
        <f t="shared" si="21"/>
        <v>-0.13142494415496758</v>
      </c>
      <c r="O63" s="141">
        <f t="shared" si="22"/>
        <v>-26.494869348392307</v>
      </c>
      <c r="Q63" s="151">
        <v>9.9957514610354622E-3</v>
      </c>
      <c r="R63" s="141">
        <f t="shared" si="23"/>
        <v>2.0151131180003312</v>
      </c>
      <c r="T63" s="151"/>
    </row>
    <row r="64" spans="1:20" x14ac:dyDescent="0.2">
      <c r="A64" s="135" t="str">
        <f t="shared" si="14"/>
        <v>71 Sales occupations</v>
      </c>
      <c r="B64" s="151">
        <v>29.671060822099861</v>
      </c>
      <c r="C64" s="141">
        <f t="shared" si="15"/>
        <v>6.7017653499497118</v>
      </c>
      <c r="E64" s="151">
        <v>27.919654765612421</v>
      </c>
      <c r="F64" s="141">
        <f t="shared" si="16"/>
        <v>6.0463562815342247</v>
      </c>
      <c r="H64" s="151">
        <f t="shared" si="17"/>
        <v>-1.7514060564874399</v>
      </c>
      <c r="I64" s="141">
        <f t="shared" si="18"/>
        <v>-5.9027416208285448</v>
      </c>
      <c r="K64" s="151">
        <f t="shared" si="19"/>
        <v>1.2750108578279096</v>
      </c>
      <c r="L64" s="141">
        <f t="shared" si="20"/>
        <v>4.2971529244355322</v>
      </c>
      <c r="N64" s="151">
        <f t="shared" si="21"/>
        <v>-2.3621707327365122</v>
      </c>
      <c r="O64" s="141">
        <f t="shared" si="22"/>
        <v>-7.9611940634663769</v>
      </c>
      <c r="Q64" s="151">
        <v>-0.66424618157883697</v>
      </c>
      <c r="R64" s="141">
        <f t="shared" si="23"/>
        <v>-2.2387004817976961</v>
      </c>
      <c r="T64" s="151"/>
    </row>
    <row r="65" spans="1:20" x14ac:dyDescent="0.2">
      <c r="A65" s="135" t="str">
        <f t="shared" si="14"/>
        <v>72 Customer service occupations</v>
      </c>
      <c r="B65" s="151">
        <v>8.3101322469010892</v>
      </c>
      <c r="C65" s="141">
        <f t="shared" si="15"/>
        <v>1.8769991635856864</v>
      </c>
      <c r="E65" s="151">
        <v>10.625697307595152</v>
      </c>
      <c r="F65" s="141">
        <f t="shared" si="16"/>
        <v>2.3011298743059507</v>
      </c>
      <c r="H65" s="151">
        <f t="shared" si="17"/>
        <v>2.3155650606940625</v>
      </c>
      <c r="I65" s="141">
        <f t="shared" si="18"/>
        <v>27.864358735777685</v>
      </c>
      <c r="K65" s="151">
        <f t="shared" si="19"/>
        <v>0.35709909087217034</v>
      </c>
      <c r="L65" s="141">
        <f t="shared" si="20"/>
        <v>4.2971529244355322</v>
      </c>
      <c r="N65" s="151">
        <f t="shared" si="21"/>
        <v>1.8595232004330584</v>
      </c>
      <c r="O65" s="141">
        <f t="shared" si="22"/>
        <v>22.376577714831054</v>
      </c>
      <c r="Q65" s="151">
        <v>9.894276938883366E-2</v>
      </c>
      <c r="R65" s="141">
        <f t="shared" si="23"/>
        <v>1.1906280965111014</v>
      </c>
      <c r="T65" s="151"/>
    </row>
    <row r="66" spans="1:20" x14ac:dyDescent="0.2">
      <c r="A66" s="135" t="str">
        <f t="shared" si="14"/>
        <v>81 Process, plant and machine operatives</v>
      </c>
      <c r="B66" s="151">
        <v>14.771632136982358</v>
      </c>
      <c r="C66" s="141">
        <f t="shared" si="15"/>
        <v>3.3364500518328928</v>
      </c>
      <c r="E66" s="151">
        <v>13.590117398382226</v>
      </c>
      <c r="F66" s="141">
        <f t="shared" si="16"/>
        <v>2.9431127421998946</v>
      </c>
      <c r="H66" s="151">
        <f t="shared" si="17"/>
        <v>-1.1815147386001321</v>
      </c>
      <c r="I66" s="141">
        <f t="shared" si="18"/>
        <v>-7.9985388726414586</v>
      </c>
      <c r="K66" s="151">
        <f t="shared" si="19"/>
        <v>0.63475962236119632</v>
      </c>
      <c r="L66" s="141">
        <f t="shared" si="20"/>
        <v>4.2971529244355322</v>
      </c>
      <c r="N66" s="151">
        <f t="shared" si="21"/>
        <v>-3.5908559143520424E-2</v>
      </c>
      <c r="O66" s="141">
        <f t="shared" si="22"/>
        <v>-0.24309134434521631</v>
      </c>
      <c r="Q66" s="151">
        <v>-1.7803658018178081</v>
      </c>
      <c r="R66" s="141">
        <f t="shared" si="23"/>
        <v>-12.052600452731776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14.840593203156542</v>
      </c>
      <c r="C67" s="141">
        <f t="shared" si="15"/>
        <v>3.3520262014876936</v>
      </c>
      <c r="E67" s="151">
        <v>14.152481752804508</v>
      </c>
      <c r="F67" s="141">
        <f t="shared" si="16"/>
        <v>3.0648998944916226</v>
      </c>
      <c r="H67" s="151">
        <f t="shared" si="17"/>
        <v>-0.68811145035203403</v>
      </c>
      <c r="I67" s="141">
        <f t="shared" si="18"/>
        <v>-4.6366842681576532</v>
      </c>
      <c r="K67" s="151">
        <f t="shared" si="19"/>
        <v>0.63772298483302214</v>
      </c>
      <c r="L67" s="141">
        <f t="shared" si="20"/>
        <v>4.2971529244355322</v>
      </c>
      <c r="N67" s="151">
        <f t="shared" si="21"/>
        <v>-1.5178070733292346</v>
      </c>
      <c r="O67" s="141">
        <f t="shared" si="22"/>
        <v>-10.227401644608131</v>
      </c>
      <c r="Q67" s="151">
        <v>0.19197263814417848</v>
      </c>
      <c r="R67" s="141">
        <f t="shared" si="23"/>
        <v>1.2935644520149407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7.7942350719901343</v>
      </c>
      <c r="C68" s="141">
        <f t="shared" si="15"/>
        <v>1.7604741147616823</v>
      </c>
      <c r="E68" s="151">
        <v>15.510205155242117</v>
      </c>
      <c r="F68" s="141">
        <f t="shared" si="16"/>
        <v>3.3589321628642859</v>
      </c>
      <c r="H68" s="151">
        <f t="shared" si="17"/>
        <v>7.7159700832519826</v>
      </c>
      <c r="I68" s="141">
        <f t="shared" si="18"/>
        <v>98.99586055571497</v>
      </c>
      <c r="K68" s="151">
        <f t="shared" si="19"/>
        <v>0.33493020033340398</v>
      </c>
      <c r="L68" s="141">
        <f t="shared" si="20"/>
        <v>4.2971529244355322</v>
      </c>
      <c r="N68" s="151">
        <f t="shared" si="21"/>
        <v>7.6847186265524714</v>
      </c>
      <c r="O68" s="141">
        <f t="shared" si="22"/>
        <v>98.594904510498679</v>
      </c>
      <c r="Q68" s="151">
        <v>-0.3036787436338928</v>
      </c>
      <c r="R68" s="141">
        <f t="shared" si="23"/>
        <v>-3.8961968792192616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42.370577873967932</v>
      </c>
      <c r="C69" s="141">
        <f t="shared" ref="C69" si="25">B69/B$71*100</f>
        <v>9.5701893624782155</v>
      </c>
      <c r="E69" s="151">
        <v>33.558503312968483</v>
      </c>
      <c r="F69" s="141">
        <f t="shared" ref="F69" si="26">E69/E$71*100</f>
        <v>7.2675206412353823</v>
      </c>
      <c r="H69" s="151">
        <f t="shared" ref="H69" si="27">E69-B69</f>
        <v>-8.8120745609994486</v>
      </c>
      <c r="I69" s="141">
        <f t="shared" ref="I69" si="28">IF(B69&gt;0,((E69/B69)-1)*100,0)</f>
        <v>-20.79762656816041</v>
      </c>
      <c r="K69" s="151">
        <f t="shared" ref="K69" si="29">(($E$71/$B$71)-1)*B69</f>
        <v>1.8207285262114474</v>
      </c>
      <c r="L69" s="141">
        <f t="shared" ref="L69" si="30">IF(B69&gt;0,K69/B69*100,0)</f>
        <v>4.2971529244355322</v>
      </c>
      <c r="N69" s="151">
        <f t="shared" ref="N69" si="31">H69-(K69+Q69)</f>
        <v>-12.639684071691029</v>
      </c>
      <c r="O69" s="141">
        <f t="shared" ref="O69" si="32">IF(B69&gt;0,N69/B69*100,0)</f>
        <v>-29.831276102223587</v>
      </c>
      <c r="Q69" s="151">
        <v>2.0068809844801323</v>
      </c>
      <c r="R69" s="141">
        <f t="shared" ref="R69" si="33">IF(B69&gt;0,Q69/B69*100,0)</f>
        <v>4.7364966096276451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442.73500000000007</v>
      </c>
      <c r="C71" s="147">
        <f>B71/B$71*100</f>
        <v>100</v>
      </c>
      <c r="D71" s="145"/>
      <c r="E71" s="152">
        <f>SUM(E44:E69)</f>
        <v>461.75999999999976</v>
      </c>
      <c r="F71" s="147">
        <f>E71/E$71*100</f>
        <v>100</v>
      </c>
      <c r="G71" s="145"/>
      <c r="H71" s="152">
        <f t="shared" si="17"/>
        <v>19.024999999999693</v>
      </c>
      <c r="I71" s="147">
        <f t="shared" si="18"/>
        <v>4.2971529244355322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York and North Yorkshire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York and North Yorkshire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York and North Yorkshire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York and North Yorkshire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29.716760366897439</v>
      </c>
      <c r="C7" s="11">
        <f t="shared" si="2"/>
        <v>28.966297882275754</v>
      </c>
      <c r="D7" s="11">
        <f t="shared" si="2"/>
        <v>-0.7504624846216873</v>
      </c>
      <c r="E7" s="11">
        <f t="shared" si="2"/>
        <v>14.390561624096234</v>
      </c>
      <c r="F7" s="11">
        <f t="shared" si="2"/>
        <v>13.640099139474547</v>
      </c>
      <c r="G7" s="200">
        <f>IF(B7&gt;0,(1+(E7/B7))^(1/($C$6-$B$6))-1,0)</f>
        <v>2.6677273330852458E-2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19.331376917476419</v>
      </c>
      <c r="R7" s="11">
        <v>16.897583695927086</v>
      </c>
      <c r="S7" s="345">
        <f>R7-Q7</f>
        <v>-2.4337932215493332</v>
      </c>
      <c r="T7" s="345">
        <v>7.8950761167002153</v>
      </c>
      <c r="U7" s="345">
        <f>SUM(S7:T7)</f>
        <v>5.4612828951508821</v>
      </c>
      <c r="V7" s="346">
        <f>IF(Q7&gt;0,(1+(T7/Q7))^(1/($C$6-$B$6))-1,0)</f>
        <v>2.3093248062838967E-2</v>
      </c>
      <c r="X7" s="10" t="str">
        <f>name!B4</f>
        <v>Agriculture</v>
      </c>
      <c r="Y7" s="11">
        <v>6.4430000000000138</v>
      </c>
      <c r="Z7" s="11">
        <v>6.7700000000000085</v>
      </c>
      <c r="AA7" s="345">
        <f>Z7-Y7</f>
        <v>0.32699999999999463</v>
      </c>
      <c r="AB7" s="11">
        <v>3.3961245328944272</v>
      </c>
      <c r="AC7" s="345">
        <f>SUM(AA7:AB7)</f>
        <v>3.7231245328944218</v>
      </c>
      <c r="AD7" s="348">
        <f>IF(Y7&gt;0,(1+(AB7/Y7))^(1/($C$6-$B$6))-1,0)</f>
        <v>2.8626925763297395E-2</v>
      </c>
    </row>
    <row r="8" spans="1:30" x14ac:dyDescent="0.2">
      <c r="A8" s="10" t="str">
        <f>name!D5</f>
        <v>12 Other managers and proprietors</v>
      </c>
      <c r="B8" s="11">
        <f t="shared" si="2"/>
        <v>16.009638331844986</v>
      </c>
      <c r="C8" s="11">
        <f t="shared" si="2"/>
        <v>17.952185942770495</v>
      </c>
      <c r="D8" s="11">
        <f t="shared" si="2"/>
        <v>1.9425476109255011</v>
      </c>
      <c r="E8" s="11">
        <f t="shared" si="2"/>
        <v>9.3253139695319103</v>
      </c>
      <c r="F8" s="11">
        <f t="shared" si="2"/>
        <v>11.26786158045741</v>
      </c>
      <c r="G8" s="200">
        <f t="shared" ref="G8:G33" si="3">IF(B8&gt;0,(1+(E8/B8))^(1/($C$6-$B$6))-1,0)</f>
        <v>3.1072581110752173E-2</v>
      </c>
      <c r="H8" s="11"/>
      <c r="I8" s="10" t="str">
        <f>name!E4</f>
        <v>Managers, directors and senior officials</v>
      </c>
      <c r="J8" s="11">
        <f t="array" ref="J8:J16">MMULT(aggregation!$B$13:$AA$21,B7:B32)</f>
        <v>45.726398698742429</v>
      </c>
      <c r="K8" s="11">
        <f t="array" ref="K8:K16">MMULT(aggregation!$B$13:$AA$21,C7:C32)</f>
        <v>46.918483825046252</v>
      </c>
      <c r="L8" s="11">
        <f t="array" ref="L8:L16">MMULT(aggregation!$B$13:$AA$21,D7:D32)</f>
        <v>1.1920851263038137</v>
      </c>
      <c r="M8" s="11">
        <f t="array" ref="M8:M16">MMULT(aggregation!$B$13:$AA$21,E7:E32)</f>
        <v>23.715875593628144</v>
      </c>
      <c r="N8" s="11">
        <f t="array" ref="N8:N16">MMULT(aggregation!$B$13:$AA$21,F7:F32)</f>
        <v>24.907960719931957</v>
      </c>
      <c r="O8" s="11"/>
      <c r="P8" s="10" t="str">
        <f>name!D5</f>
        <v>12 Other managers and proprietors</v>
      </c>
      <c r="Q8" s="11">
        <v>8.8447615192859583</v>
      </c>
      <c r="R8" s="11">
        <v>10.685791556219627</v>
      </c>
      <c r="S8" s="345">
        <f t="shared" ref="S8:S31" si="4">R8-Q8</f>
        <v>1.8410300369336685</v>
      </c>
      <c r="T8" s="345">
        <v>4.9962139781422472</v>
      </c>
      <c r="U8" s="345">
        <f t="shared" ref="U8:U31" si="5">SUM(S8:T8)</f>
        <v>6.8372440150759157</v>
      </c>
      <c r="V8" s="346">
        <f t="shared" ref="V8:V33" si="6">IF(Q8&gt;0,(1+(T8/Q8))^(1/($C$6-$B$6))-1,0)</f>
        <v>3.030396577304062E-2</v>
      </c>
      <c r="X8" s="10" t="str">
        <f>name!B5</f>
        <v>Mining and quarrying</v>
      </c>
      <c r="Y8" s="11">
        <v>0.40400000000000058</v>
      </c>
      <c r="Z8" s="11">
        <v>0.18900000000000003</v>
      </c>
      <c r="AA8" s="345">
        <f t="shared" ref="AA8:AA29" si="7">Z8-Y8</f>
        <v>-0.21500000000000055</v>
      </c>
      <c r="AB8" s="11">
        <v>0.1136174561881774</v>
      </c>
      <c r="AC8" s="345">
        <f t="shared" ref="AC8:AC29" si="8">SUM(AA8:AB8)</f>
        <v>-0.10138254381182316</v>
      </c>
      <c r="AD8" s="348">
        <f t="shared" ref="AD8:AD29" si="9">IF(Y8&gt;0,(1+(AB8/Y8))^(1/($C$6-$B$6))-1,0)</f>
        <v>1.6658673030110593E-2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21.139522211849179</v>
      </c>
      <c r="C9" s="11">
        <f t="shared" si="2"/>
        <v>29.799138210233057</v>
      </c>
      <c r="D9" s="11">
        <f t="shared" si="2"/>
        <v>8.6596159983838739</v>
      </c>
      <c r="E9" s="11">
        <f t="shared" si="2"/>
        <v>10.230107982752539</v>
      </c>
      <c r="F9" s="11">
        <f t="shared" si="2"/>
        <v>18.889723981136413</v>
      </c>
      <c r="G9" s="200">
        <f t="shared" si="3"/>
        <v>2.6662301961632107E-2</v>
      </c>
      <c r="H9" s="11"/>
      <c r="I9" s="10" t="str">
        <f>name!E5</f>
        <v>Professional occupations</v>
      </c>
      <c r="J9" s="11">
        <v>87.448527873019884</v>
      </c>
      <c r="K9" s="11">
        <v>102.33390385400205</v>
      </c>
      <c r="L9" s="11">
        <v>14.885375980982161</v>
      </c>
      <c r="M9" s="11">
        <v>44.866790849227542</v>
      </c>
      <c r="N9" s="11">
        <v>59.752166830209688</v>
      </c>
      <c r="O9" s="11"/>
      <c r="P9" s="10" t="str">
        <f>name!D6</f>
        <v>21 Science, research, engineering and technology professionals</v>
      </c>
      <c r="Q9" s="11">
        <v>15.896178813943665</v>
      </c>
      <c r="R9" s="11">
        <v>20.820285964203311</v>
      </c>
      <c r="S9" s="345">
        <f t="shared" si="4"/>
        <v>4.9241071502596458</v>
      </c>
      <c r="T9" s="345">
        <v>6.3129311426206813</v>
      </c>
      <c r="U9" s="345">
        <f t="shared" si="5"/>
        <v>11.237038292880328</v>
      </c>
      <c r="V9" s="346">
        <f t="shared" si="6"/>
        <v>2.2545309676870184E-2</v>
      </c>
      <c r="X9" s="10" t="str">
        <f>name!B6</f>
        <v>Food drink and tobacco</v>
      </c>
      <c r="Y9" s="11">
        <v>16.051000000000052</v>
      </c>
      <c r="Z9" s="11">
        <v>12.411000000000037</v>
      </c>
      <c r="AA9" s="345">
        <f t="shared" si="7"/>
        <v>-3.6400000000000148</v>
      </c>
      <c r="AB9" s="11">
        <v>6.2863861755044539</v>
      </c>
      <c r="AC9" s="345">
        <f t="shared" si="8"/>
        <v>2.6463861755044391</v>
      </c>
      <c r="AD9" s="348">
        <f t="shared" si="9"/>
        <v>2.2277221376115541E-2</v>
      </c>
    </row>
    <row r="10" spans="1:30" x14ac:dyDescent="0.2">
      <c r="A10" s="10" t="str">
        <f>name!D7</f>
        <v>22 Health professionals</v>
      </c>
      <c r="B10" s="11">
        <f t="shared" si="2"/>
        <v>18.498142824247619</v>
      </c>
      <c r="C10" s="11">
        <f t="shared" si="2"/>
        <v>19.584159681834702</v>
      </c>
      <c r="D10" s="11">
        <f t="shared" si="2"/>
        <v>1.0860168575870832</v>
      </c>
      <c r="E10" s="11">
        <f t="shared" si="2"/>
        <v>9.8809057881100397</v>
      </c>
      <c r="F10" s="11">
        <f t="shared" si="2"/>
        <v>10.966922645697123</v>
      </c>
      <c r="G10" s="200">
        <f t="shared" si="3"/>
        <v>2.8942991964386655E-2</v>
      </c>
      <c r="H10" s="11"/>
      <c r="I10" s="10" t="str">
        <f>name!E6</f>
        <v>Associate professional occupations</v>
      </c>
      <c r="J10" s="11">
        <v>53.397667747384595</v>
      </c>
      <c r="K10" s="11">
        <v>60.918607439479054</v>
      </c>
      <c r="L10" s="11">
        <v>7.5209396920944513</v>
      </c>
      <c r="M10" s="11">
        <v>27.113721006762951</v>
      </c>
      <c r="N10" s="11">
        <v>34.634660698857402</v>
      </c>
      <c r="O10" s="11"/>
      <c r="P10" s="10" t="str">
        <f>name!D7</f>
        <v>22 Health professionals</v>
      </c>
      <c r="Q10" s="11">
        <v>5.5873035806144884</v>
      </c>
      <c r="R10" s="11">
        <v>5.810316379701038</v>
      </c>
      <c r="S10" s="345">
        <f t="shared" si="4"/>
        <v>0.22301279908654958</v>
      </c>
      <c r="T10" s="345">
        <v>2.1668196015854875</v>
      </c>
      <c r="U10" s="345">
        <f t="shared" si="5"/>
        <v>2.3898324006720371</v>
      </c>
      <c r="V10" s="346">
        <f t="shared" si="6"/>
        <v>2.2088954847982345E-2</v>
      </c>
      <c r="X10" s="10" t="str">
        <f>name!B7</f>
        <v>Engineering</v>
      </c>
      <c r="Y10" s="11">
        <v>4.6960000000000086</v>
      </c>
      <c r="Z10" s="11">
        <v>4.979000000000017</v>
      </c>
      <c r="AA10" s="345">
        <f t="shared" si="7"/>
        <v>0.28300000000000836</v>
      </c>
      <c r="AB10" s="11">
        <v>2.066284888319128</v>
      </c>
      <c r="AC10" s="345">
        <f t="shared" si="8"/>
        <v>2.3492848883191364</v>
      </c>
      <c r="AD10" s="348">
        <f t="shared" si="9"/>
        <v>2.4607880147323957E-2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19.549506725933259</v>
      </c>
      <c r="C11" s="11">
        <f t="shared" si="2"/>
        <v>20.271512396822519</v>
      </c>
      <c r="D11" s="11">
        <f t="shared" si="2"/>
        <v>0.72200567088925294</v>
      </c>
      <c r="E11" s="11">
        <f t="shared" si="2"/>
        <v>10.090227431570922</v>
      </c>
      <c r="F11" s="11">
        <f t="shared" si="2"/>
        <v>10.812233102460173</v>
      </c>
      <c r="G11" s="200">
        <f t="shared" si="3"/>
        <v>2.8132844765258458E-2</v>
      </c>
      <c r="H11" s="11"/>
      <c r="I11" s="10" t="str">
        <f>name!E7</f>
        <v>Administrative and secretarial occupations</v>
      </c>
      <c r="J11" s="11">
        <v>54.131982225320279</v>
      </c>
      <c r="K11" s="11">
        <v>53.703508384693137</v>
      </c>
      <c r="L11" s="11">
        <v>-0.42847384062715266</v>
      </c>
      <c r="M11" s="11">
        <v>27.217479903394132</v>
      </c>
      <c r="N11" s="11">
        <v>26.789006062766976</v>
      </c>
      <c r="O11" s="11"/>
      <c r="P11" s="10" t="str">
        <f>name!D8</f>
        <v>23 Teaching and other educational professionals</v>
      </c>
      <c r="Q11" s="11">
        <v>5.5843247485051677</v>
      </c>
      <c r="R11" s="11">
        <v>5.6321022886061147</v>
      </c>
      <c r="S11" s="345">
        <f t="shared" si="4"/>
        <v>4.7777540100947036E-2</v>
      </c>
      <c r="T11" s="345">
        <v>2.3836007709617508</v>
      </c>
      <c r="U11" s="345">
        <f t="shared" si="5"/>
        <v>2.4313783110626979</v>
      </c>
      <c r="V11" s="346">
        <f t="shared" si="6"/>
        <v>2.3980390777956773E-2</v>
      </c>
      <c r="X11" s="10" t="str">
        <f>name!B8</f>
        <v>Rest of manufacturing</v>
      </c>
      <c r="Y11" s="11">
        <v>19.979000000000017</v>
      </c>
      <c r="Z11" s="11">
        <v>16.69300000000004</v>
      </c>
      <c r="AA11" s="345">
        <f t="shared" si="7"/>
        <v>-3.2859999999999765</v>
      </c>
      <c r="AB11" s="11">
        <v>7.6930872588500643</v>
      </c>
      <c r="AC11" s="345">
        <f t="shared" si="8"/>
        <v>4.4070872588500878</v>
      </c>
      <c r="AD11" s="348">
        <f t="shared" si="9"/>
        <v>2.1953678989409919E-2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28.261356110989819</v>
      </c>
      <c r="C12" s="11">
        <f t="shared" si="2"/>
        <v>32.679093565111771</v>
      </c>
      <c r="D12" s="11">
        <f t="shared" si="2"/>
        <v>4.4177374541219505</v>
      </c>
      <c r="E12" s="11">
        <f t="shared" si="2"/>
        <v>14.665549646794039</v>
      </c>
      <c r="F12" s="11">
        <f t="shared" si="2"/>
        <v>19.083287100915985</v>
      </c>
      <c r="G12" s="200">
        <f t="shared" si="3"/>
        <v>2.8258809961068332E-2</v>
      </c>
      <c r="H12" s="11"/>
      <c r="I12" s="10" t="str">
        <f>name!E8</f>
        <v>Skilled trades occupations</v>
      </c>
      <c r="J12" s="11">
        <v>42.446085924269944</v>
      </c>
      <c r="K12" s="11">
        <v>38.866551422622379</v>
      </c>
      <c r="L12" s="11">
        <v>-3.5795345016475615</v>
      </c>
      <c r="M12" s="11">
        <v>17.37637018342447</v>
      </c>
      <c r="N12" s="11">
        <v>13.796835681776908</v>
      </c>
      <c r="O12" s="11"/>
      <c r="P12" s="10" t="str">
        <f>name!D9</f>
        <v>24 Business, media and public service professionals</v>
      </c>
      <c r="Q12" s="11">
        <v>15.002611736065326</v>
      </c>
      <c r="R12" s="11">
        <v>16.528451056720151</v>
      </c>
      <c r="S12" s="345">
        <f t="shared" si="4"/>
        <v>1.5258393206548249</v>
      </c>
      <c r="T12" s="345">
        <v>6.6414599435756703</v>
      </c>
      <c r="U12" s="345">
        <f t="shared" si="5"/>
        <v>8.1672992642304951</v>
      </c>
      <c r="V12" s="346">
        <f t="shared" si="6"/>
        <v>2.4734771222287177E-2</v>
      </c>
      <c r="X12" s="10" t="str">
        <f>name!B9</f>
        <v>Electricity and gas</v>
      </c>
      <c r="Y12" s="11">
        <v>1.5689999999999953</v>
      </c>
      <c r="Z12" s="11">
        <v>1.5139999999999987</v>
      </c>
      <c r="AA12" s="345">
        <f t="shared" si="7"/>
        <v>-5.4999999999996607E-2</v>
      </c>
      <c r="AB12" s="11">
        <v>0.65043052422815173</v>
      </c>
      <c r="AC12" s="345">
        <f t="shared" si="8"/>
        <v>0.59543052422815512</v>
      </c>
      <c r="AD12" s="348">
        <f t="shared" si="9"/>
        <v>2.3390169115047321E-2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8.9195345468300697</v>
      </c>
      <c r="C13" s="11">
        <f t="shared" si="2"/>
        <v>9.0794235874679252</v>
      </c>
      <c r="D13" s="11">
        <f t="shared" si="2"/>
        <v>0.15988904063785389</v>
      </c>
      <c r="E13" s="11">
        <f t="shared" si="2"/>
        <v>3.5517753561441716</v>
      </c>
      <c r="F13" s="11">
        <f t="shared" si="2"/>
        <v>3.7116643967820266</v>
      </c>
      <c r="G13" s="200">
        <f t="shared" si="3"/>
        <v>2.2597339824180551E-2</v>
      </c>
      <c r="H13" s="11"/>
      <c r="I13" s="10" t="str">
        <f>name!E9</f>
        <v>Caring, leisure and other service occupations</v>
      </c>
      <c r="J13" s="11">
        <v>41.826106176164963</v>
      </c>
      <c r="K13" s="11">
        <v>43.662285381552032</v>
      </c>
      <c r="L13" s="11">
        <v>1.8361792053870598</v>
      </c>
      <c r="M13" s="11">
        <v>23.185188352604477</v>
      </c>
      <c r="N13" s="11">
        <v>25.021367557991532</v>
      </c>
      <c r="O13" s="11"/>
      <c r="P13" s="10" t="str">
        <f>name!D10</f>
        <v>31 Science, engineering and technology associate professionals</v>
      </c>
      <c r="Q13" s="11">
        <v>6.5205799454611677</v>
      </c>
      <c r="R13" s="11">
        <v>6.01971330003449</v>
      </c>
      <c r="S13" s="345">
        <f t="shared" si="4"/>
        <v>-0.50086664542667769</v>
      </c>
      <c r="T13" s="345">
        <v>2.1674803036869585</v>
      </c>
      <c r="U13" s="345">
        <f t="shared" si="5"/>
        <v>1.6666136582602809</v>
      </c>
      <c r="V13" s="346">
        <f t="shared" si="6"/>
        <v>1.9316622836824004E-2</v>
      </c>
      <c r="X13" s="10" t="str">
        <f>name!B10</f>
        <v>Water and sewerage</v>
      </c>
      <c r="Y13" s="11">
        <v>1.4419999999999984</v>
      </c>
      <c r="Z13" s="11">
        <v>1.5640000000000021</v>
      </c>
      <c r="AA13" s="345">
        <f t="shared" si="7"/>
        <v>0.12200000000000366</v>
      </c>
      <c r="AB13" s="11">
        <v>0.6903796439403288</v>
      </c>
      <c r="AC13" s="345">
        <f t="shared" si="8"/>
        <v>0.81237964394033246</v>
      </c>
      <c r="AD13" s="348">
        <f t="shared" si="9"/>
        <v>2.6423573680896428E-2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7.7378070840082325</v>
      </c>
      <c r="C14" s="11">
        <f t="shared" si="2"/>
        <v>14.383008423351427</v>
      </c>
      <c r="D14" s="11">
        <f t="shared" si="2"/>
        <v>6.6452013393431955</v>
      </c>
      <c r="E14" s="11">
        <f t="shared" si="2"/>
        <v>7.1958997878044091</v>
      </c>
      <c r="F14" s="11">
        <f t="shared" si="2"/>
        <v>13.841101127147603</v>
      </c>
      <c r="G14" s="200">
        <f t="shared" si="3"/>
        <v>4.4808382540528324E-2</v>
      </c>
      <c r="H14" s="11"/>
      <c r="I14" s="10" t="str">
        <f>name!E10</f>
        <v>Sales and customer service occupations</v>
      </c>
      <c r="J14" s="11">
        <v>37.981193069000916</v>
      </c>
      <c r="K14" s="11">
        <v>38.545352073207596</v>
      </c>
      <c r="L14" s="11">
        <v>0.56415900420667731</v>
      </c>
      <c r="M14" s="11">
        <v>17.527594155648163</v>
      </c>
      <c r="N14" s="11">
        <v>18.091753159854846</v>
      </c>
      <c r="O14" s="11"/>
      <c r="P14" s="10" t="str">
        <f>name!D11</f>
        <v>32 Health and social care associate professionals</v>
      </c>
      <c r="Q14" s="11">
        <v>2.0344671722408663</v>
      </c>
      <c r="R14" s="11">
        <v>3.0864641174780489</v>
      </c>
      <c r="S14" s="345">
        <f t="shared" si="4"/>
        <v>1.0519969452371827</v>
      </c>
      <c r="T14" s="345">
        <v>1.3483842062069635</v>
      </c>
      <c r="U14" s="345">
        <f t="shared" si="5"/>
        <v>2.4003811514441464</v>
      </c>
      <c r="V14" s="346">
        <f t="shared" si="6"/>
        <v>3.448011924679717E-2</v>
      </c>
      <c r="X14" s="10" t="str">
        <f>name!B11</f>
        <v>Construction</v>
      </c>
      <c r="Y14" s="11">
        <v>33.33099999999996</v>
      </c>
      <c r="Z14" s="11">
        <v>33.361000000000054</v>
      </c>
      <c r="AA14" s="345">
        <f t="shared" si="7"/>
        <v>3.0000000000093507E-2</v>
      </c>
      <c r="AB14" s="11">
        <v>13.639779786901812</v>
      </c>
      <c r="AC14" s="345">
        <f t="shared" si="8"/>
        <v>13.669779786901906</v>
      </c>
      <c r="AD14" s="348">
        <f t="shared" si="9"/>
        <v>2.3132691861510013E-2</v>
      </c>
    </row>
    <row r="15" spans="1:30" x14ac:dyDescent="0.2">
      <c r="A15" s="10" t="str">
        <f>name!D12</f>
        <v>33 Protective service occupations</v>
      </c>
      <c r="B15" s="11">
        <f t="shared" si="2"/>
        <v>4.9653929157863033</v>
      </c>
      <c r="C15" s="11">
        <f t="shared" si="2"/>
        <v>4.5843026972879883</v>
      </c>
      <c r="D15" s="11">
        <f t="shared" si="2"/>
        <v>-0.38109021849831615</v>
      </c>
      <c r="E15" s="11">
        <f t="shared" si="2"/>
        <v>1.4862216526262875</v>
      </c>
      <c r="F15" s="11">
        <f t="shared" si="2"/>
        <v>1.105131434127971</v>
      </c>
      <c r="G15" s="200">
        <f t="shared" si="3"/>
        <v>1.7609109909938025E-2</v>
      </c>
      <c r="H15" s="11"/>
      <c r="I15" s="10" t="str">
        <f>name!E11</f>
        <v>Process, plant and machine operatives</v>
      </c>
      <c r="J15" s="11">
        <v>29.612225340138945</v>
      </c>
      <c r="K15" s="11">
        <v>27.742599151186759</v>
      </c>
      <c r="L15" s="11">
        <v>-1.8696261889521875</v>
      </c>
      <c r="M15" s="11">
        <v>13.554695729294835</v>
      </c>
      <c r="N15" s="11">
        <v>11.685069540342646</v>
      </c>
      <c r="O15" s="11"/>
      <c r="P15" s="10" t="str">
        <f>name!D12</f>
        <v>33 Protective service occupations</v>
      </c>
      <c r="Q15" s="11">
        <v>3.8125439548873166</v>
      </c>
      <c r="R15" s="11">
        <v>3.2927285595249489</v>
      </c>
      <c r="S15" s="345">
        <f t="shared" si="4"/>
        <v>-0.51981539536236765</v>
      </c>
      <c r="T15" s="345">
        <v>0.94589921099816099</v>
      </c>
      <c r="U15" s="345">
        <f t="shared" si="5"/>
        <v>0.42608381563579334</v>
      </c>
      <c r="V15" s="346">
        <f t="shared" si="6"/>
        <v>1.4884613938156654E-2</v>
      </c>
      <c r="X15" s="10" t="str">
        <f>name!B12</f>
        <v>Wholesale and retail trade</v>
      </c>
      <c r="Y15" s="11">
        <v>64.215999999999781</v>
      </c>
      <c r="Z15" s="11">
        <v>64.069999999999865</v>
      </c>
      <c r="AA15" s="345">
        <f t="shared" si="7"/>
        <v>-0.14599999999991553</v>
      </c>
      <c r="AB15" s="11">
        <v>29.216447371238271</v>
      </c>
      <c r="AC15" s="345">
        <f t="shared" si="8"/>
        <v>29.070447371238355</v>
      </c>
      <c r="AD15" s="348">
        <f t="shared" si="9"/>
        <v>2.5314183136453838E-2</v>
      </c>
    </row>
    <row r="16" spans="1:30" x14ac:dyDescent="0.2">
      <c r="A16" s="10" t="str">
        <f>name!D13</f>
        <v>34 Culture, media and sports occupations</v>
      </c>
      <c r="B16" s="11">
        <f t="shared" si="2"/>
        <v>7.0817415544770883</v>
      </c>
      <c r="C16" s="11">
        <f t="shared" si="2"/>
        <v>6.5427129694383632</v>
      </c>
      <c r="D16" s="11">
        <f t="shared" si="2"/>
        <v>-0.53902858503872597</v>
      </c>
      <c r="E16" s="11">
        <f t="shared" si="2"/>
        <v>3.0347527514007799</v>
      </c>
      <c r="F16" s="11">
        <f t="shared" si="2"/>
        <v>2.4957241663620544</v>
      </c>
      <c r="G16" s="200">
        <f t="shared" si="3"/>
        <v>2.4061403092379585E-2</v>
      </c>
      <c r="H16" s="11"/>
      <c r="I16" s="10" t="str">
        <f>name!E12</f>
        <v>Elementary occupations</v>
      </c>
      <c r="J16" s="11">
        <v>50.164812945958005</v>
      </c>
      <c r="K16" s="11">
        <v>49.068708468210609</v>
      </c>
      <c r="L16" s="11">
        <v>-1.0961044777474029</v>
      </c>
      <c r="M16" s="11">
        <v>24.092854490781299</v>
      </c>
      <c r="N16" s="11">
        <v>22.996750013033896</v>
      </c>
      <c r="O16" s="11"/>
      <c r="P16" s="10" t="str">
        <f>name!D13</f>
        <v>34 Culture, media and sports occupations</v>
      </c>
      <c r="Q16" s="11">
        <v>3.4296959207392423</v>
      </c>
      <c r="R16" s="11">
        <v>2.8875582886682136</v>
      </c>
      <c r="S16" s="345">
        <f t="shared" si="4"/>
        <v>-0.54213763207102872</v>
      </c>
      <c r="T16" s="345">
        <v>1.1519197149193547</v>
      </c>
      <c r="U16" s="345">
        <f t="shared" si="5"/>
        <v>0.60978208284832602</v>
      </c>
      <c r="V16" s="346">
        <f t="shared" si="6"/>
        <v>1.9492892404552764E-2</v>
      </c>
      <c r="X16" s="10" t="str">
        <f>name!B13</f>
        <v>Transport and storage</v>
      </c>
      <c r="Y16" s="11">
        <v>19.111000000000004</v>
      </c>
      <c r="Z16" s="11">
        <v>22.002999999999954</v>
      </c>
      <c r="AA16" s="345">
        <f t="shared" si="7"/>
        <v>2.8919999999999497</v>
      </c>
      <c r="AB16" s="11">
        <v>9.6896723856645739</v>
      </c>
      <c r="AC16" s="345">
        <f t="shared" si="8"/>
        <v>12.581672385664524</v>
      </c>
      <c r="AD16" s="348">
        <f t="shared" si="9"/>
        <v>2.7719541103347511E-2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24.693191646282902</v>
      </c>
      <c r="C17" s="11">
        <f t="shared" si="10"/>
        <v>26.329159761933347</v>
      </c>
      <c r="D17" s="11">
        <f t="shared" si="10"/>
        <v>1.635968115650444</v>
      </c>
      <c r="E17" s="11">
        <f t="shared" si="10"/>
        <v>11.845071458787301</v>
      </c>
      <c r="F17" s="11">
        <f t="shared" si="10"/>
        <v>13.481039574437746</v>
      </c>
      <c r="G17" s="200">
        <f t="shared" si="3"/>
        <v>2.6466337497974779E-2</v>
      </c>
      <c r="H17" s="11"/>
      <c r="O17" s="11"/>
      <c r="P17" s="10" t="str">
        <f>name!D14</f>
        <v>35 Business and public service associate professionals</v>
      </c>
      <c r="Q17" s="11">
        <v>12.320885850595152</v>
      </c>
      <c r="R17" s="11">
        <v>12.291418673356034</v>
      </c>
      <c r="S17" s="345">
        <f t="shared" si="4"/>
        <v>-2.9467177239117959E-2</v>
      </c>
      <c r="T17" s="345">
        <v>4.7175145896130912</v>
      </c>
      <c r="U17" s="345">
        <f t="shared" si="5"/>
        <v>4.6880474123739733</v>
      </c>
      <c r="V17" s="346">
        <f t="shared" si="6"/>
        <v>2.1846807578770555E-2</v>
      </c>
      <c r="X17" s="10" t="str">
        <f>name!B14</f>
        <v>Accommodation and food</v>
      </c>
      <c r="Y17" s="11">
        <v>40.266000000000005</v>
      </c>
      <c r="Z17" s="11">
        <v>46.117000000000026</v>
      </c>
      <c r="AA17" s="345">
        <f t="shared" si="7"/>
        <v>5.8510000000000204</v>
      </c>
      <c r="AB17" s="11">
        <v>21.325930584486198</v>
      </c>
      <c r="AC17" s="345">
        <f t="shared" si="8"/>
        <v>27.176930584486218</v>
      </c>
      <c r="AD17" s="348">
        <f t="shared" si="9"/>
        <v>2.8740146639376629E-2</v>
      </c>
    </row>
    <row r="18" spans="1:30" x14ac:dyDescent="0.2">
      <c r="A18" s="10" t="str">
        <f>name!D15</f>
        <v>41 Administrative occupations</v>
      </c>
      <c r="B18" s="11">
        <f t="shared" si="10"/>
        <v>44.475171364697552</v>
      </c>
      <c r="C18" s="11">
        <f t="shared" si="10"/>
        <v>46.607002551176755</v>
      </c>
      <c r="D18" s="11">
        <f t="shared" si="10"/>
        <v>2.1318311864791948</v>
      </c>
      <c r="E18" s="11">
        <f t="shared" si="10"/>
        <v>22.70175959977399</v>
      </c>
      <c r="F18" s="11">
        <f t="shared" si="10"/>
        <v>24.833590786253183</v>
      </c>
      <c r="G18" s="200">
        <f t="shared" si="3"/>
        <v>2.7874681231182974E-2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17.542602666553634</v>
      </c>
      <c r="R18" s="11">
        <v>21.531155389975634</v>
      </c>
      <c r="S18" s="345">
        <f t="shared" si="4"/>
        <v>3.988552723422</v>
      </c>
      <c r="T18" s="345">
        <v>7.4972594388010672</v>
      </c>
      <c r="U18" s="345">
        <f t="shared" si="5"/>
        <v>11.485812162223066</v>
      </c>
      <c r="V18" s="346">
        <f t="shared" si="6"/>
        <v>2.40060606921908E-2</v>
      </c>
      <c r="X18" s="10" t="str">
        <f>name!B15</f>
        <v>Media</v>
      </c>
      <c r="Y18" s="11">
        <v>2.337000000000002</v>
      </c>
      <c r="Z18" s="11">
        <v>2.3380000000000041</v>
      </c>
      <c r="AA18" s="345">
        <f t="shared" si="7"/>
        <v>1.0000000000021103E-3</v>
      </c>
      <c r="AB18" s="11">
        <v>1.0973483533843871</v>
      </c>
      <c r="AC18" s="345">
        <f t="shared" si="8"/>
        <v>1.0983483533843892</v>
      </c>
      <c r="AD18" s="348">
        <f t="shared" si="9"/>
        <v>2.59960973084985E-2</v>
      </c>
    </row>
    <row r="19" spans="1:30" x14ac:dyDescent="0.2">
      <c r="A19" s="10" t="str">
        <f>name!D16</f>
        <v>42 Secretarial and related occupations</v>
      </c>
      <c r="B19" s="11">
        <f t="shared" si="10"/>
        <v>9.6568108606227288</v>
      </c>
      <c r="C19" s="11">
        <f t="shared" si="10"/>
        <v>7.0965058335163826</v>
      </c>
      <c r="D19" s="11">
        <f t="shared" si="10"/>
        <v>-2.5603050271063474</v>
      </c>
      <c r="E19" s="11">
        <f t="shared" si="10"/>
        <v>4.5157203036201414</v>
      </c>
      <c r="F19" s="11">
        <f t="shared" si="10"/>
        <v>1.9554152765137949</v>
      </c>
      <c r="G19" s="200">
        <f t="shared" si="3"/>
        <v>2.5906023377489262E-2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0.4815367676090731</v>
      </c>
      <c r="K19" s="11">
        <f t="array" ref="K19:K27">MMULT(aggregation!$B$13:$AA$21,C36:C61)</f>
        <v>0.90956185181048665</v>
      </c>
      <c r="L19" s="11">
        <f t="array" ref="L19:L27">MMULT(aggregation!$B$13:$AA$21,D36:D61)</f>
        <v>0.42802508420141361</v>
      </c>
      <c r="M19" s="11">
        <f t="array" ref="M19:M27">MMULT(aggregation!$B$13:$AA$21,E36:E61)</f>
        <v>0.43281053672768699</v>
      </c>
      <c r="N19" s="11">
        <f t="array" ref="N19:N27">MMULT(aggregation!$B$13:$AA$21,F36:F61)</f>
        <v>0.8608356209291006</v>
      </c>
      <c r="O19" s="11"/>
      <c r="P19" s="10" t="str">
        <f>name!D16</f>
        <v>42 Secretarial and related occupations</v>
      </c>
      <c r="Q19" s="11">
        <v>0.75619345084947054</v>
      </c>
      <c r="R19" s="11">
        <v>0.8146159076606011</v>
      </c>
      <c r="S19" s="345">
        <f t="shared" si="4"/>
        <v>5.8422456811130563E-2</v>
      </c>
      <c r="T19" s="345">
        <v>0.24438698953789387</v>
      </c>
      <c r="U19" s="345">
        <f t="shared" si="5"/>
        <v>0.3028094463490244</v>
      </c>
      <c r="V19" s="346">
        <f t="shared" si="6"/>
        <v>1.8844580832365176E-2</v>
      </c>
      <c r="X19" s="10" t="str">
        <f>name!B16</f>
        <v>Information technology</v>
      </c>
      <c r="Y19" s="11">
        <v>7.6930000000000112</v>
      </c>
      <c r="Z19" s="11">
        <v>8.7559999999999878</v>
      </c>
      <c r="AA19" s="345">
        <f t="shared" si="7"/>
        <v>1.0629999999999766</v>
      </c>
      <c r="AB19" s="11">
        <v>3.6059369842530353</v>
      </c>
      <c r="AC19" s="345">
        <f t="shared" si="8"/>
        <v>4.668936984253012</v>
      </c>
      <c r="AD19" s="348">
        <f t="shared" si="9"/>
        <v>2.5957703912243613E-2</v>
      </c>
    </row>
    <row r="20" spans="1:30" x14ac:dyDescent="0.2">
      <c r="A20" s="10" t="str">
        <f>name!D17</f>
        <v>51 Skilled agricultural and related trades</v>
      </c>
      <c r="B20" s="11">
        <f t="shared" si="10"/>
        <v>6.2991627318151631</v>
      </c>
      <c r="C20" s="11">
        <f t="shared" si="10"/>
        <v>6.6918909832212332</v>
      </c>
      <c r="D20" s="11">
        <f t="shared" si="10"/>
        <v>0.39272825140607015</v>
      </c>
      <c r="E20" s="11">
        <f t="shared" si="10"/>
        <v>3.5627266206162607</v>
      </c>
      <c r="F20" s="11">
        <f t="shared" si="10"/>
        <v>3.9554548720223308</v>
      </c>
      <c r="G20" s="200">
        <f t="shared" si="3"/>
        <v>3.0335079823319733E-2</v>
      </c>
      <c r="H20" s="11"/>
      <c r="I20" s="11" t="str">
        <f t="shared" si="11"/>
        <v>Professional occupations</v>
      </c>
      <c r="J20" s="11">
        <v>4.0424395945973206</v>
      </c>
      <c r="K20" s="11">
        <v>6.9022847035934536</v>
      </c>
      <c r="L20" s="11">
        <v>2.8598451089961321</v>
      </c>
      <c r="M20" s="11">
        <v>2.8280173482388049</v>
      </c>
      <c r="N20" s="11">
        <v>5.687862457234937</v>
      </c>
      <c r="O20" s="11"/>
      <c r="P20" s="10" t="str">
        <f>name!D17</f>
        <v>51 Skilled agricultural and related trades</v>
      </c>
      <c r="Q20" s="11">
        <v>5.2801170372940653</v>
      </c>
      <c r="R20" s="11">
        <v>5.3415181076160838</v>
      </c>
      <c r="S20" s="345">
        <f t="shared" si="4"/>
        <v>6.1401070322018469E-2</v>
      </c>
      <c r="T20" s="345">
        <v>2.8059247667515734</v>
      </c>
      <c r="U20" s="345">
        <f t="shared" si="5"/>
        <v>2.8673258370735919</v>
      </c>
      <c r="V20" s="346">
        <f t="shared" si="6"/>
        <v>2.8820230521367174E-2</v>
      </c>
      <c r="X20" s="10" t="str">
        <f>name!B17</f>
        <v>Finance and insurance</v>
      </c>
      <c r="Y20" s="11">
        <v>10.070000000000016</v>
      </c>
      <c r="Z20" s="11">
        <v>9.9679999999999787</v>
      </c>
      <c r="AA20" s="345">
        <f t="shared" si="7"/>
        <v>-0.10200000000003762</v>
      </c>
      <c r="AB20" s="11">
        <v>4.9952835091392638</v>
      </c>
      <c r="AC20" s="345">
        <f t="shared" si="8"/>
        <v>4.8932835091392262</v>
      </c>
      <c r="AD20" s="348">
        <f t="shared" si="9"/>
        <v>2.7219344099679077E-2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13.780587913768352</v>
      </c>
      <c r="C21" s="11">
        <f t="shared" si="10"/>
        <v>12.438699300795355</v>
      </c>
      <c r="D21" s="11">
        <f t="shared" si="10"/>
        <v>-1.3418886129729997</v>
      </c>
      <c r="E21" s="11">
        <f t="shared" si="10"/>
        <v>4.9720705799627334</v>
      </c>
      <c r="F21" s="11">
        <f t="shared" si="10"/>
        <v>3.6301819669897339</v>
      </c>
      <c r="G21" s="200">
        <f t="shared" si="3"/>
        <v>2.0750669032440161E-2</v>
      </c>
      <c r="H21" s="11"/>
      <c r="I21" s="11" t="str">
        <f t="shared" si="11"/>
        <v>Associate professional occupations</v>
      </c>
      <c r="J21" s="11">
        <v>0.54762250805743373</v>
      </c>
      <c r="K21" s="11">
        <v>1.133381181632735</v>
      </c>
      <c r="L21" s="11">
        <v>0.5857586735753012</v>
      </c>
      <c r="M21" s="11">
        <v>0.46843529379719595</v>
      </c>
      <c r="N21" s="11">
        <v>1.0541939673724969</v>
      </c>
      <c r="O21" s="11"/>
      <c r="P21" s="10" t="str">
        <f>name!D18</f>
        <v>52 Skilled metal, electrical and electronic trades</v>
      </c>
      <c r="Q21" s="11">
        <v>13.466505099988108</v>
      </c>
      <c r="R21" s="11">
        <v>11.753825522196259</v>
      </c>
      <c r="S21" s="345">
        <f t="shared" si="4"/>
        <v>-1.7126795777918495</v>
      </c>
      <c r="T21" s="345">
        <v>4.6467301320575709</v>
      </c>
      <c r="U21" s="345">
        <f t="shared" si="5"/>
        <v>2.9340505542657214</v>
      </c>
      <c r="V21" s="346">
        <f t="shared" si="6"/>
        <v>1.9959064223086909E-2</v>
      </c>
      <c r="X21" s="10" t="str">
        <f>name!B18</f>
        <v>Real estate</v>
      </c>
      <c r="Y21" s="11">
        <v>8.3350000000000186</v>
      </c>
      <c r="Z21" s="11">
        <v>7.8489999999999958</v>
      </c>
      <c r="AA21" s="345">
        <f t="shared" si="7"/>
        <v>-0.48600000000002286</v>
      </c>
      <c r="AB21" s="11">
        <v>3.8138716319715669</v>
      </c>
      <c r="AC21" s="345">
        <f t="shared" si="8"/>
        <v>3.327871631971544</v>
      </c>
      <c r="AD21" s="348">
        <f t="shared" si="9"/>
        <v>2.5436304858765579E-2</v>
      </c>
    </row>
    <row r="22" spans="1:30" x14ac:dyDescent="0.2">
      <c r="A22" s="10" t="str">
        <f>name!D19</f>
        <v>53 Skilled construction and building trades</v>
      </c>
      <c r="B22" s="11">
        <f t="shared" si="10"/>
        <v>13.233067053297045</v>
      </c>
      <c r="C22" s="11">
        <f t="shared" si="10"/>
        <v>10.689132791041894</v>
      </c>
      <c r="D22" s="11">
        <f t="shared" si="10"/>
        <v>-2.543934262255152</v>
      </c>
      <c r="E22" s="11">
        <f t="shared" si="10"/>
        <v>4.9626646961469154</v>
      </c>
      <c r="F22" s="11">
        <f t="shared" si="10"/>
        <v>2.4187304338917626</v>
      </c>
      <c r="G22" s="200">
        <f t="shared" si="3"/>
        <v>2.145820388619013E-2</v>
      </c>
      <c r="H22" s="11"/>
      <c r="I22" s="11" t="str">
        <f t="shared" si="11"/>
        <v>Administrative and secretarial occupations</v>
      </c>
      <c r="J22" s="11">
        <v>0.2573015769089031</v>
      </c>
      <c r="K22" s="11">
        <v>0.65578155024984497</v>
      </c>
      <c r="L22" s="11">
        <v>0.39847997334094182</v>
      </c>
      <c r="M22" s="11">
        <v>0.26871325976684751</v>
      </c>
      <c r="N22" s="11">
        <v>0.66719323310778933</v>
      </c>
      <c r="O22" s="11"/>
      <c r="P22" s="10" t="str">
        <f>name!D19</f>
        <v>53 Skilled construction and building trades</v>
      </c>
      <c r="Q22" s="11">
        <v>12.972512788462305</v>
      </c>
      <c r="R22" s="11">
        <v>10.534829126740135</v>
      </c>
      <c r="S22" s="345">
        <f t="shared" si="4"/>
        <v>-2.4376836617221702</v>
      </c>
      <c r="T22" s="345">
        <v>4.8771821287506087</v>
      </c>
      <c r="U22" s="345">
        <f t="shared" si="5"/>
        <v>2.4394984670284385</v>
      </c>
      <c r="V22" s="346">
        <f t="shared" si="6"/>
        <v>2.1504880697889028E-2</v>
      </c>
      <c r="X22" s="10" t="str">
        <f>name!B19</f>
        <v>Professional services</v>
      </c>
      <c r="Y22" s="11">
        <v>33.97499999999998</v>
      </c>
      <c r="Z22" s="11">
        <v>38.146000000000015</v>
      </c>
      <c r="AA22" s="345">
        <f t="shared" si="7"/>
        <v>4.1710000000000349</v>
      </c>
      <c r="AB22" s="11">
        <v>17.923547054476114</v>
      </c>
      <c r="AC22" s="345">
        <f t="shared" si="8"/>
        <v>22.094547054476148</v>
      </c>
      <c r="AD22" s="348">
        <f t="shared" si="9"/>
        <v>2.8647043703540431E-2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9.1332682253893775</v>
      </c>
      <c r="C23" s="11">
        <f t="shared" si="10"/>
        <v>9.0468283475638973</v>
      </c>
      <c r="D23" s="11">
        <f t="shared" si="10"/>
        <v>-8.6439877825480016E-2</v>
      </c>
      <c r="E23" s="11">
        <f t="shared" si="10"/>
        <v>3.8789082866985605</v>
      </c>
      <c r="F23" s="11">
        <f t="shared" si="10"/>
        <v>3.7924684088730802</v>
      </c>
      <c r="G23" s="200">
        <f t="shared" si="3"/>
        <v>2.3878088349688742E-2</v>
      </c>
      <c r="H23" s="11"/>
      <c r="I23" s="11" t="str">
        <f t="shared" si="11"/>
        <v>Skilled trades occupations</v>
      </c>
      <c r="J23" s="11">
        <v>4.965749146564824E-2</v>
      </c>
      <c r="K23" s="11">
        <v>0.11372473745345066</v>
      </c>
      <c r="L23" s="11">
        <v>6.4067245987802418E-2</v>
      </c>
      <c r="M23" s="11">
        <v>4.8983853639021926E-2</v>
      </c>
      <c r="N23" s="11">
        <v>0.11305109962682436</v>
      </c>
      <c r="O23" s="11"/>
      <c r="P23" s="10" t="str">
        <f>name!D20</f>
        <v>54 Textiles, printing and other skilled trades</v>
      </c>
      <c r="Q23" s="11">
        <v>5.1805861838575691</v>
      </c>
      <c r="R23" s="11">
        <v>4.9961755035201048</v>
      </c>
      <c r="S23" s="345">
        <f t="shared" si="4"/>
        <v>-0.18441068033746433</v>
      </c>
      <c r="T23" s="345">
        <v>1.593484637499091</v>
      </c>
      <c r="U23" s="345">
        <f t="shared" si="5"/>
        <v>1.4090739571616266</v>
      </c>
      <c r="V23" s="346">
        <f t="shared" si="6"/>
        <v>1.8039718012222483E-2</v>
      </c>
      <c r="X23" s="10" t="str">
        <f>name!B20</f>
        <v>Support services</v>
      </c>
      <c r="Y23" s="11">
        <v>31.311999999999983</v>
      </c>
      <c r="Z23" s="11">
        <v>36.677999999999962</v>
      </c>
      <c r="AA23" s="345">
        <f t="shared" si="7"/>
        <v>5.3659999999999783</v>
      </c>
      <c r="AB23" s="11">
        <v>16.312641574468508</v>
      </c>
      <c r="AC23" s="345">
        <f t="shared" si="8"/>
        <v>21.678641574468486</v>
      </c>
      <c r="AD23" s="348">
        <f t="shared" si="9"/>
        <v>2.8351045940077535E-2</v>
      </c>
    </row>
    <row r="24" spans="1:30" x14ac:dyDescent="0.2">
      <c r="A24" s="10" t="str">
        <f>name!D21</f>
        <v>61 Caring personal service occupations</v>
      </c>
      <c r="B24" s="11">
        <f t="shared" si="10"/>
        <v>30.535040413722019</v>
      </c>
      <c r="C24" s="11">
        <f t="shared" si="10"/>
        <v>34.303587558686502</v>
      </c>
      <c r="D24" s="11">
        <f t="shared" si="10"/>
        <v>3.7685471449644785</v>
      </c>
      <c r="E24" s="11">
        <f t="shared" si="10"/>
        <v>18.32263209694332</v>
      </c>
      <c r="F24" s="11">
        <f t="shared" si="10"/>
        <v>22.091179241907795</v>
      </c>
      <c r="G24" s="200">
        <f t="shared" si="3"/>
        <v>3.1831903143091589E-2</v>
      </c>
      <c r="H24" s="11"/>
      <c r="I24" s="11" t="str">
        <f t="shared" si="11"/>
        <v>Caring, leisure and other service occupations</v>
      </c>
      <c r="J24" s="11">
        <v>3.2453405131724469E-2</v>
      </c>
      <c r="K24" s="11">
        <v>8.5012668978457592E-2</v>
      </c>
      <c r="L24" s="11">
        <v>5.2559263846733123E-2</v>
      </c>
      <c r="M24" s="11">
        <v>3.7581472504820086E-2</v>
      </c>
      <c r="N24" s="11">
        <v>9.0140736351553216E-2</v>
      </c>
      <c r="O24" s="11"/>
      <c r="P24" s="10" t="str">
        <f>name!D21</f>
        <v>61 Caring personal service occupations</v>
      </c>
      <c r="Q24" s="11">
        <v>4.2775566246250243</v>
      </c>
      <c r="R24" s="11">
        <v>5.8665365937089646</v>
      </c>
      <c r="S24" s="345">
        <f t="shared" si="4"/>
        <v>1.5889799690839403</v>
      </c>
      <c r="T24" s="345">
        <v>2.3315529178649292</v>
      </c>
      <c r="U24" s="345">
        <f t="shared" si="5"/>
        <v>3.9205328869488696</v>
      </c>
      <c r="V24" s="346">
        <f t="shared" si="6"/>
        <v>2.9429190290719554E-2</v>
      </c>
      <c r="X24" s="10" t="str">
        <f>name!B21</f>
        <v>Public admin. and defence</v>
      </c>
      <c r="Y24" s="11">
        <v>20.006999999999955</v>
      </c>
      <c r="Z24" s="11">
        <v>20.092000000000027</v>
      </c>
      <c r="AA24" s="345">
        <f t="shared" si="7"/>
        <v>8.5000000000071907E-2</v>
      </c>
      <c r="AB24" s="11">
        <v>9.9416785035523425</v>
      </c>
      <c r="AC24" s="345">
        <f t="shared" si="8"/>
        <v>10.026678503552414</v>
      </c>
      <c r="AD24" s="348">
        <f t="shared" si="9"/>
        <v>2.7258427328424872E-2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10.795026539049147</v>
      </c>
      <c r="C25" s="11">
        <f t="shared" si="10"/>
        <v>8.9627722281712465</v>
      </c>
      <c r="D25" s="11">
        <f t="shared" si="10"/>
        <v>-1.8322543108778999</v>
      </c>
      <c r="E25" s="11">
        <f t="shared" si="10"/>
        <v>4.67968093525828</v>
      </c>
      <c r="F25" s="11">
        <f t="shared" si="10"/>
        <v>2.8474266243803794</v>
      </c>
      <c r="G25" s="200">
        <f t="shared" si="3"/>
        <v>2.4298607359334756E-2</v>
      </c>
      <c r="H25" s="11"/>
      <c r="I25" s="11" t="str">
        <f t="shared" si="11"/>
        <v>Sales and customer service occupations</v>
      </c>
      <c r="J25" s="11">
        <v>8.4748378011933995E-2</v>
      </c>
      <c r="K25" s="11">
        <v>0.1874554877271894</v>
      </c>
      <c r="L25" s="11">
        <v>0.10270710971525537</v>
      </c>
      <c r="M25" s="11">
        <v>7.3989436871245484E-2</v>
      </c>
      <c r="N25" s="11">
        <v>0.17669654658650086</v>
      </c>
      <c r="O25" s="11"/>
      <c r="P25" s="10" t="str">
        <f>name!D22</f>
        <v>62 Leisure, travel and related personal service occupations</v>
      </c>
      <c r="Q25" s="11">
        <v>3.259438645630266</v>
      </c>
      <c r="R25" s="11">
        <v>3.2012996464384598</v>
      </c>
      <c r="S25" s="345">
        <f t="shared" si="4"/>
        <v>-5.8138999191806207E-2</v>
      </c>
      <c r="T25" s="345">
        <v>1.3472547287020245</v>
      </c>
      <c r="U25" s="345">
        <f t="shared" si="5"/>
        <v>1.2891157295102182</v>
      </c>
      <c r="V25" s="346">
        <f t="shared" si="6"/>
        <v>2.3331712875511723E-2</v>
      </c>
      <c r="X25" s="10" t="str">
        <f>name!B22</f>
        <v>Education</v>
      </c>
      <c r="Y25" s="11">
        <v>37.450000000000095</v>
      </c>
      <c r="Z25" s="11">
        <v>38.372999999999941</v>
      </c>
      <c r="AA25" s="345">
        <f t="shared" si="7"/>
        <v>0.9229999999998455</v>
      </c>
      <c r="AB25" s="11">
        <v>20.103447502639593</v>
      </c>
      <c r="AC25" s="345">
        <f t="shared" si="8"/>
        <v>21.026447502639439</v>
      </c>
      <c r="AD25" s="348">
        <f t="shared" si="9"/>
        <v>2.9061431426106621E-2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0.4960392233938018</v>
      </c>
      <c r="C26" s="11">
        <f t="shared" si="10"/>
        <v>0.39592559469428307</v>
      </c>
      <c r="D26" s="11">
        <f t="shared" si="10"/>
        <v>-0.1001136286995188</v>
      </c>
      <c r="E26" s="11">
        <f t="shared" si="10"/>
        <v>0.18287532040287754</v>
      </c>
      <c r="F26" s="11">
        <f t="shared" si="10"/>
        <v>8.2761691703358786E-2</v>
      </c>
      <c r="G26" s="200">
        <f t="shared" si="3"/>
        <v>2.114309792968494E-2</v>
      </c>
      <c r="H26" s="11"/>
      <c r="I26" s="11" t="str">
        <f t="shared" si="11"/>
        <v>Process, plant and machine operatives</v>
      </c>
      <c r="J26" s="11">
        <v>4.8653478018644877E-2</v>
      </c>
      <c r="K26" s="11">
        <v>0.16105223256340739</v>
      </c>
      <c r="L26" s="11">
        <v>0.11239875454476252</v>
      </c>
      <c r="M26" s="11">
        <v>7.2649365093604257E-2</v>
      </c>
      <c r="N26" s="11">
        <v>0.18504811963836679</v>
      </c>
      <c r="O26" s="11"/>
      <c r="P26" s="10" t="str">
        <f>name!D23</f>
        <v>63 Community and civil enforcement occupations</v>
      </c>
      <c r="Q26" s="11">
        <v>0.39704615658839892</v>
      </c>
      <c r="R26" s="11">
        <v>0.27051139998434748</v>
      </c>
      <c r="S26" s="345">
        <f t="shared" si="4"/>
        <v>-0.12653475660405145</v>
      </c>
      <c r="T26" s="345">
        <v>0.10605367227259418</v>
      </c>
      <c r="U26" s="345">
        <f t="shared" si="5"/>
        <v>-2.0481084331457261E-2</v>
      </c>
      <c r="V26" s="346">
        <f t="shared" si="6"/>
        <v>1.5907605274072312E-2</v>
      </c>
      <c r="X26" s="10" t="str">
        <f>name!B23</f>
        <v>Health and social work</v>
      </c>
      <c r="Y26" s="11">
        <v>53.512000000000072</v>
      </c>
      <c r="Z26" s="11">
        <v>61.422000000000068</v>
      </c>
      <c r="AA26" s="345">
        <f t="shared" si="7"/>
        <v>7.9099999999999966</v>
      </c>
      <c r="AB26" s="11">
        <v>32.164033585964454</v>
      </c>
      <c r="AC26" s="345">
        <f t="shared" si="8"/>
        <v>40.07403358596445</v>
      </c>
      <c r="AD26" s="348">
        <f t="shared" si="9"/>
        <v>3.1875286759494026E-2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29.671060822099836</v>
      </c>
      <c r="C27" s="11">
        <f t="shared" si="12"/>
        <v>27.919654765612453</v>
      </c>
      <c r="D27" s="11">
        <f t="shared" si="12"/>
        <v>-1.7514060564873861</v>
      </c>
      <c r="E27" s="11">
        <f t="shared" si="12"/>
        <v>13.252852795603035</v>
      </c>
      <c r="F27" s="11">
        <f t="shared" si="12"/>
        <v>11.501446739115654</v>
      </c>
      <c r="G27" s="200">
        <f t="shared" si="3"/>
        <v>2.492263052628596E-2</v>
      </c>
      <c r="H27" s="11"/>
      <c r="I27" s="11" t="str">
        <f t="shared" si="11"/>
        <v>Elementary occupations</v>
      </c>
      <c r="J27" s="11">
        <v>2.460643469310185E-2</v>
      </c>
      <c r="K27" s="11">
        <v>5.6199949589829108E-2</v>
      </c>
      <c r="L27" s="11">
        <v>3.1593514896727258E-2</v>
      </c>
      <c r="M27" s="11">
        <v>2.6930673123680051E-2</v>
      </c>
      <c r="N27" s="11">
        <v>5.8524188020407313E-2</v>
      </c>
      <c r="O27" s="11"/>
      <c r="P27" s="10" t="str">
        <f>name!D24</f>
        <v>71 Sales occupations</v>
      </c>
      <c r="Q27" s="11">
        <v>12.178429065404698</v>
      </c>
      <c r="R27" s="11">
        <v>12.022604751082278</v>
      </c>
      <c r="S27" s="345">
        <f t="shared" si="4"/>
        <v>-0.15582431432241961</v>
      </c>
      <c r="T27" s="345">
        <v>4.054072534927081</v>
      </c>
      <c r="U27" s="345">
        <f t="shared" si="5"/>
        <v>3.8982482206046614</v>
      </c>
      <c r="V27" s="346">
        <f t="shared" si="6"/>
        <v>1.9341280359576496E-2</v>
      </c>
      <c r="X27" s="10" t="str">
        <f>name!B24</f>
        <v>Arts and entertainment</v>
      </c>
      <c r="Y27" s="11">
        <v>13.700999999999956</v>
      </c>
      <c r="Z27" s="11">
        <v>13.721000000000004</v>
      </c>
      <c r="AA27" s="345">
        <f t="shared" si="7"/>
        <v>2.0000000000047535E-2</v>
      </c>
      <c r="AB27" s="11">
        <v>6.3555437308550351</v>
      </c>
      <c r="AC27" s="345">
        <f t="shared" si="8"/>
        <v>6.3755437308550826</v>
      </c>
      <c r="AD27" s="348">
        <f t="shared" si="9"/>
        <v>2.5731253779581742E-2</v>
      </c>
    </row>
    <row r="28" spans="1:30" x14ac:dyDescent="0.2">
      <c r="A28" s="10" t="str">
        <f>name!D25</f>
        <v>72 Customer service occupations</v>
      </c>
      <c r="B28" s="11">
        <f t="shared" si="12"/>
        <v>8.3101322469010785</v>
      </c>
      <c r="C28" s="11">
        <f t="shared" si="12"/>
        <v>10.625697307595143</v>
      </c>
      <c r="D28" s="11">
        <f t="shared" si="12"/>
        <v>2.3155650606940634</v>
      </c>
      <c r="E28" s="11">
        <f t="shared" si="12"/>
        <v>4.2747413600451294</v>
      </c>
      <c r="F28" s="11">
        <f t="shared" si="12"/>
        <v>6.5903064207391919</v>
      </c>
      <c r="G28" s="200">
        <f t="shared" si="3"/>
        <v>2.8054318005507284E-2</v>
      </c>
      <c r="H28" s="11"/>
      <c r="O28" s="11"/>
      <c r="P28" s="10" t="str">
        <f>name!D25</f>
        <v>72 Customer service occupations</v>
      </c>
      <c r="Q28" s="11">
        <v>3.7936315728717687</v>
      </c>
      <c r="R28" s="11">
        <v>5.6373157932794387</v>
      </c>
      <c r="S28" s="345">
        <f t="shared" si="4"/>
        <v>1.84368422040767</v>
      </c>
      <c r="T28" s="345">
        <v>1.7111444953047013</v>
      </c>
      <c r="U28" s="345">
        <f t="shared" si="5"/>
        <v>3.5548287157123712</v>
      </c>
      <c r="V28" s="346">
        <f t="shared" si="6"/>
        <v>2.5130056398589673E-2</v>
      </c>
      <c r="X28" s="10" t="str">
        <f>name!B25</f>
        <v>Other services</v>
      </c>
      <c r="Y28" s="11">
        <v>16.835000000000012</v>
      </c>
      <c r="Z28" s="11">
        <v>14.745999999999979</v>
      </c>
      <c r="AA28" s="345">
        <f t="shared" si="7"/>
        <v>-2.0890000000000324</v>
      </c>
      <c r="AB28" s="11">
        <v>7.5690972258461295</v>
      </c>
      <c r="AC28" s="345">
        <f t="shared" si="8"/>
        <v>5.4800972258460972</v>
      </c>
      <c r="AD28" s="348">
        <f t="shared" si="9"/>
        <v>2.5061624567168206E-2</v>
      </c>
    </row>
    <row r="29" spans="1:30" x14ac:dyDescent="0.2">
      <c r="A29" s="10" t="str">
        <f>name!D26</f>
        <v>81 Process, plant and machine operatives</v>
      </c>
      <c r="B29" s="11">
        <f t="shared" si="12"/>
        <v>14.771632136982387</v>
      </c>
      <c r="C29" s="11">
        <f t="shared" si="12"/>
        <v>13.59011739838224</v>
      </c>
      <c r="D29" s="11">
        <f t="shared" si="12"/>
        <v>-1.1815147386001466</v>
      </c>
      <c r="E29" s="11">
        <f t="shared" si="12"/>
        <v>5.8743970034976778</v>
      </c>
      <c r="F29" s="11">
        <f t="shared" si="12"/>
        <v>4.6928822648975315</v>
      </c>
      <c r="G29" s="200">
        <f t="shared" si="3"/>
        <v>2.2571937416157928E-2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10.698289307610924</v>
      </c>
      <c r="R29" s="11">
        <v>9.1665169138929485</v>
      </c>
      <c r="S29" s="345">
        <f t="shared" si="4"/>
        <v>-1.5317723937179757</v>
      </c>
      <c r="T29" s="345">
        <v>3.5828752922991463</v>
      </c>
      <c r="U29" s="345">
        <f t="shared" si="5"/>
        <v>2.0511028985811706</v>
      </c>
      <c r="V29" s="346">
        <f t="shared" si="6"/>
        <v>1.9443792560406958E-2</v>
      </c>
      <c r="X29" s="231" t="str">
        <f>name!B3</f>
        <v>All industries</v>
      </c>
      <c r="Y29" s="34">
        <f>SUM(Y7:Y28)</f>
        <v>442.73500000000001</v>
      </c>
      <c r="Z29" s="34">
        <f>SUM(Z7:Z28)</f>
        <v>461.75999999999993</v>
      </c>
      <c r="AA29" s="349">
        <f t="shared" si="7"/>
        <v>19.02499999999992</v>
      </c>
      <c r="AB29" s="34">
        <f>SUM(AB7:AB28)</f>
        <v>218.65057026476603</v>
      </c>
      <c r="AC29" s="349">
        <f t="shared" si="8"/>
        <v>237.67557026476595</v>
      </c>
      <c r="AD29" s="350">
        <f t="shared" si="9"/>
        <v>2.7118907618595367E-2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14.840593203156558</v>
      </c>
      <c r="C30" s="11">
        <f t="shared" si="12"/>
        <v>14.152481752804517</v>
      </c>
      <c r="D30" s="11">
        <f t="shared" si="12"/>
        <v>-0.68811145035204102</v>
      </c>
      <c r="E30" s="11">
        <f t="shared" si="12"/>
        <v>7.6802987257971571</v>
      </c>
      <c r="F30" s="11">
        <f t="shared" si="12"/>
        <v>6.9921872754451151</v>
      </c>
      <c r="G30" s="200">
        <f t="shared" si="3"/>
        <v>2.8195317504287054E-2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4.3442146785166234</v>
      </c>
      <c r="K30" s="11">
        <f t="array" ref="K30:K38">MMULT(aggregation!$B$13:$AA$21,C65:C90)</f>
        <v>7.9779691690633587</v>
      </c>
      <c r="L30" s="11">
        <f t="array" ref="L30:L38">MMULT(aggregation!$B$13:$AA$21,D65:D90)</f>
        <v>3.6337544905467354</v>
      </c>
      <c r="M30" s="11">
        <f t="array" ref="M30:M38">MMULT(aggregation!$B$13:$AA$21,E65:E90)</f>
        <v>3.8077216149224693</v>
      </c>
      <c r="N30" s="11">
        <f t="array" ref="N30:N38">MMULT(aggregation!$B$13:$AA$21,F65:F90)</f>
        <v>7.4414761054692056</v>
      </c>
      <c r="O30" s="11"/>
      <c r="P30" s="10" t="str">
        <f>name!D27</f>
        <v>82 Transport and mobile machine drivers and operatives</v>
      </c>
      <c r="Q30" s="11">
        <v>14.099818223294019</v>
      </c>
      <c r="R30" s="11">
        <v>13.042963314480586</v>
      </c>
      <c r="S30" s="345">
        <f t="shared" si="4"/>
        <v>-1.0568549088134329</v>
      </c>
      <c r="T30" s="345">
        <v>7.0310060577400035</v>
      </c>
      <c r="U30" s="345">
        <f t="shared" si="5"/>
        <v>5.9741511489265706</v>
      </c>
      <c r="V30" s="346">
        <f t="shared" si="6"/>
        <v>2.7338416048207748E-2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7.7942350719901281</v>
      </c>
      <c r="C31" s="11">
        <f t="shared" si="12"/>
        <v>15.510205155242124</v>
      </c>
      <c r="D31" s="11">
        <f t="shared" si="12"/>
        <v>7.715970083251996</v>
      </c>
      <c r="E31" s="11">
        <f t="shared" si="12"/>
        <v>6.598485744762014</v>
      </c>
      <c r="F31" s="11">
        <f t="shared" si="12"/>
        <v>14.314455828014008</v>
      </c>
      <c r="G31" s="200">
        <f t="shared" si="3"/>
        <v>4.1736689508780289E-2</v>
      </c>
      <c r="H31" s="11"/>
      <c r="I31" s="11" t="str">
        <f>I20</f>
        <v>Professional occupations</v>
      </c>
      <c r="J31" s="11">
        <v>21.932438571366148</v>
      </c>
      <c r="K31" s="11">
        <v>36.59545999417054</v>
      </c>
      <c r="L31" s="11">
        <v>14.663021422804393</v>
      </c>
      <c r="M31" s="11">
        <v>15.802974748739164</v>
      </c>
      <c r="N31" s="11">
        <v>30.465996171543555</v>
      </c>
      <c r="O31" s="11"/>
      <c r="P31" s="10" t="str">
        <f>name!D28</f>
        <v>91 Elementary trades and related occupations</v>
      </c>
      <c r="Q31" s="11">
        <v>5.8232154773447693</v>
      </c>
      <c r="R31" s="11">
        <v>8.4609322361937735</v>
      </c>
      <c r="S31" s="345">
        <f t="shared" si="4"/>
        <v>2.6377167588490043</v>
      </c>
      <c r="T31" s="345">
        <v>2.638101577432387</v>
      </c>
      <c r="U31" s="345">
        <f t="shared" si="5"/>
        <v>5.2758183362813913</v>
      </c>
      <c r="V31" s="346">
        <f t="shared" si="6"/>
        <v>2.5222999760437625E-2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42.370577873967875</v>
      </c>
      <c r="C32" s="11">
        <f t="shared" si="12"/>
        <v>33.558503312968483</v>
      </c>
      <c r="D32" s="11">
        <f t="shared" si="12"/>
        <v>-8.8120745609993989</v>
      </c>
      <c r="E32" s="11">
        <f t="shared" si="12"/>
        <v>17.494368746019287</v>
      </c>
      <c r="F32" s="11">
        <f t="shared" si="12"/>
        <v>8.6822941850198898</v>
      </c>
      <c r="G32" s="200">
        <f t="shared" ref="G32" si="13">IF(B32&gt;0,(1+(E32/B32))^(1/($C$6-$B$6))-1,0)</f>
        <v>2.3309990563380678E-2</v>
      </c>
      <c r="H32" s="11"/>
      <c r="I32" s="11" t="str">
        <f>I21</f>
        <v>Associate professional occupations</v>
      </c>
      <c r="J32" s="11">
        <v>5.7444397409613757</v>
      </c>
      <c r="K32" s="11">
        <v>11.674136265740589</v>
      </c>
      <c r="L32" s="11">
        <v>5.9296965247792155</v>
      </c>
      <c r="M32" s="11">
        <v>4.9172703077666728</v>
      </c>
      <c r="N32" s="11">
        <v>10.846966832545888</v>
      </c>
      <c r="O32" s="11"/>
      <c r="P32" s="10" t="str">
        <f>name!D29</f>
        <v>92 Elementary administration and service occupations</v>
      </c>
      <c r="Q32" s="11">
        <v>21.201137702055007</v>
      </c>
      <c r="R32" s="11">
        <v>19.316738464828486</v>
      </c>
      <c r="S32" s="345">
        <f t="shared" ref="S32" si="14">R32-Q32</f>
        <v>-1.8843992372265213</v>
      </c>
      <c r="T32" s="345">
        <v>8.1588049288415441</v>
      </c>
      <c r="U32" s="345">
        <f>SUM(S32:T32)</f>
        <v>6.2744056916150228</v>
      </c>
      <c r="V32" s="346">
        <f t="shared" ref="V32" si="15">IF(Q32&gt;0,(1+(T32/Q32))^(1/($C$6-$B$6))-1,0)</f>
        <v>2.1942362706077079E-2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442.73500000000001</v>
      </c>
      <c r="C33" s="11">
        <f>SUM(C62,C91,C120,C149,C178,C207,C236,C265,C294)</f>
        <v>461.75999999999988</v>
      </c>
      <c r="D33" s="11">
        <f t="shared" si="12"/>
        <v>19.024999999999878</v>
      </c>
      <c r="E33" s="11">
        <f t="shared" si="12"/>
        <v>218.65057026476597</v>
      </c>
      <c r="F33" s="11">
        <f t="shared" si="12"/>
        <v>237.67557026476581</v>
      </c>
      <c r="G33" s="200">
        <f t="shared" si="3"/>
        <v>2.7118907618595367E-2</v>
      </c>
      <c r="H33" s="11"/>
      <c r="I33" s="11" t="str">
        <f>I22</f>
        <v>Administrative and secretarial occupations</v>
      </c>
      <c r="J33" s="11">
        <v>2.8274371438841488</v>
      </c>
      <c r="K33" s="11">
        <v>6.6133248542918857</v>
      </c>
      <c r="L33" s="11">
        <v>3.7858877104077364</v>
      </c>
      <c r="M33" s="11">
        <v>2.9135130272037388</v>
      </c>
      <c r="N33" s="11">
        <v>6.6994007376114748</v>
      </c>
      <c r="O33" s="11"/>
      <c r="P33" s="10" t="str">
        <f>name!D3</f>
        <v>All occupations</v>
      </c>
      <c r="Q33" s="11">
        <f>SUM(Q7:Q32)</f>
        <v>229.29181016224479</v>
      </c>
      <c r="R33" s="11">
        <f>SUM(R7:R32)</f>
        <v>235.90995255203711</v>
      </c>
      <c r="S33" s="345">
        <f>R33-Q33</f>
        <v>6.6181423897923253</v>
      </c>
      <c r="T33" s="11">
        <f>SUM(T7:T32)</f>
        <v>93.353133877792814</v>
      </c>
      <c r="U33" s="345">
        <f>SUM(S33:T33)</f>
        <v>99.971276267585139</v>
      </c>
      <c r="V33" s="346">
        <f t="shared" si="6"/>
        <v>2.3031692831577022E-2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0.68853137791640706</v>
      </c>
      <c r="K34" s="11">
        <v>1.6271083091646694</v>
      </c>
      <c r="L34" s="11">
        <v>0.93857693124826236</v>
      </c>
      <c r="M34" s="11">
        <v>0.70028499338489913</v>
      </c>
      <c r="N34" s="11">
        <v>1.6388619246331615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1.1620703501433804</v>
      </c>
      <c r="K35" s="11">
        <v>2.928913804976859</v>
      </c>
      <c r="L35" s="11">
        <v>1.7668434548334788</v>
      </c>
      <c r="M35" s="11">
        <v>1.3452750436586491</v>
      </c>
      <c r="N35" s="11">
        <v>3.1121184984921277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0.32692391288030304</v>
      </c>
      <c r="C36" s="11">
        <v>0.57537311171911332</v>
      </c>
      <c r="D36" s="11">
        <f>C36-B36</f>
        <v>0.24844919883881028</v>
      </c>
      <c r="E36" s="11">
        <v>0.26372194103127961</v>
      </c>
      <c r="F36" s="11">
        <f>SUM(D36:E36)</f>
        <v>0.51217113987008989</v>
      </c>
      <c r="G36" s="200">
        <f>IF(B36&gt;0,(1+(E36/B36))^(1/($C$6-$B$6))-1,0)</f>
        <v>4.0220395677555976E-2</v>
      </c>
      <c r="I36" s="11" t="str">
        <f t="shared" si="17"/>
        <v>Sales and customer service occupations</v>
      </c>
      <c r="J36" s="11">
        <v>1.0538180214551134</v>
      </c>
      <c r="K36" s="11">
        <v>2.5461684294419986</v>
      </c>
      <c r="L36" s="11">
        <v>1.4923504079868852</v>
      </c>
      <c r="M36" s="11">
        <v>1.004928904130334</v>
      </c>
      <c r="N36" s="11">
        <v>2.497279312117219</v>
      </c>
      <c r="P36" s="10" t="str">
        <f>name!D4</f>
        <v>11 Corporate managers and directors</v>
      </c>
      <c r="Q36" s="11">
        <v>10.385383449421024</v>
      </c>
      <c r="R36" s="11">
        <v>12.068714186348664</v>
      </c>
      <c r="S36" s="345">
        <f>R36-Q36</f>
        <v>1.6833307369276405</v>
      </c>
      <c r="T36" s="345">
        <v>6.4954855073960154</v>
      </c>
      <c r="U36" s="345">
        <f>SUM(S36:T36)</f>
        <v>8.1788162443236558</v>
      </c>
      <c r="V36" s="346">
        <f>IF(Q36&gt;0,(1+(T36/Q36))^(1/($C$6-$B$6))-1,0)</f>
        <v>3.2915554615547959E-2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0.15461285472877007</v>
      </c>
      <c r="C37" s="11">
        <v>0.33418874009137339</v>
      </c>
      <c r="D37" s="11">
        <f t="shared" ref="D37:D60" si="25">C37-B37</f>
        <v>0.17957588536260333</v>
      </c>
      <c r="E37" s="11">
        <v>0.16908859569640741</v>
      </c>
      <c r="F37" s="11">
        <f t="shared" ref="F37:F60" si="26">SUM(D37:E37)</f>
        <v>0.34866448105901071</v>
      </c>
      <c r="G37" s="200">
        <f t="shared" ref="G37:G62" si="27">IF(B37&gt;0,(1+(E37/B37))^(1/($C$6-$B$6))-1,0)</f>
        <v>5.0493258692885012E-2</v>
      </c>
      <c r="I37" s="11" t="str">
        <f t="shared" si="17"/>
        <v>Process, plant and machine operatives</v>
      </c>
      <c r="J37" s="11">
        <v>0.41824318789073112</v>
      </c>
      <c r="K37" s="11">
        <v>1.1542955685828797</v>
      </c>
      <c r="L37" s="11">
        <v>0.73605238069214862</v>
      </c>
      <c r="M37" s="11">
        <v>0.52245434947626679</v>
      </c>
      <c r="N37" s="11">
        <v>1.2585067301684154</v>
      </c>
      <c r="P37" s="10" t="str">
        <f>name!D5</f>
        <v>12 Other managers and proprietors</v>
      </c>
      <c r="Q37" s="11">
        <v>7.1648768125590321</v>
      </c>
      <c r="R37" s="11">
        <v>7.2663943865508616</v>
      </c>
      <c r="S37" s="345">
        <f t="shared" ref="S37:S60" si="28">R37-Q37</f>
        <v>0.10151757399182948</v>
      </c>
      <c r="T37" s="345">
        <v>4.3290999913896622</v>
      </c>
      <c r="U37" s="345">
        <f t="shared" ref="U37:U60" si="29">SUM(S37:T37)</f>
        <v>4.4306175653814917</v>
      </c>
      <c r="V37" s="346">
        <f t="shared" ref="V37:V62" si="30">IF(Q37&gt;0,(1+(T37/Q37))^(1/($C$6-$B$6))-1,0)</f>
        <v>3.2010476084923578E-2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0.95247883444182235</v>
      </c>
      <c r="C38" s="11">
        <v>1.918935477318769</v>
      </c>
      <c r="D38" s="11">
        <f t="shared" si="25"/>
        <v>0.96645664287694666</v>
      </c>
      <c r="E38" s="11">
        <v>0.65180545316914951</v>
      </c>
      <c r="F38" s="11">
        <f t="shared" si="26"/>
        <v>1.6182620960460961</v>
      </c>
      <c r="G38" s="200">
        <f t="shared" si="27"/>
        <v>3.5368782567442025E-2</v>
      </c>
      <c r="I38" s="11" t="str">
        <f t="shared" si="17"/>
        <v>Elementary occupations</v>
      </c>
      <c r="J38" s="11">
        <v>0.8146158624050075</v>
      </c>
      <c r="K38" s="11">
        <v>2.0393414225998758</v>
      </c>
      <c r="L38" s="11">
        <v>1.2247255601948681</v>
      </c>
      <c r="M38" s="11">
        <v>0.94192074875975462</v>
      </c>
      <c r="N38" s="11">
        <v>2.1666463089546228</v>
      </c>
      <c r="P38" s="10" t="str">
        <f>name!D6</f>
        <v>21 Science, research, engineering and technology professionals</v>
      </c>
      <c r="Q38" s="11">
        <v>5.243343397905508</v>
      </c>
      <c r="R38" s="11">
        <v>8.9788522460297475</v>
      </c>
      <c r="S38" s="345">
        <f t="shared" si="28"/>
        <v>3.7355088481242396</v>
      </c>
      <c r="T38" s="345">
        <v>3.9171768401318574</v>
      </c>
      <c r="U38" s="345">
        <f t="shared" si="29"/>
        <v>7.6526856882560974</v>
      </c>
      <c r="V38" s="346">
        <f t="shared" si="30"/>
        <v>3.7896679339970207E-2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1.1031673878726107</v>
      </c>
      <c r="C39" s="11">
        <v>2.0363201173593377</v>
      </c>
      <c r="D39" s="11">
        <f t="shared" si="25"/>
        <v>0.93315272948672701</v>
      </c>
      <c r="E39" s="11">
        <v>0.84906491822489727</v>
      </c>
      <c r="F39" s="11">
        <f t="shared" si="26"/>
        <v>1.7822176477116243</v>
      </c>
      <c r="G39" s="200">
        <f t="shared" si="27"/>
        <v>3.8785802638470646E-2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12.910839243633148</v>
      </c>
      <c r="R39" s="11">
        <v>13.773843302133681</v>
      </c>
      <c r="S39" s="345">
        <f t="shared" si="28"/>
        <v>0.86300405850053252</v>
      </c>
      <c r="T39" s="345">
        <v>7.7140861865245514</v>
      </c>
      <c r="U39" s="345">
        <f t="shared" si="29"/>
        <v>8.577090245025083</v>
      </c>
      <c r="V39" s="346">
        <f t="shared" si="30"/>
        <v>3.1721610891702001E-2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1.557494036534852</v>
      </c>
      <c r="C40" s="11">
        <v>2.1463973061172674</v>
      </c>
      <c r="D40" s="11">
        <f>C40-B40</f>
        <v>0.58890326958241546</v>
      </c>
      <c r="E40" s="11">
        <v>0.98106572883794108</v>
      </c>
      <c r="F40" s="11">
        <f>SUM(D40:E40)</f>
        <v>1.5699689984203564</v>
      </c>
      <c r="G40" s="200">
        <f>IF(B40&gt;0,(1+(E40/B40))^(1/($C$6-$B$6))-1,0)</f>
        <v>3.3104056151764594E-2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13.965181977428085</v>
      </c>
      <c r="R40" s="11">
        <v>14.639410108216397</v>
      </c>
      <c r="S40" s="345">
        <f t="shared" si="28"/>
        <v>0.6742281307883129</v>
      </c>
      <c r="T40" s="345">
        <v>7.7066266606091709</v>
      </c>
      <c r="U40" s="345">
        <f t="shared" si="29"/>
        <v>8.3808547913974838</v>
      </c>
      <c r="V40" s="346">
        <f t="shared" si="30"/>
        <v>2.9729695558005531E-2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0.42929933574803619</v>
      </c>
      <c r="C41" s="11">
        <v>0.80063180279807922</v>
      </c>
      <c r="D41" s="11">
        <f t="shared" si="25"/>
        <v>0.37133246705004302</v>
      </c>
      <c r="E41" s="11">
        <v>0.34608124800681722</v>
      </c>
      <c r="F41" s="11">
        <f t="shared" si="26"/>
        <v>0.71741371505686025</v>
      </c>
      <c r="G41" s="200">
        <f t="shared" si="27"/>
        <v>4.0200313539683563E-2</v>
      </c>
      <c r="I41" s="11" t="str">
        <f>I30</f>
        <v>Managers, directors and senior officials</v>
      </c>
      <c r="J41" s="11">
        <f t="array" ref="J41:J49">MMULT(aggregation!$B$13:$AA$21,B94:B119)</f>
        <v>10.991710991947659</v>
      </c>
      <c r="K41" s="11">
        <f t="array" ref="K41:K49">MMULT(aggregation!$B$13:$AA$21,C94:C119)</f>
        <v>13.910732528952725</v>
      </c>
      <c r="L41" s="11">
        <f t="array" ref="L41:L49">MMULT(aggregation!$B$13:$AA$21,D94:D119)</f>
        <v>2.9190215370050652</v>
      </c>
      <c r="M41" s="11">
        <f t="array" ref="M41:M49">MMULT(aggregation!$B$13:$AA$21,E94:E119)</f>
        <v>7.4208220209525315</v>
      </c>
      <c r="N41" s="11">
        <f t="array" ref="N41:N49">MMULT(aggregation!$B$13:$AA$21,F94:F119)</f>
        <v>10.339843557957597</v>
      </c>
      <c r="P41" s="10" t="str">
        <f>name!D9</f>
        <v>24 Business, media and public service professionals</v>
      </c>
      <c r="Q41" s="11">
        <v>13.258744374924506</v>
      </c>
      <c r="R41" s="11">
        <v>16.150642508391623</v>
      </c>
      <c r="S41" s="345">
        <f t="shared" si="28"/>
        <v>2.8918981334671177</v>
      </c>
      <c r="T41" s="345">
        <v>8.0240897032183689</v>
      </c>
      <c r="U41" s="345">
        <f t="shared" si="29"/>
        <v>10.915987836685487</v>
      </c>
      <c r="V41" s="346">
        <f t="shared" si="30"/>
        <v>3.2052533060712873E-2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0.15372589857948618</v>
      </c>
      <c r="C42" s="11">
        <v>0.3148573633445283</v>
      </c>
      <c r="D42" s="11">
        <f t="shared" si="25"/>
        <v>0.16113146476504212</v>
      </c>
      <c r="E42" s="11">
        <v>0.12157935338808637</v>
      </c>
      <c r="F42" s="11">
        <f t="shared" si="26"/>
        <v>0.28271081815312848</v>
      </c>
      <c r="G42" s="200">
        <f t="shared" si="27"/>
        <v>3.961171256334417E-2</v>
      </c>
      <c r="I42" s="11" t="str">
        <f>I31</f>
        <v>Professional occupations</v>
      </c>
      <c r="J42" s="11">
        <v>29.021071956400768</v>
      </c>
      <c r="K42" s="11">
        <v>31.476427064536445</v>
      </c>
      <c r="L42" s="11">
        <v>2.4553551081356786</v>
      </c>
      <c r="M42" s="11">
        <v>15.012194955544514</v>
      </c>
      <c r="N42" s="11">
        <v>17.467550063680193</v>
      </c>
      <c r="P42" s="10" t="str">
        <f>name!D10</f>
        <v>31 Science, engineering and technology associate professionals</v>
      </c>
      <c r="Q42" s="11">
        <v>2.3989546013689074</v>
      </c>
      <c r="R42" s="11">
        <v>3.0597102874334281</v>
      </c>
      <c r="S42" s="345">
        <f t="shared" si="28"/>
        <v>0.66075568606452073</v>
      </c>
      <c r="T42" s="345">
        <v>1.3842950524572137</v>
      </c>
      <c r="U42" s="345">
        <f t="shared" si="29"/>
        <v>2.0450507385217342</v>
      </c>
      <c r="V42" s="346">
        <f t="shared" si="30"/>
        <v>3.0835891737026166E-2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2.6300244597048598E-2</v>
      </c>
      <c r="C43" s="11">
        <v>9.8223392328680798E-2</v>
      </c>
      <c r="D43" s="11">
        <f t="shared" si="25"/>
        <v>7.1923147731632192E-2</v>
      </c>
      <c r="E43" s="11">
        <v>4.2305900382556008E-2</v>
      </c>
      <c r="F43" s="11">
        <f t="shared" si="26"/>
        <v>0.1142290481141882</v>
      </c>
      <c r="G43" s="200">
        <f t="shared" si="27"/>
        <v>6.6007389688200524E-2</v>
      </c>
      <c r="I43" s="11" t="str">
        <f>I32</f>
        <v>Associate professional occupations</v>
      </c>
      <c r="J43" s="11">
        <v>13.986666044106471</v>
      </c>
      <c r="K43" s="11">
        <v>18.522411470201881</v>
      </c>
      <c r="L43" s="11">
        <v>4.53574542609541</v>
      </c>
      <c r="M43" s="11">
        <v>8.7681956842294522</v>
      </c>
      <c r="N43" s="11">
        <v>13.30394111032486</v>
      </c>
      <c r="P43" s="10" t="str">
        <f>name!D11</f>
        <v>32 Health and social care associate professionals</v>
      </c>
      <c r="Q43" s="11">
        <v>5.7033399117673653</v>
      </c>
      <c r="R43" s="11">
        <v>11.29654430587339</v>
      </c>
      <c r="S43" s="345">
        <f t="shared" si="28"/>
        <v>5.5932043941060243</v>
      </c>
      <c r="T43" s="345">
        <v>5.8475155815974462</v>
      </c>
      <c r="U43" s="345">
        <f t="shared" si="29"/>
        <v>11.44071997570347</v>
      </c>
      <c r="V43" s="346">
        <f t="shared" si="30"/>
        <v>4.8171450177821873E-2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1.4056306947486734E-2</v>
      </c>
      <c r="C44" s="11">
        <v>2.627999983366764E-2</v>
      </c>
      <c r="D44" s="11">
        <f t="shared" si="25"/>
        <v>1.2223692886180906E-2</v>
      </c>
      <c r="E44" s="11">
        <v>7.8188650926747164E-3</v>
      </c>
      <c r="F44" s="11">
        <f t="shared" si="26"/>
        <v>2.0042557978855624E-2</v>
      </c>
      <c r="G44" s="200">
        <f t="shared" si="27"/>
        <v>2.9924405935526144E-2</v>
      </c>
      <c r="I44" s="11" t="str">
        <f>I33</f>
        <v>Administrative and secretarial occupations</v>
      </c>
      <c r="J44" s="11">
        <v>9.3961040100556694</v>
      </c>
      <c r="K44" s="11">
        <v>15.119228186997963</v>
      </c>
      <c r="L44" s="11">
        <v>5.723124176942294</v>
      </c>
      <c r="M44" s="11">
        <v>7.2096912647524114</v>
      </c>
      <c r="N44" s="11">
        <v>12.932815441694707</v>
      </c>
      <c r="P44" s="10" t="str">
        <f>name!D12</f>
        <v>33 Protective service occupations</v>
      </c>
      <c r="Q44" s="11">
        <v>1.1528489608989851</v>
      </c>
      <c r="R44" s="11">
        <v>1.2915741377630339</v>
      </c>
      <c r="S44" s="345">
        <f t="shared" si="28"/>
        <v>0.13872517686404873</v>
      </c>
      <c r="T44" s="345">
        <v>0.54032244162812615</v>
      </c>
      <c r="U44" s="345">
        <f t="shared" si="29"/>
        <v>0.67904761849217488</v>
      </c>
      <c r="V44" s="346">
        <f t="shared" si="30"/>
        <v>2.5955602698749303E-2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0.11229431247294908</v>
      </c>
      <c r="C45" s="11">
        <v>0.20710071174627992</v>
      </c>
      <c r="D45" s="11">
        <f t="shared" ref="D45:D46" si="31">C45-B45</f>
        <v>9.4806399273330844E-2</v>
      </c>
      <c r="E45" s="11">
        <v>9.5425334235445441E-2</v>
      </c>
      <c r="F45" s="11">
        <f t="shared" ref="F45:F46" si="32">SUM(D45:E45)</f>
        <v>0.19023173350877629</v>
      </c>
      <c r="G45" s="200">
        <f t="shared" si="27"/>
        <v>4.1856696896347856E-2</v>
      </c>
      <c r="I45" s="11" t="str">
        <f t="shared" ref="I45:I49" si="33">I34</f>
        <v>Skilled trades occupations</v>
      </c>
      <c r="J45" s="11">
        <v>2.4565049145616165</v>
      </c>
      <c r="K45" s="11">
        <v>4.0587315550965712</v>
      </c>
      <c r="L45" s="11">
        <v>1.6022266405349546</v>
      </c>
      <c r="M45" s="11">
        <v>1.9526621107082693</v>
      </c>
      <c r="N45" s="11">
        <v>3.5548887512432241</v>
      </c>
      <c r="P45" s="10" t="str">
        <f>name!D13</f>
        <v>34 Culture, media and sports occupations</v>
      </c>
      <c r="Q45" s="11">
        <v>3.6520456337378517</v>
      </c>
      <c r="R45" s="11">
        <v>3.6551546807701487</v>
      </c>
      <c r="S45" s="345">
        <f t="shared" si="28"/>
        <v>3.1090470322969743E-3</v>
      </c>
      <c r="T45" s="345">
        <v>1.882833036481425</v>
      </c>
      <c r="U45" s="345">
        <f t="shared" si="29"/>
        <v>1.8859420835137219</v>
      </c>
      <c r="V45" s="346">
        <f t="shared" si="30"/>
        <v>2.8106553044906724E-2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0.24124574546046315</v>
      </c>
      <c r="C46" s="11">
        <v>0.48691971437957826</v>
      </c>
      <c r="D46" s="11">
        <f t="shared" si="31"/>
        <v>0.24567396891911511</v>
      </c>
      <c r="E46" s="11">
        <v>0.20130584069843335</v>
      </c>
      <c r="F46" s="11">
        <f t="shared" si="32"/>
        <v>0.44697980961754846</v>
      </c>
      <c r="G46" s="200">
        <f t="shared" si="27"/>
        <v>4.1278614942300784E-2</v>
      </c>
      <c r="I46" s="11" t="str">
        <f t="shared" si="33"/>
        <v>Caring, leisure and other service occupations</v>
      </c>
      <c r="J46" s="11">
        <v>4.1342417983827033</v>
      </c>
      <c r="K46" s="11">
        <v>6.1630517351782848</v>
      </c>
      <c r="L46" s="11">
        <v>2.0288099367955814</v>
      </c>
      <c r="M46" s="11">
        <v>3.4818692140223138</v>
      </c>
      <c r="N46" s="11">
        <v>5.5106791508178947</v>
      </c>
      <c r="P46" s="10" t="str">
        <f>name!D14</f>
        <v>35 Business and public service associate professionals</v>
      </c>
      <c r="Q46" s="11">
        <v>12.372305795687765</v>
      </c>
      <c r="R46" s="11">
        <v>14.037741088577354</v>
      </c>
      <c r="S46" s="345">
        <f t="shared" si="28"/>
        <v>1.6654352928895886</v>
      </c>
      <c r="T46" s="345">
        <v>7.1275568691742119</v>
      </c>
      <c r="U46" s="345">
        <f t="shared" si="29"/>
        <v>8.7929921620638005</v>
      </c>
      <c r="V46" s="346">
        <f t="shared" si="30"/>
        <v>3.079442369661578E-2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0.23927213017401913</v>
      </c>
      <c r="C47" s="11">
        <v>0.58789323826315387</v>
      </c>
      <c r="D47" s="11">
        <f t="shared" si="25"/>
        <v>0.34862110808913471</v>
      </c>
      <c r="E47" s="11">
        <v>0.23970578903619907</v>
      </c>
      <c r="F47" s="11">
        <f t="shared" si="26"/>
        <v>0.58832689712533381</v>
      </c>
      <c r="G47" s="200">
        <f t="shared" si="27"/>
        <v>4.7357366907842868E-2</v>
      </c>
      <c r="I47" s="11" t="str">
        <f t="shared" si="33"/>
        <v>Sales and customer service occupations</v>
      </c>
      <c r="J47" s="11">
        <v>4.4978151212782986</v>
      </c>
      <c r="K47" s="11">
        <v>7.2449180554797108</v>
      </c>
      <c r="L47" s="11">
        <v>2.7471029342014122</v>
      </c>
      <c r="M47" s="11">
        <v>3.2483290078011611</v>
      </c>
      <c r="N47" s="11">
        <v>5.9954319420025737</v>
      </c>
      <c r="P47" s="10" t="str">
        <f>name!D15</f>
        <v>41 Administrative occupations</v>
      </c>
      <c r="Q47" s="11">
        <v>26.932568698143921</v>
      </c>
      <c r="R47" s="11">
        <v>25.075847161201114</v>
      </c>
      <c r="S47" s="345">
        <f t="shared" si="28"/>
        <v>-1.8567215369428069</v>
      </c>
      <c r="T47" s="345">
        <v>15.204500160972922</v>
      </c>
      <c r="U47" s="345">
        <f t="shared" si="29"/>
        <v>13.347778624030115</v>
      </c>
      <c r="V47" s="346">
        <f t="shared" si="30"/>
        <v>3.0289094859502042E-2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1.8029446734883985E-2</v>
      </c>
      <c r="C48" s="11">
        <v>6.7888311986691111E-2</v>
      </c>
      <c r="D48" s="11">
        <f t="shared" si="25"/>
        <v>4.9858865251807126E-2</v>
      </c>
      <c r="E48" s="11">
        <v>2.9007470730648428E-2</v>
      </c>
      <c r="F48" s="11">
        <f t="shared" si="26"/>
        <v>7.8866335982455557E-2</v>
      </c>
      <c r="G48" s="200">
        <f t="shared" si="27"/>
        <v>6.6016099157902408E-2</v>
      </c>
      <c r="I48" s="11" t="str">
        <f t="shared" si="33"/>
        <v>Process, plant and machine operatives</v>
      </c>
      <c r="J48" s="11">
        <v>1.2493127100796833</v>
      </c>
      <c r="K48" s="11">
        <v>2.6873020668123662</v>
      </c>
      <c r="L48" s="11">
        <v>1.4379893567326829</v>
      </c>
      <c r="M48" s="11">
        <v>1.2916659995809154</v>
      </c>
      <c r="N48" s="11">
        <v>2.7296553563135983</v>
      </c>
      <c r="P48" s="10" t="str">
        <f>name!D16</f>
        <v>42 Secretarial and related occupations</v>
      </c>
      <c r="Q48" s="11">
        <v>8.9006174097732575</v>
      </c>
      <c r="R48" s="11">
        <v>6.2818899258557819</v>
      </c>
      <c r="S48" s="345">
        <f t="shared" si="28"/>
        <v>-2.6187274839174757</v>
      </c>
      <c r="T48" s="345">
        <v>4.2713333140822485</v>
      </c>
      <c r="U48" s="345">
        <f t="shared" si="29"/>
        <v>1.6526058301647728</v>
      </c>
      <c r="V48" s="346">
        <f t="shared" si="30"/>
        <v>2.6475680118955403E-2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9.966517171842635E-3</v>
      </c>
      <c r="C49" s="11">
        <v>1.9694628134788193E-2</v>
      </c>
      <c r="D49" s="11">
        <f t="shared" si="25"/>
        <v>9.7281109629455582E-3</v>
      </c>
      <c r="E49" s="11">
        <v>9.6065079527192111E-3</v>
      </c>
      <c r="F49" s="11">
        <f t="shared" si="26"/>
        <v>1.9334618915664771E-2</v>
      </c>
      <c r="G49" s="200">
        <f t="shared" si="27"/>
        <v>4.6022361792775301E-2</v>
      </c>
      <c r="I49" s="11" t="str">
        <f t="shared" si="33"/>
        <v>Elementary occupations</v>
      </c>
      <c r="J49" s="11">
        <v>3.4420904811407209</v>
      </c>
      <c r="K49" s="11">
        <v>5.9329668686483155</v>
      </c>
      <c r="L49" s="11">
        <v>2.4908763875075945</v>
      </c>
      <c r="M49" s="11">
        <v>3.1987836574218003</v>
      </c>
      <c r="N49" s="11">
        <v>5.6896600449293953</v>
      </c>
      <c r="P49" s="10" t="str">
        <f>name!D17</f>
        <v>51 Skilled agricultural and related trades</v>
      </c>
      <c r="Q49" s="11">
        <v>1.0190456945211013</v>
      </c>
      <c r="R49" s="11">
        <v>1.3503728756051487</v>
      </c>
      <c r="S49" s="345">
        <f t="shared" si="28"/>
        <v>0.33132718108404746</v>
      </c>
      <c r="T49" s="345">
        <v>0.75680185386468712</v>
      </c>
      <c r="U49" s="345">
        <f t="shared" si="29"/>
        <v>1.0881290349487345</v>
      </c>
      <c r="V49" s="346">
        <f t="shared" si="30"/>
        <v>3.7721468216926235E-2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1.1703917476655099E-2</v>
      </c>
      <c r="C50" s="11">
        <v>2.1759293750871184E-2</v>
      </c>
      <c r="D50" s="11">
        <f t="shared" si="25"/>
        <v>1.0055376274216085E-2</v>
      </c>
      <c r="E50" s="11">
        <v>8.7258636384399037E-3</v>
      </c>
      <c r="F50" s="11">
        <f t="shared" si="26"/>
        <v>1.8781239912655991E-2</v>
      </c>
      <c r="G50" s="200">
        <f t="shared" si="27"/>
        <v>3.7836238033328806E-2</v>
      </c>
      <c r="O50" s="71"/>
      <c r="P50" s="10" t="str">
        <f>name!D18</f>
        <v>52 Skilled metal, electrical and electronic trades</v>
      </c>
      <c r="Q50" s="11">
        <v>0.31408281378024239</v>
      </c>
      <c r="R50" s="11">
        <v>0.68487377859908471</v>
      </c>
      <c r="S50" s="345">
        <f t="shared" si="28"/>
        <v>0.37079096481884233</v>
      </c>
      <c r="T50" s="345">
        <v>0.32534044790516242</v>
      </c>
      <c r="U50" s="345">
        <f t="shared" si="29"/>
        <v>0.69613141272400481</v>
      </c>
      <c r="V50" s="346">
        <f t="shared" si="30"/>
        <v>4.8535045423718781E-2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3.2764550622944194E-3</v>
      </c>
      <c r="C51" s="11">
        <v>6.2865174877050119E-3</v>
      </c>
      <c r="D51" s="11">
        <f t="shared" ref="D51" si="34">C51-B51</f>
        <v>3.0100624254105926E-3</v>
      </c>
      <c r="E51" s="11">
        <v>2.9793440958186279E-3</v>
      </c>
      <c r="F51" s="11">
        <f t="shared" ref="F51" si="35">SUM(D51:E51)</f>
        <v>5.9894065212292204E-3</v>
      </c>
      <c r="G51" s="200">
        <f t="shared" si="27"/>
        <v>4.4059474385256037E-2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0.26055426483475164</v>
      </c>
      <c r="R51" s="11">
        <v>0.15430366430176981</v>
      </c>
      <c r="S51" s="345">
        <f t="shared" si="28"/>
        <v>-0.10625060053298183</v>
      </c>
      <c r="T51" s="345">
        <v>8.5482567396305248E-2</v>
      </c>
      <c r="U51" s="345">
        <f t="shared" si="29"/>
        <v>-2.0768033136676578E-2</v>
      </c>
      <c r="V51" s="346">
        <f t="shared" si="30"/>
        <v>1.9095638148102667E-2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2.4710601754856083E-2</v>
      </c>
      <c r="C52" s="11">
        <v>6.5984298080086268E-2</v>
      </c>
      <c r="D52" s="11">
        <f t="shared" si="25"/>
        <v>4.1273696325230189E-2</v>
      </c>
      <c r="E52" s="11">
        <v>2.7672137952044179E-2</v>
      </c>
      <c r="F52" s="11">
        <f t="shared" si="26"/>
        <v>6.8945834277274368E-2</v>
      </c>
      <c r="G52" s="200">
        <f t="shared" si="27"/>
        <v>5.1365348440146397E-2</v>
      </c>
      <c r="I52" s="11" t="str">
        <f>I41</f>
        <v>Managers, directors and senior officials</v>
      </c>
      <c r="J52" s="11">
        <f t="array" ref="J52:J60">MMULT(aggregation!$B$13:$AA$21,B123:B148)</f>
        <v>2.6346572605237535</v>
      </c>
      <c r="K52" s="11">
        <f t="array" ref="K52:K60">MMULT(aggregation!$B$13:$AA$21,C123:C148)</f>
        <v>3.0185531272735142</v>
      </c>
      <c r="L52" s="11">
        <f t="array" ref="L52:L60">MMULT(aggregation!$B$13:$AA$21,D123:D148)</f>
        <v>0.38389586674976095</v>
      </c>
      <c r="M52" s="11">
        <f t="array" ref="M52:M60">MMULT(aggregation!$B$13:$AA$21,E123:E148)</f>
        <v>1.584108142627707</v>
      </c>
      <c r="N52" s="11">
        <f t="array" ref="N52:N60">MMULT(aggregation!$B$13:$AA$21,F123:F148)</f>
        <v>1.9680040093774678</v>
      </c>
      <c r="P52" s="10" t="str">
        <f>name!D20</f>
        <v>54 Textiles, printing and other skilled trades</v>
      </c>
      <c r="Q52" s="11">
        <v>3.9526820415318071</v>
      </c>
      <c r="R52" s="11">
        <v>4.0506528440437872</v>
      </c>
      <c r="S52" s="345">
        <f t="shared" si="28"/>
        <v>9.7970802511980093E-2</v>
      </c>
      <c r="T52" s="345">
        <v>2.2854236491994695</v>
      </c>
      <c r="U52" s="345">
        <f t="shared" si="29"/>
        <v>2.3833944517114496</v>
      </c>
      <c r="V52" s="346">
        <f t="shared" si="30"/>
        <v>3.0886193450279542E-2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1.7608749418275296E-2</v>
      </c>
      <c r="C53" s="11">
        <v>4.5134942672564779E-2</v>
      </c>
      <c r="D53" s="11">
        <f t="shared" si="25"/>
        <v>2.7526193254289483E-2</v>
      </c>
      <c r="E53" s="11">
        <v>2.0509589585876061E-2</v>
      </c>
      <c r="F53" s="11">
        <f t="shared" si="26"/>
        <v>4.8035782840165547E-2</v>
      </c>
      <c r="G53" s="200">
        <f t="shared" si="27"/>
        <v>5.2835120353373011E-2</v>
      </c>
      <c r="I53" s="11" t="str">
        <f>I42</f>
        <v>Professional occupations</v>
      </c>
      <c r="J53" s="11">
        <v>4.1102516467863586</v>
      </c>
      <c r="K53" s="11">
        <v>2.4888107102799726</v>
      </c>
      <c r="L53" s="11">
        <v>-1.6214409365063862</v>
      </c>
      <c r="M53" s="11">
        <v>1.0914856571269969</v>
      </c>
      <c r="N53" s="11">
        <v>-0.52995527937938935</v>
      </c>
      <c r="P53" s="10" t="str">
        <f>name!D21</f>
        <v>61 Caring personal service occupations</v>
      </c>
      <c r="Q53" s="11">
        <v>26.257483789096973</v>
      </c>
      <c r="R53" s="11">
        <v>28.437050964977509</v>
      </c>
      <c r="S53" s="345">
        <f t="shared" si="28"/>
        <v>2.1795671758805355</v>
      </c>
      <c r="T53" s="345">
        <v>15.991079179078389</v>
      </c>
      <c r="U53" s="345">
        <f t="shared" si="29"/>
        <v>18.170646354958926</v>
      </c>
      <c r="V53" s="346">
        <f t="shared" si="30"/>
        <v>3.2216005728127328E-2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1.4116716836057804E-2</v>
      </c>
      <c r="C54" s="11">
        <v>3.843229224257623E-2</v>
      </c>
      <c r="D54" s="11">
        <f t="shared" ref="D54:D55" si="36">C54-B54</f>
        <v>2.4315575406518426E-2</v>
      </c>
      <c r="E54" s="11">
        <v>1.6436610776720168E-2</v>
      </c>
      <c r="F54" s="11">
        <f t="shared" ref="F54:F55" si="37">SUM(D54:E54)</f>
        <v>4.0752186183238594E-2</v>
      </c>
      <c r="G54" s="200">
        <f t="shared" si="27"/>
        <v>5.2822087485204783E-2</v>
      </c>
      <c r="I54" s="11" t="str">
        <f>I43</f>
        <v>Associate professional occupations</v>
      </c>
      <c r="J54" s="11">
        <v>3.7920021759452149</v>
      </c>
      <c r="K54" s="11">
        <v>4.3765866700645688</v>
      </c>
      <c r="L54" s="11">
        <v>0.58458449411935343</v>
      </c>
      <c r="M54" s="11">
        <v>1.954796955081779</v>
      </c>
      <c r="N54" s="11">
        <v>2.5393814492011328</v>
      </c>
      <c r="P54" s="10" t="str">
        <f>name!D22</f>
        <v>62 Leisure, travel and related personal service occupations</v>
      </c>
      <c r="Q54" s="11">
        <v>7.5355878934188851</v>
      </c>
      <c r="R54" s="11">
        <v>5.7614725817327814</v>
      </c>
      <c r="S54" s="345">
        <f t="shared" si="28"/>
        <v>-1.7741153116861037</v>
      </c>
      <c r="T54" s="345">
        <v>3.3324262065562547</v>
      </c>
      <c r="U54" s="345">
        <f t="shared" si="29"/>
        <v>1.558310894870151</v>
      </c>
      <c r="V54" s="346">
        <f t="shared" si="30"/>
        <v>2.4712900089060019E-2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7.2793887739136694E-4</v>
      </c>
      <c r="C55" s="11">
        <v>1.4454340633165855E-3</v>
      </c>
      <c r="D55" s="11">
        <f t="shared" si="36"/>
        <v>7.1749518592521854E-4</v>
      </c>
      <c r="E55" s="11">
        <v>6.35272142223858E-4</v>
      </c>
      <c r="F55" s="11">
        <f t="shared" si="37"/>
        <v>1.3527673281490764E-3</v>
      </c>
      <c r="G55" s="200">
        <f t="shared" si="27"/>
        <v>4.2712416019619726E-2</v>
      </c>
      <c r="I55" s="11" t="str">
        <f>I44</f>
        <v>Administrative and secretarial occupations</v>
      </c>
      <c r="J55" s="11">
        <v>3.471554492669735</v>
      </c>
      <c r="K55" s="11">
        <v>4.8652621310706046</v>
      </c>
      <c r="L55" s="11">
        <v>1.3937076384008695</v>
      </c>
      <c r="M55" s="11">
        <v>2.5354479976214699</v>
      </c>
      <c r="N55" s="11">
        <v>3.9291556360223394</v>
      </c>
      <c r="P55" s="10" t="str">
        <f>name!D23</f>
        <v>63 Community and civil enforcement occupations</v>
      </c>
      <c r="Q55" s="11">
        <v>9.8993066805402596E-2</v>
      </c>
      <c r="R55" s="11">
        <v>0.12541419470993592</v>
      </c>
      <c r="S55" s="345">
        <f t="shared" si="28"/>
        <v>2.6421127904533326E-2</v>
      </c>
      <c r="T55" s="345">
        <v>7.682164813028336E-2</v>
      </c>
      <c r="U55" s="345">
        <f t="shared" si="29"/>
        <v>0.10324277603481669</v>
      </c>
      <c r="V55" s="346">
        <f t="shared" si="30"/>
        <v>3.9034646883541635E-2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5.8461693484205692E-2</v>
      </c>
      <c r="C56" s="11">
        <v>0.11613422408055712</v>
      </c>
      <c r="D56" s="11">
        <f t="shared" si="25"/>
        <v>5.7672530596351433E-2</v>
      </c>
      <c r="E56" s="11">
        <v>4.8341152147354308E-2</v>
      </c>
      <c r="F56" s="11">
        <f t="shared" si="26"/>
        <v>0.10601368274370573</v>
      </c>
      <c r="G56" s="200">
        <f t="shared" si="27"/>
        <v>4.0992088336380128E-2</v>
      </c>
      <c r="I56" s="11" t="str">
        <f t="shared" ref="I56:I60" si="38">I45</f>
        <v>Skilled trades occupations</v>
      </c>
      <c r="J56" s="11">
        <v>1.191773408012148</v>
      </c>
      <c r="K56" s="11">
        <v>1.9372361861432923</v>
      </c>
      <c r="L56" s="11">
        <v>0.74546277813114381</v>
      </c>
      <c r="M56" s="11">
        <v>0.96350555447402009</v>
      </c>
      <c r="N56" s="11">
        <v>1.7089683326051641</v>
      </c>
      <c r="P56" s="10" t="str">
        <f>name!D24</f>
        <v>71 Sales occupations</v>
      </c>
      <c r="Q56" s="11">
        <v>17.492631756695157</v>
      </c>
      <c r="R56" s="11">
        <v>15.897050014530164</v>
      </c>
      <c r="S56" s="345">
        <f t="shared" si="28"/>
        <v>-1.5955817421649936</v>
      </c>
      <c r="T56" s="345">
        <v>9.1987802606759566</v>
      </c>
      <c r="U56" s="345">
        <f t="shared" si="29"/>
        <v>7.603198518510963</v>
      </c>
      <c r="V56" s="346">
        <f t="shared" si="30"/>
        <v>2.85713574001214E-2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2.6286684527728307E-2</v>
      </c>
      <c r="C57" s="11">
        <v>7.1321263646632257E-2</v>
      </c>
      <c r="D57" s="11">
        <f t="shared" si="25"/>
        <v>4.5034579118903947E-2</v>
      </c>
      <c r="E57" s="11">
        <v>2.564828472389117E-2</v>
      </c>
      <c r="F57" s="11">
        <f t="shared" si="26"/>
        <v>7.0682863842795124E-2</v>
      </c>
      <c r="G57" s="200">
        <f t="shared" si="27"/>
        <v>4.6441459158544918E-2</v>
      </c>
      <c r="I57" s="11" t="str">
        <f t="shared" si="38"/>
        <v>Caring, leisure and other service occupations</v>
      </c>
      <c r="J57" s="11">
        <v>3.0970282075560371</v>
      </c>
      <c r="K57" s="11">
        <v>3.4011306976759768</v>
      </c>
      <c r="L57" s="11">
        <v>0.30410249011993945</v>
      </c>
      <c r="M57" s="11">
        <v>1.9755272951416503</v>
      </c>
      <c r="N57" s="11">
        <v>2.2796297852615894</v>
      </c>
      <c r="P57" s="10" t="str">
        <f>name!D25</f>
        <v>72 Customer service occupations</v>
      </c>
      <c r="Q57" s="11">
        <v>4.5165006740293112</v>
      </c>
      <c r="R57" s="11">
        <v>4.9883815143157051</v>
      </c>
      <c r="S57" s="345">
        <f t="shared" si="28"/>
        <v>0.47188084028639388</v>
      </c>
      <c r="T57" s="345">
        <v>2.5635968647404281</v>
      </c>
      <c r="U57" s="345">
        <f t="shared" si="29"/>
        <v>3.035477705026822</v>
      </c>
      <c r="V57" s="346">
        <f t="shared" si="30"/>
        <v>3.042363296961792E-2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2.2443114708640112E-2</v>
      </c>
      <c r="C58" s="11">
        <v>9.4389756794589025E-2</v>
      </c>
      <c r="D58" s="11">
        <f t="shared" ref="D58:D59" si="39">C58-B58</f>
        <v>7.194664208594892E-2</v>
      </c>
      <c r="E58" s="11">
        <v>3.5804185249070551E-2</v>
      </c>
      <c r="F58" s="11">
        <f t="shared" ref="F58:F59" si="40">SUM(D58:E58)</f>
        <v>0.10775082733501948</v>
      </c>
      <c r="G58" s="200">
        <f t="shared" si="27"/>
        <v>6.5645719056845575E-2</v>
      </c>
      <c r="I58" s="11" t="str">
        <f t="shared" si="38"/>
        <v>Sales and customer service occupations</v>
      </c>
      <c r="J58" s="11">
        <v>1.4603524907867884</v>
      </c>
      <c r="K58" s="11">
        <v>2.1872552879140765</v>
      </c>
      <c r="L58" s="11">
        <v>0.726902797127288</v>
      </c>
      <c r="M58" s="11">
        <v>1.0286060596639959</v>
      </c>
      <c r="N58" s="11">
        <v>1.7555088567912838</v>
      </c>
      <c r="P58" s="10" t="str">
        <f>name!D26</f>
        <v>81 Process, plant and machine operatives</v>
      </c>
      <c r="Q58" s="11">
        <v>4.0733428293714438</v>
      </c>
      <c r="R58" s="11">
        <v>4.4236004844893007</v>
      </c>
      <c r="S58" s="345">
        <f t="shared" si="28"/>
        <v>0.35025765511785689</v>
      </c>
      <c r="T58" s="345">
        <v>2.291521711198532</v>
      </c>
      <c r="U58" s="345">
        <f t="shared" si="29"/>
        <v>2.6417793663163889</v>
      </c>
      <c r="V58" s="346">
        <f t="shared" si="30"/>
        <v>3.02023750449818E-2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2.6210363310004762E-2</v>
      </c>
      <c r="C59" s="11">
        <v>6.6662475768818355E-2</v>
      </c>
      <c r="D59" s="11">
        <f t="shared" si="39"/>
        <v>4.0452112458813597E-2</v>
      </c>
      <c r="E59" s="11">
        <v>3.6845179844533706E-2</v>
      </c>
      <c r="F59" s="11">
        <f t="shared" si="40"/>
        <v>7.7297292303347309E-2</v>
      </c>
      <c r="G59" s="200">
        <f t="shared" si="27"/>
        <v>6.0270509393050231E-2</v>
      </c>
      <c r="I59" s="11" t="str">
        <f t="shared" si="38"/>
        <v>Process, plant and machine operatives</v>
      </c>
      <c r="J59" s="11">
        <v>0.53497680673345838</v>
      </c>
      <c r="K59" s="11">
        <v>0.98388524864794369</v>
      </c>
      <c r="L59" s="11">
        <v>0.44890844191448526</v>
      </c>
      <c r="M59" s="11">
        <v>0.46941454883930622</v>
      </c>
      <c r="N59" s="11">
        <v>0.91832299075379153</v>
      </c>
      <c r="P59" s="10" t="str">
        <f>name!D27</f>
        <v>82 Transport and mobile machine drivers and operatives</v>
      </c>
      <c r="Q59" s="11">
        <v>0.74077497986253282</v>
      </c>
      <c r="R59" s="11">
        <v>1.1095184383239338</v>
      </c>
      <c r="S59" s="345">
        <f t="shared" si="28"/>
        <v>0.368743458461401</v>
      </c>
      <c r="T59" s="345">
        <v>0.64929266805715313</v>
      </c>
      <c r="U59" s="345">
        <f t="shared" si="29"/>
        <v>1.0180361265185542</v>
      </c>
      <c r="V59" s="346">
        <f t="shared" si="30"/>
        <v>4.2853513563836598E-2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3.0589084002474796E-4</v>
      </c>
      <c r="C60" s="11">
        <v>5.9060134300252757E-3</v>
      </c>
      <c r="D60" s="11">
        <f t="shared" si="25"/>
        <v>5.6001225900005275E-3</v>
      </c>
      <c r="E60" s="11">
        <v>2.5556953802346317E-3</v>
      </c>
      <c r="F60" s="11">
        <f t="shared" si="26"/>
        <v>8.1558179702351588E-3</v>
      </c>
      <c r="G60" s="200">
        <f t="shared" si="27"/>
        <v>0.1607428689468875</v>
      </c>
      <c r="I60" s="11" t="str">
        <f t="shared" si="38"/>
        <v>Elementary occupations</v>
      </c>
      <c r="J60" s="11">
        <v>1.6328427319878052</v>
      </c>
      <c r="K60" s="11">
        <v>2.9661022729723889</v>
      </c>
      <c r="L60" s="11">
        <v>1.333259540984584</v>
      </c>
      <c r="M60" s="11">
        <v>1.5383741680884206</v>
      </c>
      <c r="N60" s="11">
        <v>2.8716337090730049</v>
      </c>
      <c r="P60" s="10" t="str">
        <f>name!D28</f>
        <v>91 Elementary trades and related occupations</v>
      </c>
      <c r="Q60" s="11">
        <v>1.9710195946453608</v>
      </c>
      <c r="R60" s="11">
        <v>7.0492729190483479</v>
      </c>
      <c r="S60" s="345">
        <f t="shared" si="28"/>
        <v>5.0782533244029873</v>
      </c>
      <c r="T60" s="345">
        <v>3.9603841673296269</v>
      </c>
      <c r="U60" s="345">
        <f t="shared" si="29"/>
        <v>9.0386374917326151</v>
      </c>
      <c r="V60" s="346">
        <f t="shared" si="30"/>
        <v>7.6211850203117271E-2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2.4300543853077103E-2</v>
      </c>
      <c r="C61" s="11">
        <v>5.0293936159803834E-2</v>
      </c>
      <c r="D61" s="11">
        <f t="shared" ref="D61" si="41">C61-B61</f>
        <v>2.5993392306726731E-2</v>
      </c>
      <c r="E61" s="11">
        <v>2.4374977743445419E-2</v>
      </c>
      <c r="F61" s="11">
        <f t="shared" ref="F61" si="42">SUM(D61:E61)</f>
        <v>5.0368370050172154E-2</v>
      </c>
      <c r="G61" s="200">
        <f t="shared" ref="G61" si="43">IF(B61&gt;0,(1+(E61/B61))^(1/($C$6-$B$6))-1,0)</f>
        <v>4.7400977104052666E-2</v>
      </c>
      <c r="P61" s="10" t="str">
        <f>name!D29</f>
        <v>92 Elementary administration and service occupations</v>
      </c>
      <c r="Q61" s="11">
        <v>21.169440171912846</v>
      </c>
      <c r="R61" s="11">
        <v>14.241764848140019</v>
      </c>
      <c r="S61" s="345">
        <f t="shared" ref="S61" si="44">R61-Q61</f>
        <v>-6.9276753237728279</v>
      </c>
      <c r="T61" s="345">
        <v>9.3355638171777429</v>
      </c>
      <c r="U61" s="345">
        <f t="shared" ref="U61" si="45">SUM(S61:T61)</f>
        <v>2.407888493404915</v>
      </c>
      <c r="V61" s="346">
        <f t="shared" ref="V61" si="46">IF(Q61&gt;0,(1+(T61/Q61))^(1/($C$6-$B$6))-1,0)</f>
        <v>2.465449016441279E-2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5.5690196344937846</v>
      </c>
      <c r="C62" s="11">
        <f t="shared" ref="C62:F62" si="47">SUM(C36:C61)</f>
        <v>10.204454363598858</v>
      </c>
      <c r="D62" s="11">
        <f t="shared" si="47"/>
        <v>4.6354347291050697</v>
      </c>
      <c r="E62" s="11">
        <f t="shared" si="47"/>
        <v>4.258111239762906</v>
      </c>
      <c r="F62" s="11">
        <f t="shared" si="47"/>
        <v>8.8935459688679739</v>
      </c>
      <c r="G62" s="200">
        <f t="shared" si="27"/>
        <v>3.8587758468971556E-2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213.44318983775517</v>
      </c>
      <c r="R62" s="11">
        <f>SUM(R36:R61)</f>
        <v>225.85004744796277</v>
      </c>
      <c r="S62" s="345">
        <f>R62-Q62</f>
        <v>12.406857610207595</v>
      </c>
      <c r="T62" s="11">
        <f>SUM(T36:T61)</f>
        <v>125.29743638697322</v>
      </c>
      <c r="U62" s="345">
        <f>SUM(S62:T62)</f>
        <v>137.7042939971808</v>
      </c>
      <c r="V62" s="346">
        <f t="shared" si="30"/>
        <v>3.1269876685607878E-2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3.1557235641130852</v>
      </c>
      <c r="K63" s="11">
        <f t="array" ref="K63:K71">MMULT(aggregation!$B$13:$AA$21,C152:C177)</f>
        <v>3.6381773354083258</v>
      </c>
      <c r="L63" s="11">
        <f t="array" ref="L63:L71">MMULT(aggregation!$B$13:$AA$21,D152:D177)</f>
        <v>0.48245377129524025</v>
      </c>
      <c r="M63" s="11">
        <f t="array" ref="M63:M71">MMULT(aggregation!$B$13:$AA$21,E152:E177)</f>
        <v>1.8689413898312215</v>
      </c>
      <c r="N63" s="11">
        <f t="array" ref="N63:N71">MMULT(aggregation!$B$13:$AA$21,F152:F177)</f>
        <v>2.3513951611264616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4.0202030428048143</v>
      </c>
      <c r="K64" s="11">
        <v>4.8446746101283633</v>
      </c>
      <c r="L64" s="11">
        <v>0.82447156732354898</v>
      </c>
      <c r="M64" s="11">
        <v>1.9181174573124937</v>
      </c>
      <c r="N64" s="11">
        <v>2.7425890246360423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3.039968357562985</v>
      </c>
      <c r="C65" s="11">
        <v>5.1563995662980098</v>
      </c>
      <c r="D65" s="11">
        <f>C65-B65</f>
        <v>2.1164312087350248</v>
      </c>
      <c r="E65" s="11">
        <v>2.4445875037405065</v>
      </c>
      <c r="F65" s="11">
        <f>SUM(D65:E65)</f>
        <v>4.5610187124755317</v>
      </c>
      <c r="G65" s="200">
        <f>IF(B65&gt;0,(1+(E65/B65))^(1/($C$6-$B$6))-1,0)</f>
        <v>4.0123303687706224E-2</v>
      </c>
      <c r="I65" s="11" t="str">
        <f>I54</f>
        <v>Associate professional occupations</v>
      </c>
      <c r="J65" s="11">
        <v>3.2823316705347709</v>
      </c>
      <c r="K65" s="11">
        <v>3.921916829265407</v>
      </c>
      <c r="L65" s="11">
        <v>0.63958515873063626</v>
      </c>
      <c r="M65" s="11">
        <v>1.6779801578594804</v>
      </c>
      <c r="N65" s="11">
        <v>2.3175653165901169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1.3042463209536388</v>
      </c>
      <c r="C66" s="11">
        <v>2.8215696027653494</v>
      </c>
      <c r="D66" s="11">
        <f t="shared" ref="D66:D89" si="50">C66-B66</f>
        <v>1.5173232818117106</v>
      </c>
      <c r="E66" s="11">
        <v>1.363134111181963</v>
      </c>
      <c r="F66" s="11">
        <f t="shared" ref="F66:F89" si="51">SUM(D66:E66)</f>
        <v>2.8804573929936739</v>
      </c>
      <c r="G66" s="200">
        <f t="shared" ref="G66:G89" si="52">IF(B66&gt;0,(1+(E66/B66))^(1/($C$6-$B$6))-1,0)</f>
        <v>4.8853961108719979E-2</v>
      </c>
      <c r="I66" s="11" t="str">
        <f>I55</f>
        <v>Administrative and secretarial occupations</v>
      </c>
      <c r="J66" s="11">
        <v>3.184967022462601</v>
      </c>
      <c r="K66" s="11">
        <v>4.2397074353843838</v>
      </c>
      <c r="L66" s="11">
        <v>1.054740412921783</v>
      </c>
      <c r="M66" s="11">
        <v>2.1005301364437603</v>
      </c>
      <c r="N66" s="11">
        <v>3.1552705493655431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3.7092452833147176</v>
      </c>
      <c r="C67" s="11">
        <v>8.2674789301939384</v>
      </c>
      <c r="D67" s="11">
        <f t="shared" si="50"/>
        <v>4.5582336468792208</v>
      </c>
      <c r="E67" s="11">
        <v>2.8869245984661696</v>
      </c>
      <c r="F67" s="11">
        <f t="shared" si="51"/>
        <v>7.4451582453453904</v>
      </c>
      <c r="G67" s="200">
        <f t="shared" si="52"/>
        <v>3.9123305420913246E-2</v>
      </c>
      <c r="I67" s="11" t="str">
        <f t="shared" ref="I67:I71" si="53">I56</f>
        <v>Skilled trades occupations</v>
      </c>
      <c r="J67" s="11">
        <v>2.2052486694592535</v>
      </c>
      <c r="K67" s="11">
        <v>3.2011315424614009</v>
      </c>
      <c r="L67" s="11">
        <v>0.99588287300214728</v>
      </c>
      <c r="M67" s="11">
        <v>1.5243048054238841</v>
      </c>
      <c r="N67" s="11">
        <v>2.5201876784260318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3.2376712089804989</v>
      </c>
      <c r="C68" s="11">
        <v>5.4560777420621562</v>
      </c>
      <c r="D68" s="11">
        <f t="shared" si="50"/>
        <v>2.2184065330816574</v>
      </c>
      <c r="E68" s="11">
        <v>2.4402272331046628</v>
      </c>
      <c r="F68" s="11">
        <f t="shared" si="51"/>
        <v>4.6586337661863197</v>
      </c>
      <c r="G68" s="200">
        <f t="shared" si="52"/>
        <v>3.8158486451411289E-2</v>
      </c>
      <c r="I68" s="11" t="str">
        <f t="shared" si="53"/>
        <v>Caring, leisure and other service occupations</v>
      </c>
      <c r="J68" s="11">
        <v>2.2019480029395675</v>
      </c>
      <c r="K68" s="11">
        <v>2.7436367674425011</v>
      </c>
      <c r="L68" s="11">
        <v>0.54168876450293402</v>
      </c>
      <c r="M68" s="11">
        <v>1.5322148991422686</v>
      </c>
      <c r="N68" s="11">
        <v>2.0739036636452028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9.4246202814400917</v>
      </c>
      <c r="C69" s="11">
        <v>13.114485699640603</v>
      </c>
      <c r="D69" s="11">
        <f t="shared" ref="D69" si="54">C69-B69</f>
        <v>3.6898654182005117</v>
      </c>
      <c r="E69" s="11">
        <v>6.1958175347308106</v>
      </c>
      <c r="F69" s="11">
        <f t="shared" ref="F69" si="55">SUM(D69:E69)</f>
        <v>9.8856829529313224</v>
      </c>
      <c r="G69" s="200">
        <f t="shared" si="52"/>
        <v>3.425736621337383E-2</v>
      </c>
      <c r="I69" s="11" t="str">
        <f t="shared" si="53"/>
        <v>Sales and customer service occupations</v>
      </c>
      <c r="J69" s="11">
        <v>1.3646246347816551</v>
      </c>
      <c r="K69" s="11">
        <v>1.9928236829676931</v>
      </c>
      <c r="L69" s="11">
        <v>0.62819904818603778</v>
      </c>
      <c r="M69" s="11">
        <v>0.81604527729474219</v>
      </c>
      <c r="N69" s="11">
        <v>1.44424432548078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5.560901797630839</v>
      </c>
      <c r="C70" s="11">
        <v>9.7574176222738416</v>
      </c>
      <c r="D70" s="11">
        <f t="shared" si="50"/>
        <v>4.1965158246430025</v>
      </c>
      <c r="E70" s="11">
        <v>4.2800053824375217</v>
      </c>
      <c r="F70" s="11">
        <f t="shared" si="51"/>
        <v>8.4765212070805234</v>
      </c>
      <c r="G70" s="200">
        <f t="shared" si="52"/>
        <v>3.8785775385520305E-2</v>
      </c>
      <c r="I70" s="11" t="str">
        <f t="shared" si="53"/>
        <v>Process, plant and machine operatives</v>
      </c>
      <c r="J70" s="11">
        <v>0.95911354170856788</v>
      </c>
      <c r="K70" s="11">
        <v>1.6197412032378369</v>
      </c>
      <c r="L70" s="11">
        <v>0.66062766152926899</v>
      </c>
      <c r="M70" s="11">
        <v>0.82328174890308836</v>
      </c>
      <c r="N70" s="11">
        <v>1.4839094104323574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0.89256622775905148</v>
      </c>
      <c r="C71" s="11">
        <v>1.5588294061429915</v>
      </c>
      <c r="D71" s="11">
        <f t="shared" si="50"/>
        <v>0.66626317838394</v>
      </c>
      <c r="E71" s="11">
        <v>0.6046416554717845</v>
      </c>
      <c r="F71" s="11">
        <f t="shared" si="51"/>
        <v>1.2709048338557245</v>
      </c>
      <c r="G71" s="200">
        <f t="shared" si="52"/>
        <v>3.5085227126884444E-2</v>
      </c>
      <c r="I71" s="11" t="str">
        <f t="shared" si="53"/>
        <v>Elementary occupations</v>
      </c>
      <c r="J71" s="11">
        <v>1.6158347909779855</v>
      </c>
      <c r="K71" s="11">
        <v>2.7924620830534232</v>
      </c>
      <c r="L71" s="11">
        <v>1.1766272920754375</v>
      </c>
      <c r="M71" s="11">
        <v>1.3824432128646549</v>
      </c>
      <c r="N71" s="11">
        <v>2.5590705049400926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0.69414611910495427</v>
      </c>
      <c r="C72" s="11">
        <v>2.5944338776206664</v>
      </c>
      <c r="D72" s="11">
        <f t="shared" si="50"/>
        <v>1.9002877585157121</v>
      </c>
      <c r="E72" s="11">
        <v>1.1051880862805894</v>
      </c>
      <c r="F72" s="11">
        <f t="shared" si="51"/>
        <v>3.0054758447963015</v>
      </c>
      <c r="G72" s="200">
        <f t="shared" si="52"/>
        <v>6.555874026221109E-2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0.23003587562980987</v>
      </c>
      <c r="C73" s="11">
        <v>0.40104846302566793</v>
      </c>
      <c r="D73" s="11">
        <f t="shared" si="50"/>
        <v>0.17101258739585806</v>
      </c>
      <c r="E73" s="11">
        <v>0.11632077026579424</v>
      </c>
      <c r="F73" s="11">
        <f t="shared" si="51"/>
        <v>0.2873333576616523</v>
      </c>
      <c r="G73" s="200">
        <f t="shared" si="52"/>
        <v>2.7657817218264658E-2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1.1838696854453314</v>
      </c>
      <c r="C74" s="11">
        <v>1.8167941069095344</v>
      </c>
      <c r="D74" s="11">
        <f t="shared" ref="D74:D75" si="56">C74-B74</f>
        <v>0.63292442146420291</v>
      </c>
      <c r="E74" s="11">
        <v>0.82820081132682888</v>
      </c>
      <c r="F74" s="11">
        <f t="shared" ref="F74:F75" si="57">SUM(D74:E74)</f>
        <v>1.4611252327910318</v>
      </c>
      <c r="G74" s="200">
        <f t="shared" si="52"/>
        <v>3.599092915422708E-2</v>
      </c>
      <c r="I74" s="11" t="str">
        <f>I63</f>
        <v>Managers, directors and senior officials</v>
      </c>
      <c r="J74" s="11">
        <f t="array" ref="J74:J82">MMULT(aggregation!$B$13:$AA$21,B181:B206)</f>
        <v>9.8152728204444486</v>
      </c>
      <c r="K74" s="11">
        <f t="array" ref="K74:K82">MMULT(aggregation!$B$13:$AA$21,C181:C206)</f>
        <v>8.7161442740910644</v>
      </c>
      <c r="L74" s="11">
        <f t="array" ref="L74:L82">MMULT(aggregation!$B$13:$AA$21,D181:D206)</f>
        <v>-1.0991285463533833</v>
      </c>
      <c r="M74" s="11">
        <f t="array" ref="M74:M82">MMULT(aggregation!$B$13:$AA$21,E181:E206)</f>
        <v>3.7171087119600914</v>
      </c>
      <c r="N74" s="11">
        <f t="array" ref="N74:N82">MMULT(aggregation!$B$13:$AA$21,F181:F206)</f>
        <v>2.6179801656067081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2.7438218330222282</v>
      </c>
      <c r="C75" s="11">
        <v>5.3030304120417302</v>
      </c>
      <c r="D75" s="11">
        <f t="shared" si="56"/>
        <v>2.5592085790195021</v>
      </c>
      <c r="E75" s="11">
        <v>2.2629189844216757</v>
      </c>
      <c r="F75" s="11">
        <f t="shared" si="57"/>
        <v>4.8221275634411782</v>
      </c>
      <c r="G75" s="200">
        <f t="shared" si="52"/>
        <v>4.0910238119175935E-2</v>
      </c>
      <c r="I75" s="11" t="str">
        <f>I64</f>
        <v>Professional occupations</v>
      </c>
      <c r="J75" s="11">
        <v>11.601598244895422</v>
      </c>
      <c r="K75" s="11">
        <v>11.889243820309925</v>
      </c>
      <c r="L75" s="11">
        <v>0.28764557541450453</v>
      </c>
      <c r="M75" s="11">
        <v>4.4229898181507288</v>
      </c>
      <c r="N75" s="11">
        <v>4.7106353935652328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2.4534943458514462</v>
      </c>
      <c r="C76" s="11">
        <v>5.7123202256717347</v>
      </c>
      <c r="D76" s="11">
        <f t="shared" si="50"/>
        <v>3.2588258798202885</v>
      </c>
      <c r="E76" s="11">
        <v>2.4859936624335837</v>
      </c>
      <c r="F76" s="11">
        <f t="shared" si="51"/>
        <v>5.7448195422538717</v>
      </c>
      <c r="G76" s="200">
        <f t="shared" si="52"/>
        <v>4.7755119627311604E-2</v>
      </c>
      <c r="I76" s="11" t="str">
        <f>I65</f>
        <v>Associate professional occupations</v>
      </c>
      <c r="J76" s="11">
        <v>11.833401400349821</v>
      </c>
      <c r="K76" s="11">
        <v>12.240447277889579</v>
      </c>
      <c r="L76" s="11">
        <v>0.40704587753975774</v>
      </c>
      <c r="M76" s="11">
        <v>5.0406873887333372</v>
      </c>
      <c r="N76" s="11">
        <v>5.4477332662730955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0.37394279803270275</v>
      </c>
      <c r="C77" s="11">
        <v>0.90100462862015074</v>
      </c>
      <c r="D77" s="11">
        <f t="shared" si="50"/>
        <v>0.52706183058744793</v>
      </c>
      <c r="E77" s="11">
        <v>0.42751936477015506</v>
      </c>
      <c r="F77" s="11">
        <f t="shared" si="51"/>
        <v>0.954581195357603</v>
      </c>
      <c r="G77" s="200">
        <f t="shared" si="52"/>
        <v>5.2135941836303212E-2</v>
      </c>
      <c r="I77" s="11" t="str">
        <f>I66</f>
        <v>Administrative and secretarial occupations</v>
      </c>
      <c r="J77" s="11">
        <v>13.047896200697512</v>
      </c>
      <c r="K77" s="11">
        <v>11.84850458956906</v>
      </c>
      <c r="L77" s="11">
        <v>-1.1993916111284517</v>
      </c>
      <c r="M77" s="11">
        <v>5.8768397964880776</v>
      </c>
      <c r="N77" s="11">
        <v>4.6774481853596264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9.8482591588873361E-2</v>
      </c>
      <c r="C78" s="11">
        <v>0.21819197897537976</v>
      </c>
      <c r="D78" s="11">
        <f t="shared" si="50"/>
        <v>0.1197093873865064</v>
      </c>
      <c r="E78" s="11">
        <v>9.7440395804981636E-2</v>
      </c>
      <c r="F78" s="11">
        <f t="shared" si="51"/>
        <v>0.21714978319148803</v>
      </c>
      <c r="G78" s="200">
        <f t="shared" si="52"/>
        <v>4.6923773134758928E-2</v>
      </c>
      <c r="I78" s="11" t="str">
        <f t="shared" ref="I78:I82" si="58">I67</f>
        <v>Skilled trades occupations</v>
      </c>
      <c r="J78" s="11">
        <v>14.464927669305581</v>
      </c>
      <c r="K78" s="11">
        <v>12.87789278477562</v>
      </c>
      <c r="L78" s="11">
        <v>-1.5870348845299607</v>
      </c>
      <c r="M78" s="11">
        <v>5.0247491083708029</v>
      </c>
      <c r="N78" s="11">
        <v>3.4377142238408425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0.22172948977440318</v>
      </c>
      <c r="C79" s="11">
        <v>0.55538756894572427</v>
      </c>
      <c r="D79" s="11">
        <f t="shared" si="50"/>
        <v>0.33365807917132106</v>
      </c>
      <c r="E79" s="11">
        <v>0.22735900985883206</v>
      </c>
      <c r="F79" s="11">
        <f t="shared" si="51"/>
        <v>0.56101708903015313</v>
      </c>
      <c r="G79" s="200">
        <f t="shared" si="52"/>
        <v>4.8175244396760242E-2</v>
      </c>
      <c r="I79" s="11" t="str">
        <f t="shared" si="58"/>
        <v>Caring, leisure and other service occupations</v>
      </c>
      <c r="J79" s="11">
        <v>15.293420339450908</v>
      </c>
      <c r="K79" s="11">
        <v>18.85692855739471</v>
      </c>
      <c r="L79" s="11">
        <v>3.563508217943804</v>
      </c>
      <c r="M79" s="11">
        <v>9.2348728465275443</v>
      </c>
      <c r="N79" s="11">
        <v>12.798381064471348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9.6097387792492356E-2</v>
      </c>
      <c r="C80" s="11">
        <v>0.17861056114320017</v>
      </c>
      <c r="D80" s="11">
        <f t="shared" ref="D80" si="59">C80-B80</f>
        <v>8.2513173350707819E-2</v>
      </c>
      <c r="E80" s="11">
        <v>8.9144105623686756E-2</v>
      </c>
      <c r="F80" s="11">
        <f t="shared" ref="F80" si="60">SUM(D80:E80)</f>
        <v>0.17165727897439459</v>
      </c>
      <c r="G80" s="200">
        <f t="shared" si="52"/>
        <v>4.4724499706774168E-2</v>
      </c>
      <c r="I80" s="11" t="str">
        <f t="shared" si="58"/>
        <v>Sales and customer service occupations</v>
      </c>
      <c r="J80" s="11">
        <v>11.090663484441141</v>
      </c>
      <c r="K80" s="11">
        <v>12.515805533815401</v>
      </c>
      <c r="L80" s="11">
        <v>1.4251420493742613</v>
      </c>
      <c r="M80" s="11">
        <v>5.1786910704106353</v>
      </c>
      <c r="N80" s="11">
        <v>6.6038331197848965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0.27222190876063812</v>
      </c>
      <c r="C81" s="11">
        <v>0.67491820010036518</v>
      </c>
      <c r="D81" s="11">
        <f t="shared" si="50"/>
        <v>0.40269629133972706</v>
      </c>
      <c r="E81" s="11">
        <v>0.28634148209739868</v>
      </c>
      <c r="F81" s="11">
        <f t="shared" si="51"/>
        <v>0.6890377734371258</v>
      </c>
      <c r="G81" s="200">
        <f t="shared" si="52"/>
        <v>4.9083265800355491E-2</v>
      </c>
      <c r="I81" s="11" t="str">
        <f t="shared" si="58"/>
        <v>Process, plant and machine operatives</v>
      </c>
      <c r="J81" s="11">
        <v>6.9062056560055556</v>
      </c>
      <c r="K81" s="11">
        <v>7.8694796974509913</v>
      </c>
      <c r="L81" s="11">
        <v>0.96327404144543571</v>
      </c>
      <c r="M81" s="11">
        <v>3.1684990266937403</v>
      </c>
      <c r="N81" s="11">
        <v>4.131773068139176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0.9545883776787647</v>
      </c>
      <c r="C82" s="11">
        <v>2.492657970832783</v>
      </c>
      <c r="D82" s="11">
        <f t="shared" si="50"/>
        <v>1.5380695931540183</v>
      </c>
      <c r="E82" s="11">
        <v>1.1616761346407334</v>
      </c>
      <c r="F82" s="11">
        <f t="shared" si="51"/>
        <v>2.6997457277947516</v>
      </c>
      <c r="G82" s="200">
        <f t="shared" si="52"/>
        <v>5.4508910387528697E-2</v>
      </c>
      <c r="I82" s="11" t="str">
        <f t="shared" si="58"/>
        <v>Elementary occupations</v>
      </c>
      <c r="J82" s="11">
        <v>9.9532359561538097</v>
      </c>
      <c r="K82" s="11">
        <v>11.649182721982502</v>
      </c>
      <c r="L82" s="11">
        <v>1.6959467658286922</v>
      </c>
      <c r="M82" s="11">
        <v>5.1101737226920703</v>
      </c>
      <c r="N82" s="11">
        <v>6.8061204885207625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0.19245146204515581</v>
      </c>
      <c r="C83" s="11">
        <v>0.41314849489860367</v>
      </c>
      <c r="D83" s="11">
        <f t="shared" ref="D83:D84" si="61">C83-B83</f>
        <v>0.22069703285344786</v>
      </c>
      <c r="E83" s="11">
        <v>0.17311233506730311</v>
      </c>
      <c r="F83" s="11">
        <f t="shared" ref="F83:F84" si="62">SUM(D83:E83)</f>
        <v>0.39380936792075094</v>
      </c>
      <c r="G83" s="200">
        <f t="shared" si="52"/>
        <v>4.3701075504844589E-2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1.5030510419459816E-2</v>
      </c>
      <c r="C84" s="11">
        <v>2.3107339245472529E-2</v>
      </c>
      <c r="D84" s="11">
        <f t="shared" si="61"/>
        <v>8.0768288260127125E-3</v>
      </c>
      <c r="E84" s="11">
        <v>1.0486573950612503E-2</v>
      </c>
      <c r="F84" s="11">
        <f t="shared" si="62"/>
        <v>1.8563402776625215E-2</v>
      </c>
      <c r="G84" s="200">
        <f t="shared" si="52"/>
        <v>3.5914283686227844E-2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0.78251986945332686</v>
      </c>
      <c r="C85" s="11">
        <v>1.8642666846746738</v>
      </c>
      <c r="D85" s="11">
        <f t="shared" si="50"/>
        <v>1.081746815221347</v>
      </c>
      <c r="E85" s="11">
        <v>0.74101862107704275</v>
      </c>
      <c r="F85" s="11">
        <f t="shared" si="51"/>
        <v>1.8227654362983898</v>
      </c>
      <c r="G85" s="200">
        <f t="shared" si="52"/>
        <v>4.541935672435593E-2</v>
      </c>
      <c r="I85" s="11" t="str">
        <f>I74</f>
        <v>Managers, directors and senior officials</v>
      </c>
      <c r="J85" s="11">
        <f t="array" ref="J85:J93">MMULT(aggregation!$B$13:$AA$21,B210:B235)</f>
        <v>7.9703320933550277</v>
      </c>
      <c r="K85" s="11">
        <f t="array" ref="K85:K93">MMULT(aggregation!$B$13:$AA$21,C210:C235)</f>
        <v>4.9298529239872888</v>
      </c>
      <c r="L85" s="11">
        <f t="array" ref="L85:L93">MMULT(aggregation!$B$13:$AA$21,D210:D235)</f>
        <v>-3.040479169367738</v>
      </c>
      <c r="M85" s="11">
        <f t="array" ref="M85:M93">MMULT(aggregation!$B$13:$AA$21,E210:E235)</f>
        <v>2.8693712793483401</v>
      </c>
      <c r="N85" s="11">
        <f t="array" ref="N85:N93">MMULT(aggregation!$B$13:$AA$21,F210:F235)</f>
        <v>-0.17110789001939808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0.27129815200178647</v>
      </c>
      <c r="C86" s="11">
        <v>0.68190174476732468</v>
      </c>
      <c r="D86" s="11">
        <f t="shared" si="50"/>
        <v>0.41060359276553821</v>
      </c>
      <c r="E86" s="11">
        <v>0.26391028305329117</v>
      </c>
      <c r="F86" s="11">
        <f t="shared" si="51"/>
        <v>0.67451387581882938</v>
      </c>
      <c r="G86" s="200">
        <f t="shared" si="52"/>
        <v>4.6337380794258864E-2</v>
      </c>
      <c r="I86" s="11" t="str">
        <f>I75</f>
        <v>Professional occupations</v>
      </c>
      <c r="J86" s="11">
        <v>7.5249850267687997</v>
      </c>
      <c r="K86" s="11">
        <v>4.9920373565579332</v>
      </c>
      <c r="L86" s="11">
        <v>-2.5329476702108655</v>
      </c>
      <c r="M86" s="11">
        <v>2.3471398090529072</v>
      </c>
      <c r="N86" s="11">
        <v>-0.18580786115795844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0.22993702342670314</v>
      </c>
      <c r="C87" s="11">
        <v>0.73016815153036851</v>
      </c>
      <c r="D87" s="11">
        <f t="shared" ref="D87:D88" si="63">C87-B87</f>
        <v>0.50023112810366532</v>
      </c>
      <c r="E87" s="11">
        <v>0.29406819960245817</v>
      </c>
      <c r="F87" s="11">
        <f t="shared" ref="F87:F88" si="64">SUM(D87:E87)</f>
        <v>0.79429932770612344</v>
      </c>
      <c r="G87" s="200">
        <f t="shared" si="52"/>
        <v>5.6448783567657257E-2</v>
      </c>
      <c r="I87" s="11" t="str">
        <f>I76</f>
        <v>Associate professional occupations</v>
      </c>
      <c r="J87" s="11">
        <v>8.4543407022617778</v>
      </c>
      <c r="K87" s="11">
        <v>5.6579343081247142</v>
      </c>
      <c r="L87" s="11">
        <v>-2.7964063941370645</v>
      </c>
      <c r="M87" s="11">
        <v>2.7525800910339089</v>
      </c>
      <c r="N87" s="11">
        <v>-4.3826303103155828E-2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0.18830616446402801</v>
      </c>
      <c r="C88" s="11">
        <v>0.42412741705251134</v>
      </c>
      <c r="D88" s="11">
        <f t="shared" si="63"/>
        <v>0.23582125258848333</v>
      </c>
      <c r="E88" s="11">
        <v>0.22838614987380862</v>
      </c>
      <c r="F88" s="11">
        <f t="shared" si="64"/>
        <v>0.46420740246229197</v>
      </c>
      <c r="G88" s="200">
        <f t="shared" si="52"/>
        <v>5.4378957905143022E-2</v>
      </c>
      <c r="I88" s="11" t="str">
        <f>I77</f>
        <v>Administrative and secretarial occupations</v>
      </c>
      <c r="J88" s="11">
        <v>13.552511598563617</v>
      </c>
      <c r="K88" s="11">
        <v>7.435600412680782</v>
      </c>
      <c r="L88" s="11">
        <v>-6.1169111858828353</v>
      </c>
      <c r="M88" s="11">
        <v>4.4338098568554374</v>
      </c>
      <c r="N88" s="11">
        <v>-1.6831013290273975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7.2146367185350113E-2</v>
      </c>
      <c r="C89" s="11">
        <v>0.42255463859040499</v>
      </c>
      <c r="D89" s="11">
        <f t="shared" si="50"/>
        <v>0.35040827140505487</v>
      </c>
      <c r="E89" s="11">
        <v>0.17472284609502364</v>
      </c>
      <c r="F89" s="11">
        <f t="shared" si="51"/>
        <v>0.52513111750007857</v>
      </c>
      <c r="G89" s="200">
        <f t="shared" si="52"/>
        <v>8.5467515622724699E-2</v>
      </c>
      <c r="I89" s="11" t="str">
        <f t="shared" ref="I89:I93" si="65">I78</f>
        <v>Skilled trades occupations</v>
      </c>
      <c r="J89" s="11">
        <v>11.484373149308054</v>
      </c>
      <c r="K89" s="11">
        <v>8.7122396499718047</v>
      </c>
      <c r="L89" s="11">
        <v>-2.7721334993362499</v>
      </c>
      <c r="M89" s="11">
        <v>4.0700861963580977</v>
      </c>
      <c r="N89" s="11">
        <v>1.2979526970218478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0.74246949521965744</v>
      </c>
      <c r="C90" s="11">
        <v>1.6167867840094707</v>
      </c>
      <c r="D90" s="11">
        <f t="shared" ref="D90" si="66">C90-B90</f>
        <v>0.8743172887898133</v>
      </c>
      <c r="E90" s="11">
        <v>0.76719790266473098</v>
      </c>
      <c r="F90" s="11">
        <f t="shared" ref="F90" si="67">SUM(D90:E90)</f>
        <v>1.6415151914545443</v>
      </c>
      <c r="G90" s="200">
        <f t="shared" ref="G90:G91" si="68">IF(B90&gt;0,(1+(E90/B90))^(1/($C$6-$B$6))-1,0)</f>
        <v>4.8447875669957785E-2</v>
      </c>
      <c r="I90" s="11" t="str">
        <f t="shared" si="65"/>
        <v>Caring, leisure and other service occupations</v>
      </c>
      <c r="J90" s="11">
        <v>11.824274304867494</v>
      </c>
      <c r="K90" s="11">
        <v>7.3859838758623155</v>
      </c>
      <c r="L90" s="11">
        <v>-4.4382904290051783</v>
      </c>
      <c r="M90" s="11">
        <v>4.5663056026425393</v>
      </c>
      <c r="N90" s="11">
        <v>0.12801517363736095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38.985808934538923</v>
      </c>
      <c r="C91" s="11">
        <f t="shared" ref="C91:F91" si="69">SUM(C65:C90)</f>
        <v>73.156717818032661</v>
      </c>
      <c r="D91" s="11">
        <f t="shared" si="69"/>
        <v>34.170908883493723</v>
      </c>
      <c r="E91" s="11">
        <f t="shared" si="69"/>
        <v>31.956343738041944</v>
      </c>
      <c r="F91" s="11">
        <f t="shared" si="69"/>
        <v>66.127252621535675</v>
      </c>
      <c r="G91" s="200">
        <f t="shared" si="68"/>
        <v>4.0718290983407401E-2</v>
      </c>
      <c r="I91" s="11" t="str">
        <f t="shared" si="65"/>
        <v>Sales and customer service occupations</v>
      </c>
      <c r="J91" s="11">
        <v>10.432150265761212</v>
      </c>
      <c r="K91" s="11">
        <v>7.8356228015751563</v>
      </c>
      <c r="L91" s="11">
        <v>-2.596527464186055</v>
      </c>
      <c r="M91" s="11">
        <v>4.2347200137697465</v>
      </c>
      <c r="N91" s="11">
        <v>1.6381925495836915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8.9458075166335522</v>
      </c>
      <c r="K92" s="11">
        <v>7.7342590326633989</v>
      </c>
      <c r="L92" s="11">
        <v>-1.2115484839701538</v>
      </c>
      <c r="M92" s="11">
        <v>3.9204905538464452</v>
      </c>
      <c r="N92" s="11">
        <v>2.7089420698762918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14.951922943269887</v>
      </c>
      <c r="K93" s="11">
        <v>11.927981685870837</v>
      </c>
      <c r="L93" s="11">
        <v>-3.0239412573990494</v>
      </c>
      <c r="M93" s="11">
        <v>6.1846691539789456</v>
      </c>
      <c r="N93" s="11">
        <v>3.1607278965798962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7.7708810175371354</v>
      </c>
      <c r="C94" s="11">
        <v>9.0332180675962874</v>
      </c>
      <c r="D94" s="11">
        <f>C94-B94</f>
        <v>1.262337050059152</v>
      </c>
      <c r="E94" s="11">
        <v>4.8291615373337029</v>
      </c>
      <c r="F94" s="11">
        <f>SUM(D94:E94)</f>
        <v>6.0914985873928549</v>
      </c>
      <c r="G94" s="200">
        <f>IF(B94&gt;0,(1+(E94/B94))^(1/($C$6-$B$6))-1,0)</f>
        <v>3.2745830237552953E-2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3.220829974410524</v>
      </c>
      <c r="C95" s="11">
        <v>4.8775144613564372</v>
      </c>
      <c r="D95" s="11">
        <f t="shared" ref="D95:D118" si="72">C95-B95</f>
        <v>1.6566844869459132</v>
      </c>
      <c r="E95" s="11">
        <v>2.5916604836188286</v>
      </c>
      <c r="F95" s="11">
        <f t="shared" ref="F95:F118" si="73">SUM(D95:E95)</f>
        <v>4.2483449705647418</v>
      </c>
      <c r="G95" s="200">
        <f t="shared" ref="G95:G120" si="74">IF(B95&gt;0,(1+(E95/B95))^(1/($C$6-$B$6))-1,0)</f>
        <v>4.0142791374820908E-2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6.6186477592378976</v>
      </c>
      <c r="C96" s="11">
        <v>9.4390113966831226</v>
      </c>
      <c r="D96" s="11">
        <f t="shared" si="72"/>
        <v>2.820363637445225</v>
      </c>
      <c r="E96" s="11">
        <v>3.3874384724843685</v>
      </c>
      <c r="F96" s="11">
        <f t="shared" si="73"/>
        <v>6.2078021099295935</v>
      </c>
      <c r="G96" s="200">
        <f t="shared" si="74"/>
        <v>2.7936604675901311E-2</v>
      </c>
      <c r="I96" s="11" t="str">
        <f>I85</f>
        <v>Managers, directors and senior officials</v>
      </c>
      <c r="J96" s="11">
        <f t="array" ref="J96:J104">MMULT(aggregation!$B$13:$AA$21,B239:B264)</f>
        <v>5.1059661802054546</v>
      </c>
      <c r="K96" s="11">
        <f t="array" ref="K96:K104">MMULT(aggregation!$B$13:$AA$21,C239:C264)</f>
        <v>2.9489830889908806</v>
      </c>
      <c r="L96" s="11">
        <f t="array" ref="L96:L104">MMULT(aggregation!$B$13:$AA$21,D239:D264)</f>
        <v>-2.156983091214574</v>
      </c>
      <c r="M96" s="11">
        <f t="array" ref="M96:M104">MMULT(aggregation!$B$13:$AA$21,E239:E264)</f>
        <v>1.6391884221055089</v>
      </c>
      <c r="N96" s="11">
        <f t="array" ref="N96:N104">MMULT(aggregation!$B$13:$AA$21,F239:F264)</f>
        <v>-0.51779466910906535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6.7187745199332332</v>
      </c>
      <c r="C97" s="11">
        <v>7.1464323878394511</v>
      </c>
      <c r="D97" s="11">
        <f t="shared" si="72"/>
        <v>0.42765786790621796</v>
      </c>
      <c r="E97" s="11">
        <v>3.8887825869480683</v>
      </c>
      <c r="F97" s="11">
        <f t="shared" si="73"/>
        <v>4.3164404548542858</v>
      </c>
      <c r="G97" s="200">
        <f t="shared" si="74"/>
        <v>3.0912219681285436E-2</v>
      </c>
      <c r="I97" s="11" t="str">
        <f>I86</f>
        <v>Professional occupations</v>
      </c>
      <c r="J97" s="11">
        <v>4.2164921194989144</v>
      </c>
      <c r="K97" s="11">
        <v>2.4089922666168797</v>
      </c>
      <c r="L97" s="11">
        <v>-1.8074998528820354</v>
      </c>
      <c r="M97" s="11">
        <v>1.1230381614533818</v>
      </c>
      <c r="N97" s="11">
        <v>-0.68446169142865365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5.4630401652560048</v>
      </c>
      <c r="C98" s="11">
        <v>3.1229014044710488</v>
      </c>
      <c r="D98" s="11">
        <f t="shared" ref="D98" si="75">C98-B98</f>
        <v>-2.340138760784956</v>
      </c>
      <c r="E98" s="11">
        <v>2.021017448635094</v>
      </c>
      <c r="F98" s="11">
        <f t="shared" ref="F98" si="76">SUM(D98:E98)</f>
        <v>-0.31912131214986195</v>
      </c>
      <c r="G98" s="200">
        <f t="shared" si="74"/>
        <v>2.1206370214994719E-2</v>
      </c>
      <c r="I98" s="11" t="str">
        <f>I87</f>
        <v>Associate professional occupations</v>
      </c>
      <c r="J98" s="11">
        <v>4.6485517722805447</v>
      </c>
      <c r="K98" s="11">
        <v>2.6162732552509622</v>
      </c>
      <c r="L98" s="11">
        <v>-2.0322785170295825</v>
      </c>
      <c r="M98" s="11">
        <v>1.2030860227268594</v>
      </c>
      <c r="N98" s="11">
        <v>-0.82919249430272302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10.220609511973631</v>
      </c>
      <c r="C99" s="11">
        <v>11.768081875542823</v>
      </c>
      <c r="D99" s="11">
        <f t="shared" si="72"/>
        <v>1.5474723635691916</v>
      </c>
      <c r="E99" s="11">
        <v>5.7149564474769825</v>
      </c>
      <c r="F99" s="11">
        <f t="shared" si="73"/>
        <v>7.2624288110461741</v>
      </c>
      <c r="G99" s="200">
        <f t="shared" si="74"/>
        <v>3.0052545639023709E-2</v>
      </c>
      <c r="I99" s="11" t="str">
        <f>I88</f>
        <v>Administrative and secretarial occupations</v>
      </c>
      <c r="J99" s="11">
        <v>6.6878560148647548</v>
      </c>
      <c r="K99" s="11">
        <v>1.873129201376758</v>
      </c>
      <c r="L99" s="11">
        <v>-4.8147268134879972</v>
      </c>
      <c r="M99" s="11">
        <v>1.4116304740741221</v>
      </c>
      <c r="N99" s="11">
        <v>-3.4030963394138753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2.1155198133323716</v>
      </c>
      <c r="C100" s="11">
        <v>2.55668528535216</v>
      </c>
      <c r="D100" s="11">
        <f t="shared" si="72"/>
        <v>0.4411654720197884</v>
      </c>
      <c r="E100" s="11">
        <v>1.0438842330279605</v>
      </c>
      <c r="F100" s="11">
        <f t="shared" si="73"/>
        <v>1.4850497050477489</v>
      </c>
      <c r="G100" s="200">
        <f t="shared" si="74"/>
        <v>2.7099548221182657E-2</v>
      </c>
      <c r="I100" s="11" t="str">
        <f t="shared" ref="I100:I104" si="77">I89</f>
        <v>Skilled trades occupations</v>
      </c>
      <c r="J100" s="11">
        <v>6.6685452689526166</v>
      </c>
      <c r="K100" s="11">
        <v>5.1055855175082314</v>
      </c>
      <c r="L100" s="11">
        <v>-1.5629597514443856</v>
      </c>
      <c r="M100" s="11">
        <v>2.3096160121459297</v>
      </c>
      <c r="N100" s="11">
        <v>0.74665626070154423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2.1197067874307525</v>
      </c>
      <c r="C101" s="11">
        <v>4.691186293799487</v>
      </c>
      <c r="D101" s="11">
        <f t="shared" si="72"/>
        <v>2.5714795063687346</v>
      </c>
      <c r="E101" s="11">
        <v>2.4900588753949924</v>
      </c>
      <c r="F101" s="11">
        <f t="shared" si="73"/>
        <v>5.0615383817637269</v>
      </c>
      <c r="G101" s="200">
        <f t="shared" si="74"/>
        <v>5.3158014840158696E-2</v>
      </c>
      <c r="I101" s="11" t="str">
        <f t="shared" si="77"/>
        <v>Caring, leisure and other service occupations</v>
      </c>
      <c r="J101" s="11">
        <v>3.173577128746401</v>
      </c>
      <c r="K101" s="11">
        <v>1.6717342811149842</v>
      </c>
      <c r="L101" s="11">
        <v>-1.5018428476314167</v>
      </c>
      <c r="M101" s="11">
        <v>0.81559789344318245</v>
      </c>
      <c r="N101" s="11">
        <v>-0.68624495418823439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1.1573424607861684</v>
      </c>
      <c r="C102" s="11">
        <v>1.613764536907371</v>
      </c>
      <c r="D102" s="11">
        <f t="shared" si="72"/>
        <v>0.45642207612120256</v>
      </c>
      <c r="E102" s="11">
        <v>0.55060611123145786</v>
      </c>
      <c r="F102" s="11">
        <f t="shared" si="73"/>
        <v>1.0070281873526605</v>
      </c>
      <c r="G102" s="200">
        <f t="shared" si="74"/>
        <v>2.628392587914985E-2</v>
      </c>
      <c r="I102" s="11" t="str">
        <f t="shared" si="77"/>
        <v>Sales and customer service occupations</v>
      </c>
      <c r="J102" s="11">
        <v>5.8040527067594239</v>
      </c>
      <c r="K102" s="11">
        <v>2.9077335832777864</v>
      </c>
      <c r="L102" s="11">
        <v>-2.8963191234816374</v>
      </c>
      <c r="M102" s="11">
        <v>1.4646746770487113</v>
      </c>
      <c r="N102" s="11">
        <v>-1.4316444464329265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2.5632402610944682</v>
      </c>
      <c r="C103" s="11">
        <v>2.4404446813151197</v>
      </c>
      <c r="D103" s="11">
        <f t="shared" ref="D103:D104" si="78">C103-B103</f>
        <v>-0.12279557977934852</v>
      </c>
      <c r="E103" s="11">
        <v>1.1784252857362683</v>
      </c>
      <c r="F103" s="11">
        <f t="shared" ref="F103:F104" si="79">SUM(D103:E103)</f>
        <v>1.0556297059569197</v>
      </c>
      <c r="G103" s="200">
        <f t="shared" si="74"/>
        <v>2.5537888316526924E-2</v>
      </c>
      <c r="I103" s="11" t="str">
        <f t="shared" si="77"/>
        <v>Process, plant and machine operatives</v>
      </c>
      <c r="J103" s="11">
        <v>7.2278790099913053</v>
      </c>
      <c r="K103" s="11">
        <v>4.4251959218462638</v>
      </c>
      <c r="L103" s="11">
        <v>-2.8026830881450406</v>
      </c>
      <c r="M103" s="11">
        <v>2.5143388272803779</v>
      </c>
      <c r="N103" s="11">
        <v>-0.28834426086466247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6.0308567214627109</v>
      </c>
      <c r="C104" s="11">
        <v>7.2203306728277434</v>
      </c>
      <c r="D104" s="11">
        <f t="shared" si="78"/>
        <v>1.1894739513650325</v>
      </c>
      <c r="E104" s="11">
        <v>3.5052211788387724</v>
      </c>
      <c r="F104" s="11">
        <f t="shared" si="79"/>
        <v>4.6946951302038045</v>
      </c>
      <c r="G104" s="200">
        <f t="shared" si="74"/>
        <v>3.1017535855409895E-2</v>
      </c>
      <c r="I104" s="11" t="str">
        <f t="shared" si="77"/>
        <v>Elementary occupations</v>
      </c>
      <c r="J104" s="11">
        <v>12.514327768611022</v>
      </c>
      <c r="K104" s="11">
        <v>9.025546663860915</v>
      </c>
      <c r="L104" s="11">
        <v>-3.4887811047501076</v>
      </c>
      <c r="M104" s="11">
        <v>4.4729470859891558</v>
      </c>
      <c r="N104" s="11">
        <v>0.98416598123904819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8.1460264096940147</v>
      </c>
      <c r="C105" s="11">
        <v>12.778109905618045</v>
      </c>
      <c r="D105" s="11">
        <f t="shared" si="72"/>
        <v>4.6320834959240305</v>
      </c>
      <c r="E105" s="11">
        <v>6.0378541872350633</v>
      </c>
      <c r="F105" s="11">
        <f t="shared" si="73"/>
        <v>10.669937683159095</v>
      </c>
      <c r="G105" s="200">
        <f t="shared" si="74"/>
        <v>3.7663682165113954E-2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1.2500776003616538</v>
      </c>
      <c r="C106" s="11">
        <v>2.3411182813799178</v>
      </c>
      <c r="D106" s="11">
        <f t="shared" si="72"/>
        <v>1.091040681018264</v>
      </c>
      <c r="E106" s="11">
        <v>1.1718370775173481</v>
      </c>
      <c r="F106" s="11">
        <f t="shared" si="73"/>
        <v>2.2628777585356121</v>
      </c>
      <c r="G106" s="200">
        <f t="shared" si="74"/>
        <v>4.5076601699053809E-2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0.78187226917307651</v>
      </c>
      <c r="C107" s="11">
        <v>1.3188016050336093</v>
      </c>
      <c r="D107" s="11">
        <f t="shared" si="72"/>
        <v>0.53692933586053282</v>
      </c>
      <c r="E107" s="11">
        <v>0.71546527751445776</v>
      </c>
      <c r="F107" s="11">
        <f t="shared" si="73"/>
        <v>1.2523946133749906</v>
      </c>
      <c r="G107" s="200">
        <f t="shared" si="74"/>
        <v>4.4268698272153406E-2</v>
      </c>
      <c r="I107" s="11" t="str">
        <f>I96</f>
        <v>Managers, directors and senior officials</v>
      </c>
      <c r="J107" s="11">
        <f t="array" ref="J107:J115">MMULT(aggregation!$B$13:$AA$21,B268:B293)</f>
        <v>1.2269843420273046</v>
      </c>
      <c r="K107" s="11">
        <f t="array" ref="K107:K115">MMULT(aggregation!$B$13:$AA$21,C268:C293)</f>
        <v>0.86850952546859894</v>
      </c>
      <c r="L107" s="11">
        <f t="array" ref="L107:L115">MMULT(aggregation!$B$13:$AA$21,D268:D293)</f>
        <v>-0.35847481655870561</v>
      </c>
      <c r="M107" s="11">
        <f t="array" ref="M107:M115">MMULT(aggregation!$B$13:$AA$21,E268:E293)</f>
        <v>0.37580347515258739</v>
      </c>
      <c r="N107" s="11">
        <f t="array" ref="N107:N115">MMULT(aggregation!$B$13:$AA$21,F268:F293)</f>
        <v>1.7328658593881746E-2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0.65972630403912202</v>
      </c>
      <c r="C108" s="11">
        <v>1.1055589603596145</v>
      </c>
      <c r="D108" s="11">
        <f t="shared" si="72"/>
        <v>0.44583265632049252</v>
      </c>
      <c r="E108" s="11">
        <v>0.47580124206496249</v>
      </c>
      <c r="F108" s="11">
        <f t="shared" si="73"/>
        <v>0.92163389838545506</v>
      </c>
      <c r="G108" s="200">
        <f t="shared" si="74"/>
        <v>3.6865103604754035E-2</v>
      </c>
      <c r="I108" s="11" t="str">
        <f>I97</f>
        <v>Professional occupations</v>
      </c>
      <c r="J108" s="11">
        <v>0.97904766990134595</v>
      </c>
      <c r="K108" s="11">
        <v>0.73597332780853886</v>
      </c>
      <c r="L108" s="11">
        <v>-0.24307434209280718</v>
      </c>
      <c r="M108" s="11">
        <v>0.32083289360854683</v>
      </c>
      <c r="N108" s="11">
        <v>7.7758551515739613E-2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0.3827085811373675</v>
      </c>
      <c r="C109" s="11">
        <v>0.55713169767001913</v>
      </c>
      <c r="D109" s="11">
        <f t="shared" ref="D109" si="80">C109-B109</f>
        <v>0.17442311653265163</v>
      </c>
      <c r="E109" s="11">
        <v>0.27537105669451756</v>
      </c>
      <c r="F109" s="11">
        <f t="shared" ref="F109" si="81">SUM(D109:E109)</f>
        <v>0.44979417322716919</v>
      </c>
      <c r="G109" s="200">
        <f t="shared" si="74"/>
        <v>3.6797680342391281E-2</v>
      </c>
      <c r="I109" s="11" t="str">
        <f>I98</f>
        <v>Associate professional occupations</v>
      </c>
      <c r="J109" s="11">
        <v>1.1083117328871928</v>
      </c>
      <c r="K109" s="11">
        <v>0.77552018130861755</v>
      </c>
      <c r="L109" s="11">
        <v>-0.33279155157857537</v>
      </c>
      <c r="M109" s="11">
        <v>0.33068910553426467</v>
      </c>
      <c r="N109" s="11">
        <v>-2.1024460443107018E-3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0.6321977602120501</v>
      </c>
      <c r="C110" s="11">
        <v>1.0772392920333278</v>
      </c>
      <c r="D110" s="11">
        <f t="shared" si="72"/>
        <v>0.4450415318212777</v>
      </c>
      <c r="E110" s="11">
        <v>0.48602453443433141</v>
      </c>
      <c r="F110" s="11">
        <f t="shared" si="73"/>
        <v>0.93106606625560917</v>
      </c>
      <c r="G110" s="200">
        <f t="shared" si="74"/>
        <v>3.8751537464036145E-2</v>
      </c>
      <c r="I110" s="11" t="str">
        <f>I99</f>
        <v>Administrative and secretarial occupations</v>
      </c>
      <c r="J110" s="11">
        <v>1.7063541652133438</v>
      </c>
      <c r="K110" s="11">
        <v>1.0529700230718504</v>
      </c>
      <c r="L110" s="11">
        <v>-0.65338414214149343</v>
      </c>
      <c r="M110" s="11">
        <v>0.46730409018826757</v>
      </c>
      <c r="N110" s="11">
        <v>-0.18608005195322583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3.179877522505222</v>
      </c>
      <c r="C111" s="11">
        <v>4.5475802221573085</v>
      </c>
      <c r="D111" s="11">
        <f>C111-B111</f>
        <v>1.3677026996520865</v>
      </c>
      <c r="E111" s="11">
        <v>2.686299147934152</v>
      </c>
      <c r="F111" s="11">
        <f>SUM(D111:E111)</f>
        <v>4.0540018475862389</v>
      </c>
      <c r="G111" s="200">
        <f t="shared" si="74"/>
        <v>4.1668783952492516E-2</v>
      </c>
      <c r="I111" s="11" t="str">
        <f t="shared" ref="I111:I115" si="82">I100</f>
        <v>Skilled trades occupations</v>
      </c>
      <c r="J111" s="11">
        <v>3.2365239752886126</v>
      </c>
      <c r="K111" s="11">
        <v>1.2329011400473364</v>
      </c>
      <c r="L111" s="11">
        <v>-2.0036228352412766</v>
      </c>
      <c r="M111" s="11">
        <v>0.78217754891954494</v>
      </c>
      <c r="N111" s="11">
        <v>-1.2214452863217315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0.87912381803292894</v>
      </c>
      <c r="C112" s="11">
        <v>1.5031868026325341</v>
      </c>
      <c r="D112" s="11">
        <f t="shared" ref="D112:D113" si="83">C112-B112</f>
        <v>0.62406298459960519</v>
      </c>
      <c r="E112" s="11">
        <v>0.73670779929195018</v>
      </c>
      <c r="F112" s="11">
        <f t="shared" ref="F112:F113" si="84">SUM(D112:E112)</f>
        <v>1.3607707838915553</v>
      </c>
      <c r="G112" s="200">
        <f t="shared" si="74"/>
        <v>4.1413181437728763E-2</v>
      </c>
      <c r="I112" s="11" t="str">
        <f t="shared" si="82"/>
        <v>Caring, leisure and other service occupations</v>
      </c>
      <c r="J112" s="11">
        <v>0.90709263894674796</v>
      </c>
      <c r="K112" s="11">
        <v>0.42589299292793198</v>
      </c>
      <c r="L112" s="11">
        <v>-0.48119964601881587</v>
      </c>
      <c r="M112" s="11">
        <v>0.1959440855215076</v>
      </c>
      <c r="N112" s="11">
        <v>-0.28525556049730827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7.5240457844552536E-2</v>
      </c>
      <c r="C113" s="11">
        <v>0.1122847103884423</v>
      </c>
      <c r="D113" s="11">
        <f t="shared" si="83"/>
        <v>3.7044252543889766E-2</v>
      </c>
      <c r="E113" s="11">
        <v>5.8862266796211551E-2</v>
      </c>
      <c r="F113" s="11">
        <f t="shared" si="84"/>
        <v>9.5906519340101318E-2</v>
      </c>
      <c r="G113" s="200">
        <f t="shared" si="74"/>
        <v>3.9279621213169191E-2</v>
      </c>
      <c r="I113" s="11" t="str">
        <f t="shared" si="82"/>
        <v>Sales and customer service occupations</v>
      </c>
      <c r="J113" s="11">
        <v>2.192967965725348</v>
      </c>
      <c r="K113" s="11">
        <v>1.1275692110085784</v>
      </c>
      <c r="L113" s="11">
        <v>-1.0653987547167696</v>
      </c>
      <c r="M113" s="11">
        <v>0.47760970865759578</v>
      </c>
      <c r="N113" s="11">
        <v>-0.58778904605917381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3.2495074767161434</v>
      </c>
      <c r="C114" s="11">
        <v>5.0809652484621166</v>
      </c>
      <c r="D114" s="11">
        <f t="shared" si="72"/>
        <v>1.8314577717459732</v>
      </c>
      <c r="E114" s="11">
        <v>2.3561941886728026</v>
      </c>
      <c r="F114" s="11">
        <f t="shared" si="73"/>
        <v>4.1876519604187763</v>
      </c>
      <c r="G114" s="200">
        <f t="shared" si="74"/>
        <v>3.7020868546646657E-2</v>
      </c>
      <c r="I114" s="11" t="str">
        <f t="shared" si="82"/>
        <v>Process, plant and machine operatives</v>
      </c>
      <c r="J114" s="11">
        <v>3.322033433077447</v>
      </c>
      <c r="K114" s="11">
        <v>1.1073881793816693</v>
      </c>
      <c r="L114" s="11">
        <v>-2.2146452536957772</v>
      </c>
      <c r="M114" s="11">
        <v>0.77190130958108938</v>
      </c>
      <c r="N114" s="11">
        <v>-1.4427439441146879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1.2483076445621553</v>
      </c>
      <c r="C115" s="11">
        <v>2.1639528070175942</v>
      </c>
      <c r="D115" s="11">
        <f t="shared" si="72"/>
        <v>0.91564516245543892</v>
      </c>
      <c r="E115" s="11">
        <v>0.89213481912835835</v>
      </c>
      <c r="F115" s="11">
        <f t="shared" si="73"/>
        <v>1.8077799815837974</v>
      </c>
      <c r="G115" s="200">
        <f t="shared" si="74"/>
        <v>3.6602205552636491E-2</v>
      </c>
      <c r="I115" s="11" t="str">
        <f t="shared" si="82"/>
        <v>Elementary occupations</v>
      </c>
      <c r="J115" s="11">
        <v>5.2153359767186656</v>
      </c>
      <c r="K115" s="11">
        <v>2.6789247996325152</v>
      </c>
      <c r="L115" s="11">
        <v>-2.5364111770861504</v>
      </c>
      <c r="M115" s="11">
        <v>1.2366120678628181</v>
      </c>
      <c r="N115" s="11">
        <v>-1.2997991092233319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0.49421644475755305</v>
      </c>
      <c r="C116" s="11">
        <v>1.2676641671323436</v>
      </c>
      <c r="D116" s="11">
        <f t="shared" ref="D116:D117" si="85">C116-B116</f>
        <v>0.77344772237479065</v>
      </c>
      <c r="E116" s="11">
        <v>0.51108520161822113</v>
      </c>
      <c r="F116" s="11">
        <f t="shared" ref="F116:F117" si="86">SUM(D116:E116)</f>
        <v>1.2845329239930119</v>
      </c>
      <c r="G116" s="200">
        <f t="shared" si="74"/>
        <v>4.8476288943645418E-2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0.75509626532213026</v>
      </c>
      <c r="C117" s="11">
        <v>1.4196378996800225</v>
      </c>
      <c r="D117" s="11">
        <f t="shared" si="85"/>
        <v>0.66454163435789226</v>
      </c>
      <c r="E117" s="11">
        <v>0.78058079796269431</v>
      </c>
      <c r="F117" s="11">
        <f t="shared" si="86"/>
        <v>1.4451224323205865</v>
      </c>
      <c r="G117" s="200">
        <f t="shared" si="74"/>
        <v>4.8463151540644622E-2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0.31974727616224674</v>
      </c>
      <c r="C118" s="11">
        <v>1.3119488406691735</v>
      </c>
      <c r="D118" s="11">
        <f t="shared" si="72"/>
        <v>0.99220156450692676</v>
      </c>
      <c r="E118" s="11">
        <v>0.66355274530915498</v>
      </c>
      <c r="F118" s="11">
        <f t="shared" si="73"/>
        <v>1.6557543098160816</v>
      </c>
      <c r="G118" s="200">
        <f t="shared" si="74"/>
        <v>7.7767987235090041E-2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3.1223432049784741</v>
      </c>
      <c r="C119" s="11">
        <v>4.621018027979142</v>
      </c>
      <c r="D119" s="11">
        <f t="shared" ref="D119" si="87">C119-B119</f>
        <v>1.4986748230006679</v>
      </c>
      <c r="E119" s="11">
        <v>2.5352309121126453</v>
      </c>
      <c r="F119" s="11">
        <f t="shared" ref="F119" si="88">SUM(D119:E119)</f>
        <v>4.0339057351133132</v>
      </c>
      <c r="G119" s="200">
        <f t="shared" si="74"/>
        <v>4.0423071684510425E-2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79.175518027953601</v>
      </c>
      <c r="C120" s="11">
        <f t="shared" ref="C120:F120" si="89">SUM(C94:C119)</f>
        <v>105.11576953190426</v>
      </c>
      <c r="D120" s="11">
        <f t="shared" si="89"/>
        <v>25.940251503950677</v>
      </c>
      <c r="E120" s="11">
        <f t="shared" si="89"/>
        <v>51.584213915013358</v>
      </c>
      <c r="F120" s="11">
        <f t="shared" si="89"/>
        <v>77.524465418964027</v>
      </c>
      <c r="G120" s="200">
        <f t="shared" si="74"/>
        <v>3.4011908670162905E-2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1.617226354507485</v>
      </c>
      <c r="C123" s="11">
        <v>1.6296901795678431</v>
      </c>
      <c r="D123" s="11">
        <f>C123-B123</f>
        <v>1.2463825060358147E-2</v>
      </c>
      <c r="E123" s="11">
        <v>0.83833833793602663</v>
      </c>
      <c r="F123" s="11">
        <f>SUM(D123:E123)</f>
        <v>0.85080216299638478</v>
      </c>
      <c r="G123" s="200">
        <f>IF(B123&gt;0,(1+(E123/B123))^(1/($C$6-$B$6))-1,0)</f>
        <v>2.8234183931556522E-2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1.0174309060162683</v>
      </c>
      <c r="C124" s="11">
        <v>1.3888629477056711</v>
      </c>
      <c r="D124" s="11">
        <f t="shared" ref="D124:D139" si="92">C124-B124</f>
        <v>0.3714320416894028</v>
      </c>
      <c r="E124" s="11">
        <v>0.74576980469168042</v>
      </c>
      <c r="F124" s="11">
        <f t="shared" ref="F124:F131" si="93">SUM(D124:E124)</f>
        <v>1.1172018463810831</v>
      </c>
      <c r="G124" s="200">
        <f t="shared" ref="G124:G147" si="94">IF(B124&gt;0,(1+(E124/B124))^(1/($C$6-$B$6))-1,0)</f>
        <v>3.7336808263394694E-2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0.73965985218670871</v>
      </c>
      <c r="C125" s="11">
        <v>1.0382987361553218</v>
      </c>
      <c r="D125" s="11">
        <f t="shared" si="92"/>
        <v>0.29863888396861304</v>
      </c>
      <c r="E125" s="11">
        <v>0.36338572640803513</v>
      </c>
      <c r="F125" s="11">
        <f t="shared" si="93"/>
        <v>0.66202461037664817</v>
      </c>
      <c r="G125" s="200">
        <f t="shared" si="94"/>
        <v>2.700075007155589E-2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2.1183376523478405</v>
      </c>
      <c r="C126" s="11">
        <v>0.43992064043336643</v>
      </c>
      <c r="D126" s="11">
        <f t="shared" si="92"/>
        <v>-1.6784170119144741</v>
      </c>
      <c r="E126" s="11">
        <v>0.3699728990048301</v>
      </c>
      <c r="F126" s="11">
        <f t="shared" si="93"/>
        <v>-1.308444112909644</v>
      </c>
      <c r="G126" s="200">
        <f t="shared" si="94"/>
        <v>1.0789277755937521E-2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0.34765973346938606</v>
      </c>
      <c r="C127" s="11">
        <v>0.15793748564543345</v>
      </c>
      <c r="D127" s="11">
        <f t="shared" si="92"/>
        <v>-0.18972224782395261</v>
      </c>
      <c r="E127" s="11">
        <v>4.9387667057180853E-2</v>
      </c>
      <c r="F127" s="11">
        <f t="shared" si="93"/>
        <v>-0.14033458076677174</v>
      </c>
      <c r="G127" s="200">
        <f>IF(B127&gt;0,(1+(E127/B127))^(1/($C$6-$B$6))-1,0)</f>
        <v>8.8947550665825492E-3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0.9045944087824237</v>
      </c>
      <c r="C128" s="11">
        <v>0.85265384804585109</v>
      </c>
      <c r="D128" s="11">
        <f t="shared" si="92"/>
        <v>-5.1940560736572605E-2</v>
      </c>
      <c r="E128" s="11">
        <v>0.30873936465695079</v>
      </c>
      <c r="F128" s="11">
        <f t="shared" si="93"/>
        <v>0.25679880392037818</v>
      </c>
      <c r="G128" s="200">
        <f t="shared" si="94"/>
        <v>1.9768890724377819E-2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0.37051937644824201</v>
      </c>
      <c r="C129" s="11">
        <v>0.54937182577774701</v>
      </c>
      <c r="D129" s="11">
        <f t="shared" si="92"/>
        <v>0.178852449329505</v>
      </c>
      <c r="E129" s="11">
        <v>0.21111553172488989</v>
      </c>
      <c r="F129" s="11">
        <f t="shared" si="93"/>
        <v>0.3899679810543949</v>
      </c>
      <c r="G129" s="200">
        <f t="shared" si="94"/>
        <v>3.0518919030306568E-2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1.076647630864892</v>
      </c>
      <c r="C130" s="11">
        <v>0.84077250480936772</v>
      </c>
      <c r="D130" s="11">
        <f t="shared" si="92"/>
        <v>-0.2358751260555243</v>
      </c>
      <c r="E130" s="11">
        <v>0.49381802798383628</v>
      </c>
      <c r="F130" s="11">
        <f t="shared" si="93"/>
        <v>0.25794290192831199</v>
      </c>
      <c r="G130" s="200">
        <f t="shared" si="94"/>
        <v>2.54873882955442E-2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0.31349979692789087</v>
      </c>
      <c r="C131" s="11">
        <v>0.51077235789338438</v>
      </c>
      <c r="D131" s="11">
        <f t="shared" si="92"/>
        <v>0.1972725609654935</v>
      </c>
      <c r="E131" s="11">
        <v>0.14762516435493644</v>
      </c>
      <c r="F131" s="11">
        <f t="shared" si="93"/>
        <v>0.34489772532042995</v>
      </c>
      <c r="G131" s="200">
        <f t="shared" si="94"/>
        <v>2.6058426098794829E-2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0.3178250302703608</v>
      </c>
      <c r="C132" s="11">
        <v>0.36651586709200973</v>
      </c>
      <c r="D132" s="11">
        <f t="shared" si="92"/>
        <v>4.8690836821648931E-2</v>
      </c>
      <c r="E132" s="11">
        <v>0.15640677926879532</v>
      </c>
      <c r="F132" s="11">
        <f t="shared" ref="F132:F133" si="95">SUM(D132:E132)</f>
        <v>0.20509761609044425</v>
      </c>
      <c r="G132" s="200">
        <f t="shared" si="94"/>
        <v>2.7038771730155231E-2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1.7135103414338289</v>
      </c>
      <c r="C133" s="11">
        <v>2.1091541144920591</v>
      </c>
      <c r="D133" s="11">
        <f t="shared" si="92"/>
        <v>0.39564377305823029</v>
      </c>
      <c r="E133" s="11">
        <v>0.94583145174932115</v>
      </c>
      <c r="F133" s="11">
        <f t="shared" si="95"/>
        <v>1.3414752248075514</v>
      </c>
      <c r="G133" s="200">
        <f t="shared" si="94"/>
        <v>2.9735839895794758E-2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2.9024675374622699</v>
      </c>
      <c r="C134" s="11">
        <v>4.0901439457030815</v>
      </c>
      <c r="D134" s="11">
        <f t="shared" si="92"/>
        <v>1.1876764082408116</v>
      </c>
      <c r="E134" s="11">
        <v>2.1065481048758286</v>
      </c>
      <c r="F134" s="11">
        <f t="shared" ref="F134:F137" si="96">SUM(D134:E134)</f>
        <v>3.2942245131166401</v>
      </c>
      <c r="G134" s="200">
        <f t="shared" si="94"/>
        <v>3.7048341110935246E-2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0.56908695520746511</v>
      </c>
      <c r="C135" s="11">
        <v>0.77511818536752319</v>
      </c>
      <c r="D135" s="11">
        <f t="shared" si="92"/>
        <v>0.20603123016005809</v>
      </c>
      <c r="E135" s="11">
        <v>0.4288998927456415</v>
      </c>
      <c r="F135" s="11">
        <f t="shared" si="96"/>
        <v>0.63493112290569953</v>
      </c>
      <c r="G135" s="200">
        <f t="shared" si="94"/>
        <v>3.8157101638867097E-2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0.3691208870809537</v>
      </c>
      <c r="C136" s="11">
        <v>0.61222985627801951</v>
      </c>
      <c r="D136" s="11">
        <f t="shared" si="92"/>
        <v>0.24310896919706582</v>
      </c>
      <c r="E136" s="11">
        <v>0.36386238156128092</v>
      </c>
      <c r="F136" s="11">
        <f t="shared" si="96"/>
        <v>0.60697135075834674</v>
      </c>
      <c r="G136" s="200">
        <f t="shared" si="94"/>
        <v>4.6795136090037603E-2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0.28317672161287033</v>
      </c>
      <c r="C137" s="11">
        <v>0.46259003132294935</v>
      </c>
      <c r="D137" s="11">
        <f t="shared" si="92"/>
        <v>0.17941330971007902</v>
      </c>
      <c r="E137" s="11">
        <v>0.18461413797872789</v>
      </c>
      <c r="F137" s="11">
        <f t="shared" si="96"/>
        <v>0.3640274476888069</v>
      </c>
      <c r="G137" s="200">
        <f t="shared" si="94"/>
        <v>3.4029539236361872E-2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0.25859296906929929</v>
      </c>
      <c r="C138" s="11">
        <v>0.40855333467236166</v>
      </c>
      <c r="D138" s="11">
        <f t="shared" si="92"/>
        <v>0.14996036560306236</v>
      </c>
      <c r="E138" s="11">
        <v>0.20503281826317912</v>
      </c>
      <c r="F138" s="11">
        <f t="shared" ref="F138" si="97">SUM(D138:E138)</f>
        <v>0.35499318386624146</v>
      </c>
      <c r="G138" s="200">
        <f t="shared" si="94"/>
        <v>3.9688861855002644E-2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0.28088283024902477</v>
      </c>
      <c r="C139" s="11">
        <v>0.4538629638699615</v>
      </c>
      <c r="D139" s="11">
        <f t="shared" si="92"/>
        <v>0.17298013362093673</v>
      </c>
      <c r="E139" s="11">
        <v>0.20999621667083224</v>
      </c>
      <c r="F139" s="11">
        <f t="shared" ref="F139" si="98">SUM(D139:E139)</f>
        <v>0.38297635029176896</v>
      </c>
      <c r="G139" s="200">
        <f t="shared" si="94"/>
        <v>3.7918580939457991E-2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2.4693843553258303</v>
      </c>
      <c r="C140" s="11">
        <v>2.5072742485310644</v>
      </c>
      <c r="D140" s="11">
        <f>C140-B140</f>
        <v>3.788989320523406E-2</v>
      </c>
      <c r="E140" s="11">
        <v>1.5118525521879247</v>
      </c>
      <c r="F140" s="11">
        <f>SUM(D140:E140)</f>
        <v>1.5497424453931588</v>
      </c>
      <c r="G140" s="200">
        <f t="shared" si="94"/>
        <v>3.2353945535598339E-2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0.60423333864139384</v>
      </c>
      <c r="C141" s="11">
        <v>0.86758121759301432</v>
      </c>
      <c r="D141" s="11">
        <f t="shared" ref="D141:D147" si="99">C141-B141</f>
        <v>0.26334787895162048</v>
      </c>
      <c r="E141" s="11">
        <v>0.45034685018760506</v>
      </c>
      <c r="F141" s="11">
        <f t="shared" ref="F141:F142" si="100">SUM(D141:E141)</f>
        <v>0.71369472913922549</v>
      </c>
      <c r="G141" s="200">
        <f t="shared" si="94"/>
        <v>3.7827071475272867E-2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2.3410513588813128E-2</v>
      </c>
      <c r="C142" s="11">
        <v>2.6275231551898055E-2</v>
      </c>
      <c r="D142" s="11">
        <f t="shared" si="99"/>
        <v>2.864717963084927E-3</v>
      </c>
      <c r="E142" s="11">
        <v>1.3327892766120415E-2</v>
      </c>
      <c r="F142" s="11">
        <f t="shared" si="100"/>
        <v>1.6192610729205342E-2</v>
      </c>
      <c r="G142" s="200">
        <f t="shared" si="94"/>
        <v>3.0498327994456176E-2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1.0865745755894571</v>
      </c>
      <c r="C143" s="11">
        <v>1.5590527114945574</v>
      </c>
      <c r="D143" s="11">
        <f t="shared" si="99"/>
        <v>0.47247813590510024</v>
      </c>
      <c r="E143" s="11">
        <v>0.75134997741294862</v>
      </c>
      <c r="F143" s="11">
        <f t="shared" ref="F143:F144" si="101">SUM(D143:E143)</f>
        <v>1.2238281133180489</v>
      </c>
      <c r="G143" s="200">
        <f t="shared" si="94"/>
        <v>3.5661605155011822E-2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0.37377791519733128</v>
      </c>
      <c r="C144" s="11">
        <v>0.62820257641951904</v>
      </c>
      <c r="D144" s="11">
        <f t="shared" si="99"/>
        <v>0.25442466122218776</v>
      </c>
      <c r="E144" s="11">
        <v>0.27725608225104714</v>
      </c>
      <c r="F144" s="11">
        <f t="shared" si="101"/>
        <v>0.53168074347323491</v>
      </c>
      <c r="G144" s="200">
        <f t="shared" si="94"/>
        <v>3.7686106564621014E-2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0.23433376558337957</v>
      </c>
      <c r="C145" s="11">
        <v>0.50045514298515736</v>
      </c>
      <c r="D145" s="11">
        <f t="shared" si="99"/>
        <v>0.26612137740177777</v>
      </c>
      <c r="E145" s="11">
        <v>0.19604157758280089</v>
      </c>
      <c r="F145" s="11">
        <f t="shared" ref="F145:F146" si="102">SUM(D145:E145)</f>
        <v>0.46216295498457866</v>
      </c>
      <c r="G145" s="200">
        <f t="shared" si="94"/>
        <v>4.1359861405213305E-2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0.30064304115007884</v>
      </c>
      <c r="C146" s="11">
        <v>0.48343010566278632</v>
      </c>
      <c r="D146" s="11">
        <f t="shared" si="99"/>
        <v>0.18278706451270749</v>
      </c>
      <c r="E146" s="11">
        <v>0.27337297125650534</v>
      </c>
      <c r="F146" s="11">
        <f t="shared" si="102"/>
        <v>0.45616003576921282</v>
      </c>
      <c r="G146" s="200">
        <f t="shared" si="94"/>
        <v>4.4058556052593012E-2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0.18430073657205054</v>
      </c>
      <c r="C147" s="11">
        <v>0.85104772614939495</v>
      </c>
      <c r="D147" s="11">
        <f t="shared" si="99"/>
        <v>0.66674698957734435</v>
      </c>
      <c r="E147" s="11">
        <v>0.42965284675743037</v>
      </c>
      <c r="F147" s="11">
        <f t="shared" ref="F147" si="103">SUM(D147:E147)</f>
        <v>1.0963998363347747</v>
      </c>
      <c r="G147" s="200">
        <f t="shared" si="94"/>
        <v>8.3529062527451403E-2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1.4485419954157546</v>
      </c>
      <c r="C148" s="11">
        <v>2.1150545468229942</v>
      </c>
      <c r="D148" s="11">
        <f t="shared" ref="D148" si="104">C148-B148</f>
        <v>0.66651255140723964</v>
      </c>
      <c r="E148" s="11">
        <v>1.1087213213309903</v>
      </c>
      <c r="F148" s="11">
        <f t="shared" ref="F148" si="105">SUM(D148:E148)</f>
        <v>1.77523387273823</v>
      </c>
      <c r="G148" s="200">
        <f t="shared" ref="G148:G149" si="106">IF(B148&gt;0,(1+(E148/B148))^(1/($C$6-$B$6))-1,0)</f>
        <v>3.8619065631499083E-2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21.925439221001298</v>
      </c>
      <c r="C149" s="11">
        <f t="shared" ref="C149:F149" si="107">SUM(C123:C148)</f>
        <v>26.224822332042343</v>
      </c>
      <c r="D149" s="11">
        <f t="shared" si="107"/>
        <v>4.2993831110410392</v>
      </c>
      <c r="E149" s="11">
        <f t="shared" si="107"/>
        <v>13.141266378665346</v>
      </c>
      <c r="F149" s="11">
        <f t="shared" si="107"/>
        <v>17.440649489706384</v>
      </c>
      <c r="G149" s="200">
        <f t="shared" si="106"/>
        <v>3.1802187660645354E-2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2.1764098606175253</v>
      </c>
      <c r="C152" s="11">
        <v>2.2625580902394109</v>
      </c>
      <c r="D152" s="11">
        <f>C152-B152</f>
        <v>8.6148229621885619E-2</v>
      </c>
      <c r="E152" s="11">
        <v>1.1576868264026756</v>
      </c>
      <c r="F152" s="11">
        <f>SUM(D152:E152)</f>
        <v>1.2438350560245612</v>
      </c>
      <c r="G152" s="200">
        <f>IF(B152&gt;0,(1+(E152/B152))^(1/($C$6-$B$6))-1,0)</f>
        <v>2.8843141943626138E-2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0.97931370349556002</v>
      </c>
      <c r="C153" s="11">
        <v>1.3756192451689147</v>
      </c>
      <c r="D153" s="11">
        <f t="shared" ref="D153:D168" si="110">C153-B153</f>
        <v>0.39630554167335463</v>
      </c>
      <c r="E153" s="11">
        <v>0.71125456342854587</v>
      </c>
      <c r="F153" s="11">
        <f t="shared" ref="F153:F160" si="111">SUM(D153:E153)</f>
        <v>1.1075601051019004</v>
      </c>
      <c r="G153" s="200">
        <f t="shared" ref="G153:G155" si="112">IF(B153&gt;0,(1+(E153/B153))^(1/($C$6-$B$6))-1,0)</f>
        <v>3.706837799142626E-2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1.8137816352430967</v>
      </c>
      <c r="C154" s="11">
        <v>2.3107790334798617</v>
      </c>
      <c r="D154" s="11">
        <f t="shared" si="110"/>
        <v>0.49699739823676503</v>
      </c>
      <c r="E154" s="11">
        <v>0.77868125952862632</v>
      </c>
      <c r="F154" s="11">
        <f t="shared" si="111"/>
        <v>1.2756786577653914</v>
      </c>
      <c r="G154" s="200">
        <f t="shared" si="112"/>
        <v>2.4098751284227671E-2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0.47314717658822236</v>
      </c>
      <c r="C155" s="11">
        <v>0.55404442712752877</v>
      </c>
      <c r="D155" s="11">
        <f t="shared" si="110"/>
        <v>8.0897250539306409E-2</v>
      </c>
      <c r="E155" s="11">
        <v>0.25728924805455544</v>
      </c>
      <c r="F155" s="11">
        <f t="shared" si="111"/>
        <v>0.33818649859386185</v>
      </c>
      <c r="G155" s="200">
        <f t="shared" si="112"/>
        <v>2.937214332125726E-2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0.18006892772898347</v>
      </c>
      <c r="C156" s="11">
        <v>0.12041779332966815</v>
      </c>
      <c r="D156" s="11">
        <f t="shared" si="110"/>
        <v>-5.9651134399315325E-2</v>
      </c>
      <c r="E156" s="11">
        <v>6.0726065108425764E-2</v>
      </c>
      <c r="F156" s="11">
        <f t="shared" si="111"/>
        <v>1.0749307091104388E-3</v>
      </c>
      <c r="G156" s="200">
        <f>IF(B156&gt;0,(1+(E156/B156))^(1/($C$6-$B$6))-1,0)</f>
        <v>1.9562636228506625E-2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1.5532053032445121</v>
      </c>
      <c r="C157" s="11">
        <v>1.859433356191305</v>
      </c>
      <c r="D157" s="11">
        <f t="shared" si="110"/>
        <v>0.30622805294679289</v>
      </c>
      <c r="E157" s="11">
        <v>0.82142088462088603</v>
      </c>
      <c r="F157" s="11">
        <f t="shared" si="111"/>
        <v>1.1276489375676788</v>
      </c>
      <c r="G157" s="200">
        <f t="shared" ref="G157:G178" si="113">IF(B157&gt;0,(1+(E157/B157))^(1/($C$6-$B$6))-1,0)</f>
        <v>2.8705572820719949E-2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0.83938381783083316</v>
      </c>
      <c r="C158" s="11">
        <v>0.81845993912096116</v>
      </c>
      <c r="D158" s="11">
        <f t="shared" si="110"/>
        <v>-2.0923878709872001E-2</v>
      </c>
      <c r="E158" s="11">
        <v>0.30589052352341561</v>
      </c>
      <c r="F158" s="11">
        <f t="shared" si="111"/>
        <v>0.28496664481354361</v>
      </c>
      <c r="G158" s="200">
        <f t="shared" si="113"/>
        <v>2.0931481391744278E-2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0.3490690069144835</v>
      </c>
      <c r="C159" s="11">
        <v>0.64527499217708473</v>
      </c>
      <c r="D159" s="11">
        <f t="shared" si="110"/>
        <v>0.29620598526260122</v>
      </c>
      <c r="E159" s="11">
        <v>0.3232978868224991</v>
      </c>
      <c r="F159" s="11">
        <f t="shared" si="111"/>
        <v>0.61950387208510027</v>
      </c>
      <c r="G159" s="200">
        <f t="shared" si="113"/>
        <v>4.4671312321205692E-2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0.22456558684707073</v>
      </c>
      <c r="C160" s="11">
        <v>0.2847954644549115</v>
      </c>
      <c r="D160" s="11">
        <f t="shared" si="110"/>
        <v>6.0229877607840765E-2</v>
      </c>
      <c r="E160" s="11">
        <v>7.6729399278070265E-2</v>
      </c>
      <c r="F160" s="11">
        <f t="shared" si="111"/>
        <v>0.13695927688591103</v>
      </c>
      <c r="G160" s="200">
        <f t="shared" si="113"/>
        <v>1.9788037801200087E-2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0.38880248322005023</v>
      </c>
      <c r="C161" s="11">
        <v>0.34939352098702842</v>
      </c>
      <c r="D161" s="11">
        <f t="shared" si="110"/>
        <v>-3.9408962233021816E-2</v>
      </c>
      <c r="E161" s="11">
        <v>0.16421398329583287</v>
      </c>
      <c r="F161" s="11">
        <f t="shared" ref="F161:F162" si="114">SUM(D161:E161)</f>
        <v>0.12480502106281105</v>
      </c>
      <c r="G161" s="200">
        <f t="shared" si="113"/>
        <v>2.3765764202970496E-2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1.4805107757223332</v>
      </c>
      <c r="C162" s="11">
        <v>1.8239929125254213</v>
      </c>
      <c r="D162" s="11">
        <f t="shared" si="110"/>
        <v>0.34348213680308803</v>
      </c>
      <c r="E162" s="11">
        <v>0.8078483649396625</v>
      </c>
      <c r="F162" s="11">
        <f t="shared" si="114"/>
        <v>1.1513305017427506</v>
      </c>
      <c r="G162" s="200">
        <f t="shared" si="113"/>
        <v>2.9455332269375356E-2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2.7526074811206751</v>
      </c>
      <c r="C163" s="11">
        <v>3.7464605287541972</v>
      </c>
      <c r="D163" s="11">
        <f t="shared" si="110"/>
        <v>0.99385304763352211</v>
      </c>
      <c r="E163" s="11">
        <v>1.8186659076958784</v>
      </c>
      <c r="F163" s="11">
        <f t="shared" ref="F163:F166" si="115">SUM(D163:E163)</f>
        <v>2.8125189553294003</v>
      </c>
      <c r="G163" s="200">
        <f t="shared" si="113"/>
        <v>3.4394479245509535E-2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0.43235954134192567</v>
      </c>
      <c r="C164" s="11">
        <v>0.49324690663018655</v>
      </c>
      <c r="D164" s="11">
        <f t="shared" si="110"/>
        <v>6.0887365288260886E-2</v>
      </c>
      <c r="E164" s="11">
        <v>0.28186422874788203</v>
      </c>
      <c r="F164" s="11">
        <f t="shared" si="115"/>
        <v>0.34275159403614291</v>
      </c>
      <c r="G164" s="200">
        <f t="shared" si="113"/>
        <v>3.4028756747052302E-2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0.59341247259536234</v>
      </c>
      <c r="C165" s="11">
        <v>0.91718211471112965</v>
      </c>
      <c r="D165" s="11">
        <f t="shared" si="110"/>
        <v>0.32376964211576731</v>
      </c>
      <c r="E165" s="11">
        <v>0.49777913113249289</v>
      </c>
      <c r="F165" s="11">
        <f t="shared" si="115"/>
        <v>0.82154877324826026</v>
      </c>
      <c r="G165" s="200">
        <f t="shared" si="113"/>
        <v>4.1444881129442335E-2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0.96285812210636823</v>
      </c>
      <c r="C166" s="11">
        <v>1.372050849173269</v>
      </c>
      <c r="D166" s="11">
        <f t="shared" si="110"/>
        <v>0.4091927270669008</v>
      </c>
      <c r="E166" s="11">
        <v>0.57624507951090387</v>
      </c>
      <c r="F166" s="11">
        <f t="shared" si="115"/>
        <v>0.98543780657780466</v>
      </c>
      <c r="G166" s="200">
        <f t="shared" si="113"/>
        <v>3.1763981857506396E-2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0.39887329839044278</v>
      </c>
      <c r="C167" s="11">
        <v>0.54097575793098418</v>
      </c>
      <c r="D167" s="11">
        <f t="shared" si="110"/>
        <v>0.1421024595405414</v>
      </c>
      <c r="E167" s="11">
        <v>0.27740007288765584</v>
      </c>
      <c r="F167" s="11">
        <f t="shared" ref="F167" si="116">SUM(D167:E167)</f>
        <v>0.41950253242819724</v>
      </c>
      <c r="G167" s="200">
        <f t="shared" si="113"/>
        <v>3.5823647307506201E-2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0.25010477636708028</v>
      </c>
      <c r="C168" s="11">
        <v>0.37092282064601811</v>
      </c>
      <c r="D168" s="11">
        <f t="shared" si="110"/>
        <v>0.12081804427893783</v>
      </c>
      <c r="E168" s="11">
        <v>0.17288052189283148</v>
      </c>
      <c r="F168" s="11">
        <f t="shared" ref="F168" si="117">SUM(D168:E168)</f>
        <v>0.29369856617176932</v>
      </c>
      <c r="G168" s="200">
        <f t="shared" si="113"/>
        <v>3.5651294786610777E-2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1.4292693473129732</v>
      </c>
      <c r="C169" s="11">
        <v>1.6062975480682706</v>
      </c>
      <c r="D169" s="11">
        <f>C169-B169</f>
        <v>0.17702820075529746</v>
      </c>
      <c r="E169" s="11">
        <v>0.95282109653579827</v>
      </c>
      <c r="F169" s="11">
        <f>SUM(D169:E169)</f>
        <v>1.1298492972910958</v>
      </c>
      <c r="G169" s="200">
        <f t="shared" si="113"/>
        <v>3.4640825663041053E-2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0.75259120893221998</v>
      </c>
      <c r="C170" s="11">
        <v>1.1190030075457171</v>
      </c>
      <c r="D170" s="11">
        <f t="shared" ref="D170:D176" si="118">C170-B170</f>
        <v>0.36641179861349715</v>
      </c>
      <c r="E170" s="11">
        <v>0.569500573932051</v>
      </c>
      <c r="F170" s="11">
        <f t="shared" ref="F170:F171" si="119">SUM(D170:E170)</f>
        <v>0.93591237254554815</v>
      </c>
      <c r="G170" s="200">
        <f t="shared" si="113"/>
        <v>3.8277631328045958E-2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2.0087446694374272E-2</v>
      </c>
      <c r="C171" s="11">
        <v>1.8336211828513659E-2</v>
      </c>
      <c r="D171" s="11">
        <f t="shared" si="118"/>
        <v>-1.7512348658606132E-3</v>
      </c>
      <c r="E171" s="11">
        <v>9.8932286744192327E-3</v>
      </c>
      <c r="F171" s="11">
        <f t="shared" si="119"/>
        <v>8.1419938085586195E-3</v>
      </c>
      <c r="G171" s="200">
        <f t="shared" si="113"/>
        <v>2.7056758938853287E-2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0.86853643124576718</v>
      </c>
      <c r="C172" s="11">
        <v>1.1976366183753746</v>
      </c>
      <c r="D172" s="11">
        <f t="shared" si="118"/>
        <v>0.32910018712960742</v>
      </c>
      <c r="E172" s="11">
        <v>0.50305804841504198</v>
      </c>
      <c r="F172" s="11">
        <f t="shared" ref="F172:F173" si="120">SUM(D172:E172)</f>
        <v>0.83215823554464941</v>
      </c>
      <c r="G172" s="200">
        <f t="shared" si="113"/>
        <v>3.0930003538109707E-2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0.49608820353588795</v>
      </c>
      <c r="C173" s="11">
        <v>0.79518706459231836</v>
      </c>
      <c r="D173" s="11">
        <f t="shared" si="118"/>
        <v>0.29909886105643041</v>
      </c>
      <c r="E173" s="11">
        <v>0.31298722887970015</v>
      </c>
      <c r="F173" s="11">
        <f t="shared" si="120"/>
        <v>0.61208608993613056</v>
      </c>
      <c r="G173" s="200">
        <f t="shared" si="113"/>
        <v>3.3146735094608637E-2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0.45793093345875724</v>
      </c>
      <c r="C174" s="11">
        <v>0.80745704431241072</v>
      </c>
      <c r="D174" s="11">
        <f t="shared" si="118"/>
        <v>0.34952611085365348</v>
      </c>
      <c r="E174" s="11">
        <v>0.33877349750399693</v>
      </c>
      <c r="F174" s="11">
        <f t="shared" ref="F174:F175" si="121">SUM(D174:E174)</f>
        <v>0.68829960835765047</v>
      </c>
      <c r="G174" s="200">
        <f t="shared" si="113"/>
        <v>3.7607614301996994E-2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0.50118260824981065</v>
      </c>
      <c r="C175" s="11">
        <v>0.81228415892542616</v>
      </c>
      <c r="D175" s="11">
        <f t="shared" si="118"/>
        <v>0.31110155067561551</v>
      </c>
      <c r="E175" s="11">
        <v>0.48450825139909143</v>
      </c>
      <c r="F175" s="11">
        <f t="shared" si="121"/>
        <v>0.79560980207470688</v>
      </c>
      <c r="G175" s="200">
        <f t="shared" si="113"/>
        <v>4.6123558643728968E-2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0.23821291361257949</v>
      </c>
      <c r="C176" s="11">
        <v>0.86633055089434585</v>
      </c>
      <c r="D176" s="11">
        <f t="shared" si="118"/>
        <v>0.62811763728176639</v>
      </c>
      <c r="E176" s="11">
        <v>0.38967172718629867</v>
      </c>
      <c r="F176" s="11">
        <f t="shared" ref="F176" si="122">SUM(D176:E176)</f>
        <v>1.0177893644680651</v>
      </c>
      <c r="G176" s="200">
        <f t="shared" si="113"/>
        <v>6.6745871083764508E-2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1.3776218773654061</v>
      </c>
      <c r="C177" s="11">
        <v>1.9261315321590773</v>
      </c>
      <c r="D177" s="11">
        <f t="shared" ref="D177" si="123">C177-B177</f>
        <v>0.5485096547936712</v>
      </c>
      <c r="E177" s="11">
        <v>0.99277148567835616</v>
      </c>
      <c r="F177" s="11">
        <f t="shared" ref="F177" si="124">SUM(D177:E177)</f>
        <v>1.5412811404720275</v>
      </c>
      <c r="G177" s="200">
        <f t="shared" si="113"/>
        <v>3.6842266549664604E-2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21.989994939782306</v>
      </c>
      <c r="C178" s="11">
        <f t="shared" ref="C178:F178" si="125">SUM(C152:C177)</f>
        <v>28.994271489349337</v>
      </c>
      <c r="D178" s="11">
        <f t="shared" si="125"/>
        <v>7.0042765495670336</v>
      </c>
      <c r="E178" s="11">
        <f t="shared" si="125"/>
        <v>13.643859085075595</v>
      </c>
      <c r="F178" s="11">
        <f t="shared" si="125"/>
        <v>20.648135634642628</v>
      </c>
      <c r="G178" s="200">
        <f t="shared" si="113"/>
        <v>3.2703965015198344E-2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6.6154381494331753</v>
      </c>
      <c r="C181" s="11">
        <v>5.716010793505089</v>
      </c>
      <c r="D181" s="11">
        <f>C181-B181</f>
        <v>-0.89942735592808631</v>
      </c>
      <c r="E181" s="11">
        <v>2.3830005344918725</v>
      </c>
      <c r="F181" s="11">
        <f>SUM(D181:E181)</f>
        <v>1.4835731785637862</v>
      </c>
      <c r="G181" s="200">
        <f>IF(B181&gt;0,(1+(E181/B181))^(1/($C$6-$B$6))-1,0)</f>
        <v>2.0721438681176263E-2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3.1998346710112724</v>
      </c>
      <c r="C182" s="11">
        <v>3.0001334805859754</v>
      </c>
      <c r="D182" s="11">
        <f t="shared" ref="D182:D197" si="128">C182-B182</f>
        <v>-0.19970119042529699</v>
      </c>
      <c r="E182" s="11">
        <v>1.3341081774682191</v>
      </c>
      <c r="F182" s="11">
        <f t="shared" ref="F182:F189" si="129">SUM(D182:E182)</f>
        <v>1.1344069870429221</v>
      </c>
      <c r="G182" s="200">
        <f t="shared" ref="G182:G184" si="130">IF(B182&gt;0,(1+(E182/B182))^(1/($C$6-$B$6))-1,0)</f>
        <v>2.3504838570596487E-2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3.5435529596545656</v>
      </c>
      <c r="C183" s="11">
        <v>3.7201149391093291</v>
      </c>
      <c r="D183" s="11">
        <f t="shared" si="128"/>
        <v>0.17656197945476348</v>
      </c>
      <c r="E183" s="11">
        <v>1.0354707285380558</v>
      </c>
      <c r="F183" s="11">
        <f t="shared" si="129"/>
        <v>1.2120327079928193</v>
      </c>
      <c r="G183" s="200">
        <f t="shared" si="130"/>
        <v>1.7237271139273203E-2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2.3309267541982068</v>
      </c>
      <c r="C184" s="11">
        <v>2.6155757953341245</v>
      </c>
      <c r="D184" s="11">
        <f t="shared" si="128"/>
        <v>0.28464904113591771</v>
      </c>
      <c r="E184" s="11">
        <v>1.285083529755044</v>
      </c>
      <c r="F184" s="11">
        <f t="shared" si="129"/>
        <v>1.5697325708909617</v>
      </c>
      <c r="G184" s="200">
        <f t="shared" si="130"/>
        <v>2.9706376213989749E-2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1.0645372148551644</v>
      </c>
      <c r="C185" s="11">
        <v>0.88524038506493608</v>
      </c>
      <c r="D185" s="11">
        <f t="shared" si="128"/>
        <v>-0.17929682979022832</v>
      </c>
      <c r="E185" s="11">
        <v>0.34160993888954605</v>
      </c>
      <c r="F185" s="11">
        <f t="shared" si="129"/>
        <v>0.16231310909931773</v>
      </c>
      <c r="G185" s="200">
        <f>IF(B185&gt;0,(1+(E185/B185))^(1/($C$6-$B$6))-1,0)</f>
        <v>1.8727418020270559E-2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4.6625813161874854</v>
      </c>
      <c r="C186" s="11">
        <v>4.668312700801537</v>
      </c>
      <c r="D186" s="11">
        <f t="shared" si="128"/>
        <v>5.7313846140516489E-3</v>
      </c>
      <c r="E186" s="11">
        <v>1.7608256209680824</v>
      </c>
      <c r="F186" s="11">
        <f t="shared" si="129"/>
        <v>1.766557005582134</v>
      </c>
      <c r="G186" s="200">
        <f t="shared" ref="G186:G205" si="131">IF(B186&gt;0,(1+(E186/B186))^(1/($C$6-$B$6))-1,0)</f>
        <v>2.1588356631180305E-2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1.9973796357934144</v>
      </c>
      <c r="C187" s="11">
        <v>1.3877767867605135</v>
      </c>
      <c r="D187" s="11">
        <f t="shared" si="128"/>
        <v>-0.60960284903290085</v>
      </c>
      <c r="E187" s="11">
        <v>0.52216642155316939</v>
      </c>
      <c r="F187" s="11">
        <f t="shared" si="129"/>
        <v>-8.743642747973146E-2</v>
      </c>
      <c r="G187" s="200">
        <f t="shared" si="131"/>
        <v>1.5603320826486966E-2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1.7751357358832083</v>
      </c>
      <c r="C188" s="11">
        <v>3.8811058784065051</v>
      </c>
      <c r="D188" s="11">
        <f t="shared" si="128"/>
        <v>2.1059701425232968</v>
      </c>
      <c r="E188" s="11">
        <v>1.779768973432992</v>
      </c>
      <c r="F188" s="11">
        <f t="shared" si="129"/>
        <v>3.8857391159562891</v>
      </c>
      <c r="G188" s="200">
        <f t="shared" si="131"/>
        <v>4.7385184585026829E-2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1.1238838810222553</v>
      </c>
      <c r="C189" s="11">
        <v>0.72337487913657239</v>
      </c>
      <c r="D189" s="11">
        <f t="shared" si="128"/>
        <v>-0.40050900188568295</v>
      </c>
      <c r="E189" s="11">
        <v>0.19805942915684058</v>
      </c>
      <c r="F189" s="11">
        <f t="shared" si="129"/>
        <v>-0.20244957272884237</v>
      </c>
      <c r="G189" s="200">
        <f t="shared" si="131"/>
        <v>1.087958498256425E-2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1.3211436836222394</v>
      </c>
      <c r="C190" s="11">
        <v>0.9203513451572517</v>
      </c>
      <c r="D190" s="11">
        <f t="shared" si="128"/>
        <v>-0.40079233846498774</v>
      </c>
      <c r="E190" s="11">
        <v>0.35742652552238491</v>
      </c>
      <c r="F190" s="11">
        <f t="shared" ref="F190:F191" si="132">SUM(D190:E190)</f>
        <v>-4.3365812942602833E-2</v>
      </c>
      <c r="G190" s="200">
        <f t="shared" si="131"/>
        <v>1.6091060660345713E-2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5.6158584640287037</v>
      </c>
      <c r="C191" s="11">
        <v>5.3278383884287361</v>
      </c>
      <c r="D191" s="11">
        <f t="shared" si="128"/>
        <v>-0.28802007559996756</v>
      </c>
      <c r="E191" s="11">
        <v>2.1832660390679504</v>
      </c>
      <c r="F191" s="11">
        <f t="shared" si="132"/>
        <v>1.8952459634679828</v>
      </c>
      <c r="G191" s="200">
        <f t="shared" si="131"/>
        <v>2.2135910736395426E-2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10.841017790640574</v>
      </c>
      <c r="C192" s="11">
        <v>10.739142320406163</v>
      </c>
      <c r="D192" s="11">
        <f t="shared" si="128"/>
        <v>-0.10187547023441113</v>
      </c>
      <c r="E192" s="11">
        <v>4.932200654953296</v>
      </c>
      <c r="F192" s="11">
        <f t="shared" ref="F192:F195" si="133">SUM(D192:E192)</f>
        <v>4.8303251847188848</v>
      </c>
      <c r="G192" s="200">
        <f t="shared" si="131"/>
        <v>2.5313519873235046E-2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2.2068784100569383</v>
      </c>
      <c r="C193" s="11">
        <v>1.1093622691628977</v>
      </c>
      <c r="D193" s="11">
        <f t="shared" si="128"/>
        <v>-1.0975161408940406</v>
      </c>
      <c r="E193" s="11">
        <v>0.9446391415347819</v>
      </c>
      <c r="F193" s="11">
        <f t="shared" si="133"/>
        <v>-0.15287699935925869</v>
      </c>
      <c r="G193" s="200">
        <f t="shared" si="131"/>
        <v>2.4038036645828376E-2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1.0772195683247843</v>
      </c>
      <c r="C194" s="11">
        <v>1.0396416049996562</v>
      </c>
      <c r="D194" s="11">
        <f t="shared" si="128"/>
        <v>-3.7577963325128083E-2</v>
      </c>
      <c r="E194" s="11">
        <v>0.49199909623629617</v>
      </c>
      <c r="F194" s="11">
        <f t="shared" si="133"/>
        <v>0.45442113291116809</v>
      </c>
      <c r="G194" s="200">
        <f t="shared" si="131"/>
        <v>2.5396778634428907E-2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6.2944000730814826</v>
      </c>
      <c r="C195" s="11">
        <v>5.4744092605751016</v>
      </c>
      <c r="D195" s="11">
        <f t="shared" si="128"/>
        <v>-0.81999081250638106</v>
      </c>
      <c r="E195" s="11">
        <v>1.9480376518481244</v>
      </c>
      <c r="F195" s="11">
        <f t="shared" si="133"/>
        <v>1.1280468393417433</v>
      </c>
      <c r="G195" s="200">
        <f t="shared" si="131"/>
        <v>1.8138254318361469E-2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4.9991467785441772</v>
      </c>
      <c r="C196" s="11">
        <v>3.8785426360190591</v>
      </c>
      <c r="D196" s="11">
        <f t="shared" si="128"/>
        <v>-1.1206041425251181</v>
      </c>
      <c r="E196" s="11">
        <v>1.5982057980974778</v>
      </c>
      <c r="F196" s="11">
        <f t="shared" ref="F196" si="134">SUM(D196:E196)</f>
        <v>0.47760165557235967</v>
      </c>
      <c r="G196" s="200">
        <f t="shared" si="131"/>
        <v>1.8665474873886589E-2</v>
      </c>
    </row>
    <row r="197" spans="1:14" x14ac:dyDescent="0.2">
      <c r="A197" t="str">
        <f t="shared" si="127"/>
        <v>54 Textiles, printing and other skilled trades</v>
      </c>
      <c r="B197" s="11">
        <v>2.0941612493551367</v>
      </c>
      <c r="C197" s="11">
        <v>2.4852992831818033</v>
      </c>
      <c r="D197" s="11">
        <f t="shared" si="128"/>
        <v>0.39113803382666656</v>
      </c>
      <c r="E197" s="11">
        <v>0.98650656218890476</v>
      </c>
      <c r="F197" s="11">
        <f t="shared" ref="F197" si="135">SUM(D197:E197)</f>
        <v>1.3776445960155712</v>
      </c>
      <c r="G197" s="200">
        <f t="shared" si="131"/>
        <v>2.6066834399337768E-2</v>
      </c>
    </row>
    <row r="198" spans="1:14" x14ac:dyDescent="0.2">
      <c r="A198" t="str">
        <f t="shared" si="127"/>
        <v>61 Caring personal service occupations</v>
      </c>
      <c r="B198" s="11">
        <v>12.354613994762046</v>
      </c>
      <c r="C198" s="11">
        <v>16.707510734094072</v>
      </c>
      <c r="D198" s="11">
        <f>C198-B198</f>
        <v>4.3528967393320261</v>
      </c>
      <c r="E198" s="11">
        <v>8.1684496219424858</v>
      </c>
      <c r="F198" s="11">
        <f>SUM(D198:E198)</f>
        <v>12.521346361274512</v>
      </c>
      <c r="G198" s="200">
        <f t="shared" si="131"/>
        <v>3.4413549692206891E-2</v>
      </c>
    </row>
    <row r="199" spans="1:14" x14ac:dyDescent="0.2">
      <c r="A199" t="str">
        <f t="shared" si="127"/>
        <v>62 Leisure, travel and related personal service occupations</v>
      </c>
      <c r="B199" s="11">
        <v>2.8418389867538663</v>
      </c>
      <c r="C199" s="11">
        <v>2.0777494442822335</v>
      </c>
      <c r="D199" s="11">
        <f t="shared" ref="D199:D205" si="136">C199-B199</f>
        <v>-0.76408954247163274</v>
      </c>
      <c r="E199" s="11">
        <v>1.0424354166776064</v>
      </c>
      <c r="F199" s="11">
        <f t="shared" ref="F199:F200" si="137">SUM(D199:E199)</f>
        <v>0.27834587420597368</v>
      </c>
      <c r="G199" s="200">
        <f t="shared" si="131"/>
        <v>2.1050829145408345E-2</v>
      </c>
    </row>
    <row r="200" spans="1:14" x14ac:dyDescent="0.2">
      <c r="A200" t="str">
        <f t="shared" si="127"/>
        <v>63 Community and civil enforcement occupations</v>
      </c>
      <c r="B200" s="11">
        <v>9.6967357934995696E-2</v>
      </c>
      <c r="C200" s="11">
        <v>7.1668379018406114E-2</v>
      </c>
      <c r="D200" s="11">
        <f t="shared" si="136"/>
        <v>-2.5298978916589582E-2</v>
      </c>
      <c r="E200" s="11">
        <v>2.3987807907452106E-2</v>
      </c>
      <c r="F200" s="11">
        <f t="shared" si="137"/>
        <v>-1.3111710091374754E-3</v>
      </c>
      <c r="G200" s="200">
        <f t="shared" si="131"/>
        <v>1.4845485020077875E-2</v>
      </c>
    </row>
    <row r="201" spans="1:14" x14ac:dyDescent="0.2">
      <c r="A201" t="str">
        <f t="shared" si="127"/>
        <v>71 Sales occupations</v>
      </c>
      <c r="B201" s="11">
        <v>8.732971811153849</v>
      </c>
      <c r="C201" s="11">
        <v>9.4426318621323624</v>
      </c>
      <c r="D201" s="11">
        <f t="shared" si="136"/>
        <v>0.70966005097851337</v>
      </c>
      <c r="E201" s="11">
        <v>4.0459989069106106</v>
      </c>
      <c r="F201" s="11">
        <f t="shared" ref="F201:F202" si="138">SUM(D201:E201)</f>
        <v>4.755658957889124</v>
      </c>
      <c r="G201" s="200">
        <f t="shared" si="131"/>
        <v>2.5704484826453156E-2</v>
      </c>
    </row>
    <row r="202" spans="1:14" x14ac:dyDescent="0.2">
      <c r="A202" t="str">
        <f t="shared" si="127"/>
        <v>72 Customer service occupations</v>
      </c>
      <c r="B202" s="11">
        <v>2.3576916732872912</v>
      </c>
      <c r="C202" s="11">
        <v>3.0731736716830391</v>
      </c>
      <c r="D202" s="11">
        <f t="shared" si="136"/>
        <v>0.71548199839574789</v>
      </c>
      <c r="E202" s="11">
        <v>1.1326921635000244</v>
      </c>
      <c r="F202" s="11">
        <f t="shared" si="138"/>
        <v>1.8481741618957723</v>
      </c>
      <c r="G202" s="200">
        <f t="shared" si="131"/>
        <v>2.6500295225523773E-2</v>
      </c>
    </row>
    <row r="203" spans="1:14" x14ac:dyDescent="0.2">
      <c r="A203" t="str">
        <f t="shared" si="127"/>
        <v>81 Process, plant and machine operatives</v>
      </c>
      <c r="B203" s="11">
        <v>3.6302213087657011</v>
      </c>
      <c r="C203" s="11">
        <v>4.1857153042203459</v>
      </c>
      <c r="D203" s="11">
        <f t="shared" si="136"/>
        <v>0.55549399545464473</v>
      </c>
      <c r="E203" s="11">
        <v>1.4662706421643532</v>
      </c>
      <c r="F203" s="11">
        <f t="shared" ref="F203:F204" si="139">SUM(D203:E203)</f>
        <v>2.0217646376189977</v>
      </c>
      <c r="G203" s="200">
        <f t="shared" si="131"/>
        <v>2.2874965173875106E-2</v>
      </c>
    </row>
    <row r="204" spans="1:14" x14ac:dyDescent="0.2">
      <c r="A204" t="str">
        <f t="shared" si="127"/>
        <v>82 Transport and mobile machine drivers and operatives</v>
      </c>
      <c r="B204" s="11">
        <v>3.2759843472398544</v>
      </c>
      <c r="C204" s="11">
        <v>3.6837643932306454</v>
      </c>
      <c r="D204" s="11">
        <f t="shared" si="136"/>
        <v>0.40778004599079098</v>
      </c>
      <c r="E204" s="11">
        <v>1.7022283845293873</v>
      </c>
      <c r="F204" s="11">
        <f t="shared" si="139"/>
        <v>2.1100084305201783</v>
      </c>
      <c r="G204" s="200">
        <f t="shared" si="131"/>
        <v>2.8289597129035338E-2</v>
      </c>
    </row>
    <row r="205" spans="1:14" x14ac:dyDescent="0.2">
      <c r="A205" t="str">
        <f t="shared" si="127"/>
        <v>91 Elementary trades and related occupations</v>
      </c>
      <c r="B205" s="11">
        <v>1.3940169985516777</v>
      </c>
      <c r="C205" s="11">
        <v>3.972216967251418</v>
      </c>
      <c r="D205" s="11">
        <f t="shared" si="136"/>
        <v>2.5781999686997406</v>
      </c>
      <c r="E205" s="11">
        <v>1.4832784325775252</v>
      </c>
      <c r="F205" s="11">
        <f t="shared" ref="F205" si="140">SUM(D205:E205)</f>
        <v>4.0614784012772658</v>
      </c>
      <c r="G205" s="200">
        <f t="shared" si="131"/>
        <v>4.9496736479262671E-2</v>
      </c>
    </row>
    <row r="206" spans="1:14" x14ac:dyDescent="0.2">
      <c r="A206" t="str">
        <f t="shared" si="127"/>
        <v>92 Elementary administration and service occupations</v>
      </c>
      <c r="B206" s="11">
        <v>8.5592189576021322</v>
      </c>
      <c r="C206" s="11">
        <v>7.6769657547310839</v>
      </c>
      <c r="D206" s="11">
        <f t="shared" ref="D206" si="141">C206-B206</f>
        <v>-0.88225320287104836</v>
      </c>
      <c r="E206" s="11">
        <v>3.626895290114545</v>
      </c>
      <c r="F206" s="11">
        <f t="shared" ref="F206" si="142">SUM(D206:E206)</f>
        <v>2.7446420872434967</v>
      </c>
      <c r="G206" s="200">
        <f t="shared" ref="G206:G207" si="143">IF(B206&gt;0,(1+(E206/B206))^(1/($C$6-$B$6))-1,0)</f>
        <v>2.3832097231557547E-2</v>
      </c>
    </row>
    <row r="207" spans="1:14" x14ac:dyDescent="0.2">
      <c r="A207" t="str">
        <f t="shared" si="127"/>
        <v>All occupations</v>
      </c>
      <c r="B207" s="11">
        <f>SUM(B181:B206)</f>
        <v>104.00662177174421</v>
      </c>
      <c r="C207" s="11">
        <f t="shared" ref="C207:F207" si="144">SUM(C181:C206)</f>
        <v>108.46362925727885</v>
      </c>
      <c r="D207" s="11">
        <f t="shared" si="144"/>
        <v>4.4570074855346586</v>
      </c>
      <c r="E207" s="11">
        <f t="shared" si="144"/>
        <v>46.774611490027027</v>
      </c>
      <c r="F207" s="11">
        <f t="shared" si="144"/>
        <v>51.231618975561688</v>
      </c>
      <c r="G207" s="200">
        <f t="shared" si="143"/>
        <v>2.5067395494848599E-2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4.5724527902648093</v>
      </c>
      <c r="C210" s="11">
        <v>2.4947057601018758</v>
      </c>
      <c r="D210" s="11">
        <f>C210-B210</f>
        <v>-2.0777470301629335</v>
      </c>
      <c r="E210" s="11">
        <v>1.3906814825222809</v>
      </c>
      <c r="F210" s="11">
        <f>SUM(D210:E210)</f>
        <v>-0.68706554764065264</v>
      </c>
      <c r="G210" s="200">
        <f>IF(B210&gt;0,(1+(E210/B210))^(1/($C$6-$B$6))-1,0)</f>
        <v>1.7860725349635898E-2</v>
      </c>
    </row>
    <row r="211" spans="1:7" x14ac:dyDescent="0.2">
      <c r="A211" t="str">
        <f t="shared" si="146"/>
        <v>12 Other managers and proprietors</v>
      </c>
      <c r="B211" s="11">
        <v>3.3978793030902179</v>
      </c>
      <c r="C211" s="11">
        <v>2.4351471638854134</v>
      </c>
      <c r="D211" s="11">
        <f t="shared" ref="D211:D226" si="147">C211-B211</f>
        <v>-0.96273213920480449</v>
      </c>
      <c r="E211" s="11">
        <v>1.4786897968260591</v>
      </c>
      <c r="F211" s="11">
        <f t="shared" ref="F211:F218" si="148">SUM(D211:E211)</f>
        <v>0.51595765762125456</v>
      </c>
      <c r="G211" s="200">
        <f t="shared" ref="G211:G213" si="149">IF(B211&gt;0,(1+(E211/B211))^(1/($C$6-$B$6))-1,0)</f>
        <v>2.4378439101602423E-2</v>
      </c>
    </row>
    <row r="212" spans="1:7" x14ac:dyDescent="0.2">
      <c r="A212" t="str">
        <f t="shared" si="146"/>
        <v>21 Science, research, engineering and technology professionals</v>
      </c>
      <c r="B212" s="11">
        <v>2.2548743368228337</v>
      </c>
      <c r="C212" s="11">
        <v>1.8665943704671437</v>
      </c>
      <c r="D212" s="11">
        <f t="shared" si="147"/>
        <v>-0.38827996635568995</v>
      </c>
      <c r="E212" s="11">
        <v>0.69372397133379049</v>
      </c>
      <c r="F212" s="11">
        <f t="shared" si="148"/>
        <v>0.30544400497810054</v>
      </c>
      <c r="G212" s="200">
        <f t="shared" si="149"/>
        <v>1.8043224572751093E-2</v>
      </c>
    </row>
    <row r="213" spans="1:7" x14ac:dyDescent="0.2">
      <c r="A213" t="str">
        <f t="shared" si="146"/>
        <v>22 Health professionals</v>
      </c>
      <c r="B213" s="11">
        <v>1.5892753771086003</v>
      </c>
      <c r="C213" s="11">
        <v>0.91825532986337577</v>
      </c>
      <c r="D213" s="11">
        <f t="shared" si="147"/>
        <v>-0.67102004724522457</v>
      </c>
      <c r="E213" s="11">
        <v>0.54491638595546632</v>
      </c>
      <c r="F213" s="11">
        <f t="shared" si="148"/>
        <v>-0.12610366128975825</v>
      </c>
      <c r="G213" s="200">
        <f t="shared" si="149"/>
        <v>1.9848400205790595E-2</v>
      </c>
    </row>
    <row r="214" spans="1:7" x14ac:dyDescent="0.2">
      <c r="A214" t="str">
        <f t="shared" si="146"/>
        <v>23 Teaching and other educational professionals</v>
      </c>
      <c r="B214" s="11">
        <v>0.8367869555385502</v>
      </c>
      <c r="C214" s="11">
        <v>0.41873779955837215</v>
      </c>
      <c r="D214" s="11">
        <f t="shared" si="147"/>
        <v>-0.41804915598017806</v>
      </c>
      <c r="E214" s="11">
        <v>0.26244652097987303</v>
      </c>
      <c r="F214" s="11">
        <f t="shared" si="148"/>
        <v>-0.15560263500030502</v>
      </c>
      <c r="G214" s="200">
        <f>IF(B214&gt;0,(1+(E214/B214))^(1/($C$6-$B$6))-1,0)</f>
        <v>1.8352974615842621E-2</v>
      </c>
    </row>
    <row r="215" spans="1:7" x14ac:dyDescent="0.2">
      <c r="A215" t="str">
        <f t="shared" si="146"/>
        <v>24 Business, media and public service professionals</v>
      </c>
      <c r="B215" s="11">
        <v>2.8440483572988149</v>
      </c>
      <c r="C215" s="11">
        <v>1.7884498566690419</v>
      </c>
      <c r="D215" s="11">
        <f t="shared" si="147"/>
        <v>-1.055598500629773</v>
      </c>
      <c r="E215" s="11">
        <v>0.8460529307837773</v>
      </c>
      <c r="F215" s="11">
        <f t="shared" si="148"/>
        <v>-0.20954556984599571</v>
      </c>
      <c r="G215" s="200">
        <f t="shared" ref="G215:G234" si="150">IF(B215&gt;0,(1+(E215/B215))^(1/($C$6-$B$6))-1,0)</f>
        <v>1.7513283002147162E-2</v>
      </c>
    </row>
    <row r="216" spans="1:7" x14ac:dyDescent="0.2">
      <c r="A216" t="str">
        <f t="shared" si="146"/>
        <v>31 Science, engineering and technology associate professionals</v>
      </c>
      <c r="B216" s="11">
        <v>1.3167774716074598</v>
      </c>
      <c r="C216" s="11">
        <v>0.94784233117155625</v>
      </c>
      <c r="D216" s="11">
        <f t="shared" si="147"/>
        <v>-0.36893514043590359</v>
      </c>
      <c r="E216" s="11">
        <v>0.37489183615020072</v>
      </c>
      <c r="F216" s="11">
        <f t="shared" si="148"/>
        <v>5.9566957142971333E-3</v>
      </c>
      <c r="G216" s="200">
        <f t="shared" si="150"/>
        <v>1.6842146673737401E-2</v>
      </c>
    </row>
    <row r="217" spans="1:7" x14ac:dyDescent="0.2">
      <c r="A217" t="str">
        <f t="shared" si="146"/>
        <v>32 Health and social care associate professionals</v>
      </c>
      <c r="B217" s="11">
        <v>1.292737031408498</v>
      </c>
      <c r="C217" s="11">
        <v>1.3432696572922227</v>
      </c>
      <c r="D217" s="11">
        <f t="shared" si="147"/>
        <v>5.0532625883724647E-2</v>
      </c>
      <c r="E217" s="11">
        <v>0.7959410248213703</v>
      </c>
      <c r="F217" s="11">
        <f t="shared" si="148"/>
        <v>0.84647365070509495</v>
      </c>
      <c r="G217" s="200">
        <f t="shared" si="150"/>
        <v>3.2501649841609082E-2</v>
      </c>
    </row>
    <row r="218" spans="1:7" x14ac:dyDescent="0.2">
      <c r="A218" t="str">
        <f t="shared" si="146"/>
        <v>33 Protective service occupations</v>
      </c>
      <c r="B218" s="11">
        <v>1.1667043713092358</v>
      </c>
      <c r="C218" s="11">
        <v>0.54441211425445057</v>
      </c>
      <c r="D218" s="11">
        <f t="shared" si="147"/>
        <v>-0.62229225705478519</v>
      </c>
      <c r="E218" s="11">
        <v>0.21330750835126872</v>
      </c>
      <c r="F218" s="11">
        <f t="shared" si="148"/>
        <v>-0.40898474870351648</v>
      </c>
      <c r="G218" s="200">
        <f t="shared" si="150"/>
        <v>1.1256827251787227E-2</v>
      </c>
    </row>
    <row r="219" spans="1:7" x14ac:dyDescent="0.2">
      <c r="A219" t="str">
        <f t="shared" si="146"/>
        <v>34 Culture, media and sports occupations</v>
      </c>
      <c r="B219" s="11">
        <v>0.53561762608061547</v>
      </c>
      <c r="C219" s="11">
        <v>0.18588708561382342</v>
      </c>
      <c r="D219" s="11">
        <f t="shared" si="147"/>
        <v>-0.34973054046679208</v>
      </c>
      <c r="E219" s="11">
        <v>0.10098337712516488</v>
      </c>
      <c r="F219" s="11">
        <f t="shared" ref="F219:F220" si="151">SUM(D219:E219)</f>
        <v>-0.24874716334162722</v>
      </c>
      <c r="G219" s="200">
        <f t="shared" si="150"/>
        <v>1.158138883595794E-2</v>
      </c>
    </row>
    <row r="220" spans="1:7" x14ac:dyDescent="0.2">
      <c r="A220" t="str">
        <f t="shared" si="146"/>
        <v>35 Business and public service associate professionals</v>
      </c>
      <c r="B220" s="11">
        <v>4.142504201855969</v>
      </c>
      <c r="C220" s="11">
        <v>2.6365231197926606</v>
      </c>
      <c r="D220" s="11">
        <f t="shared" si="147"/>
        <v>-1.5059810820633084</v>
      </c>
      <c r="E220" s="11">
        <v>1.2674563445859042</v>
      </c>
      <c r="F220" s="11">
        <f t="shared" si="151"/>
        <v>-0.23852473747740421</v>
      </c>
      <c r="G220" s="200">
        <f t="shared" si="150"/>
        <v>1.7955381600141873E-2</v>
      </c>
    </row>
    <row r="221" spans="1:7" x14ac:dyDescent="0.2">
      <c r="A221" t="str">
        <f t="shared" si="146"/>
        <v>41 Administrative occupations</v>
      </c>
      <c r="B221" s="11">
        <v>11.141301604762717</v>
      </c>
      <c r="C221" s="11">
        <v>6.9378044430068195</v>
      </c>
      <c r="D221" s="11">
        <f t="shared" si="147"/>
        <v>-4.2034971617558972</v>
      </c>
      <c r="E221" s="11">
        <v>3.7922011535396281</v>
      </c>
      <c r="F221" s="11">
        <f t="shared" ref="F221:F224" si="152">SUM(D221:E221)</f>
        <v>-0.4112960082162691</v>
      </c>
      <c r="G221" s="200">
        <f t="shared" si="150"/>
        <v>1.9721830785214944E-2</v>
      </c>
    </row>
    <row r="222" spans="1:7" x14ac:dyDescent="0.2">
      <c r="A222" t="str">
        <f t="shared" si="146"/>
        <v>42 Secretarial and related occupations</v>
      </c>
      <c r="B222" s="11">
        <v>2.4112099938009002</v>
      </c>
      <c r="C222" s="11">
        <v>0.49779596967396217</v>
      </c>
      <c r="D222" s="11">
        <f t="shared" si="147"/>
        <v>-1.913414024126938</v>
      </c>
      <c r="E222" s="11">
        <v>0.64160870331580955</v>
      </c>
      <c r="F222" s="11">
        <f t="shared" si="152"/>
        <v>-1.2718053208111284</v>
      </c>
      <c r="G222" s="200">
        <f t="shared" si="150"/>
        <v>1.5853462448503608E-2</v>
      </c>
    </row>
    <row r="223" spans="1:7" x14ac:dyDescent="0.2">
      <c r="A223" t="str">
        <f t="shared" si="146"/>
        <v>51 Skilled agricultural and related trades</v>
      </c>
      <c r="B223" s="11">
        <v>1.4304805195251786</v>
      </c>
      <c r="C223" s="11">
        <v>1.1089510113070566</v>
      </c>
      <c r="D223" s="11">
        <f t="shared" si="147"/>
        <v>-0.32152950821812198</v>
      </c>
      <c r="E223" s="11">
        <v>0.64286162844422823</v>
      </c>
      <c r="F223" s="11">
        <f t="shared" si="152"/>
        <v>0.32133212022610624</v>
      </c>
      <c r="G223" s="200">
        <f t="shared" si="150"/>
        <v>2.505208944438686E-2</v>
      </c>
    </row>
    <row r="224" spans="1:7" x14ac:dyDescent="0.2">
      <c r="A224" t="str">
        <f t="shared" si="146"/>
        <v>52 Skilled metal, electrical and electronic trades</v>
      </c>
      <c r="B224" s="11">
        <v>3.1812818474727691</v>
      </c>
      <c r="C224" s="11">
        <v>2.1672851261653072</v>
      </c>
      <c r="D224" s="11">
        <f t="shared" si="147"/>
        <v>-1.0139967213074619</v>
      </c>
      <c r="E224" s="11">
        <v>0.92100639629986281</v>
      </c>
      <c r="F224" s="11">
        <f t="shared" si="152"/>
        <v>-9.2990325007599073E-2</v>
      </c>
      <c r="G224" s="200">
        <f t="shared" si="150"/>
        <v>1.7095192807673243E-2</v>
      </c>
    </row>
    <row r="225" spans="1:7" x14ac:dyDescent="0.2">
      <c r="A225" t="str">
        <f t="shared" si="146"/>
        <v>53 Skilled construction and building trades</v>
      </c>
      <c r="B225" s="11">
        <v>4.2271898644518204</v>
      </c>
      <c r="C225" s="11">
        <v>3.3963686854668564</v>
      </c>
      <c r="D225" s="11">
        <f t="shared" si="147"/>
        <v>-0.83082117898496399</v>
      </c>
      <c r="E225" s="11">
        <v>1.6326972702880898</v>
      </c>
      <c r="F225" s="11">
        <f t="shared" ref="F225" si="153">SUM(D225:E225)</f>
        <v>0.80187609130312576</v>
      </c>
      <c r="G225" s="200">
        <f t="shared" si="150"/>
        <v>2.2011618758365659E-2</v>
      </c>
    </row>
    <row r="226" spans="1:7" x14ac:dyDescent="0.2">
      <c r="A226" t="str">
        <f t="shared" si="146"/>
        <v>54 Textiles, printing and other skilled trades</v>
      </c>
      <c r="B226" s="11">
        <v>2.6454209178582864</v>
      </c>
      <c r="C226" s="11">
        <v>2.0396348270325846</v>
      </c>
      <c r="D226" s="11">
        <f t="shared" si="147"/>
        <v>-0.60578609082570178</v>
      </c>
      <c r="E226" s="11">
        <v>0.87352090132591675</v>
      </c>
      <c r="F226" s="11">
        <f t="shared" ref="F226" si="154">SUM(D226:E226)</f>
        <v>0.26773481050021497</v>
      </c>
      <c r="G226" s="200">
        <f t="shared" si="150"/>
        <v>1.9204080035139848E-2</v>
      </c>
    </row>
    <row r="227" spans="1:7" x14ac:dyDescent="0.2">
      <c r="A227" t="str">
        <f t="shared" si="146"/>
        <v>61 Caring personal service occupations</v>
      </c>
      <c r="B227" s="11">
        <v>8.6061951741338376</v>
      </c>
      <c r="C227" s="11">
        <v>5.5138033594154816</v>
      </c>
      <c r="D227" s="11">
        <f>C227-B227</f>
        <v>-3.092391814718356</v>
      </c>
      <c r="E227" s="11">
        <v>3.4754553483940533</v>
      </c>
      <c r="F227" s="11">
        <f>SUM(D227:E227)</f>
        <v>0.38306353367569734</v>
      </c>
      <c r="G227" s="200">
        <f t="shared" si="150"/>
        <v>2.2871328215948283E-2</v>
      </c>
    </row>
    <row r="228" spans="1:7" x14ac:dyDescent="0.2">
      <c r="A228" t="str">
        <f t="shared" si="146"/>
        <v>62 Leisure, travel and related personal service occupations</v>
      </c>
      <c r="B228" s="11">
        <v>3.0886197177503796</v>
      </c>
      <c r="C228" s="11">
        <v>1.7960237824693275</v>
      </c>
      <c r="D228" s="11">
        <f t="shared" ref="D228:D234" si="155">C228-B228</f>
        <v>-1.2925959352810521</v>
      </c>
      <c r="E228" s="11">
        <v>1.0558407570500032</v>
      </c>
      <c r="F228" s="11">
        <f t="shared" ref="F228:F229" si="156">SUM(D228:E228)</f>
        <v>-0.23675517823104886</v>
      </c>
      <c r="G228" s="200">
        <f t="shared" si="150"/>
        <v>1.9796626154246821E-2</v>
      </c>
    </row>
    <row r="229" spans="1:7" x14ac:dyDescent="0.2">
      <c r="A229" t="str">
        <f t="shared" si="146"/>
        <v>63 Community and civil enforcement occupations</v>
      </c>
      <c r="B229" s="11">
        <v>0.12945941298327629</v>
      </c>
      <c r="C229" s="11">
        <v>7.6156733977506039E-2</v>
      </c>
      <c r="D229" s="11">
        <f t="shared" si="155"/>
        <v>-5.3302679005770251E-2</v>
      </c>
      <c r="E229" s="11">
        <v>3.5009497198482717E-2</v>
      </c>
      <c r="F229" s="11">
        <f t="shared" si="156"/>
        <v>-1.8293181807287534E-2</v>
      </c>
      <c r="G229" s="200">
        <f t="shared" si="150"/>
        <v>1.6084934402650131E-2</v>
      </c>
    </row>
    <row r="230" spans="1:7" x14ac:dyDescent="0.2">
      <c r="A230" t="str">
        <f t="shared" si="146"/>
        <v>71 Sales occupations</v>
      </c>
      <c r="B230" s="11">
        <v>8.2427593347896959</v>
      </c>
      <c r="C230" s="11">
        <v>5.9745630459673205</v>
      </c>
      <c r="D230" s="11">
        <f t="shared" si="155"/>
        <v>-2.2681962888223755</v>
      </c>
      <c r="E230" s="11">
        <v>3.3138779833501681</v>
      </c>
      <c r="F230" s="11">
        <f t="shared" ref="F230:F231" si="157">SUM(D230:E230)</f>
        <v>1.0456816945277927</v>
      </c>
      <c r="G230" s="200">
        <f t="shared" si="150"/>
        <v>2.2783997149448343E-2</v>
      </c>
    </row>
    <row r="231" spans="1:7" x14ac:dyDescent="0.2">
      <c r="A231" t="str">
        <f t="shared" si="146"/>
        <v>72 Customer service occupations</v>
      </c>
      <c r="B231" s="11">
        <v>2.1893909309715158</v>
      </c>
      <c r="C231" s="11">
        <v>1.8610597556078361</v>
      </c>
      <c r="D231" s="11">
        <f t="shared" si="155"/>
        <v>-0.32833117536367973</v>
      </c>
      <c r="E231" s="11">
        <v>0.92084203041957846</v>
      </c>
      <c r="F231" s="11">
        <f t="shared" si="157"/>
        <v>0.59251085505589873</v>
      </c>
      <c r="G231" s="200">
        <f t="shared" si="150"/>
        <v>2.3680994503161523E-2</v>
      </c>
    </row>
    <row r="232" spans="1:7" x14ac:dyDescent="0.2">
      <c r="A232" t="str">
        <f t="shared" si="146"/>
        <v>81 Process, plant and machine operatives</v>
      </c>
      <c r="B232" s="11">
        <v>4.7418666233715392</v>
      </c>
      <c r="C232" s="11">
        <v>4.0864357809673439</v>
      </c>
      <c r="D232" s="11">
        <f t="shared" si="155"/>
        <v>-0.65543084240419525</v>
      </c>
      <c r="E232" s="11">
        <v>1.8526983116784577</v>
      </c>
      <c r="F232" s="11">
        <f t="shared" ref="F232:F233" si="158">SUM(D232:E232)</f>
        <v>1.1972674692742624</v>
      </c>
      <c r="G232" s="200">
        <f t="shared" si="150"/>
        <v>2.2231173773989532E-2</v>
      </c>
    </row>
    <row r="233" spans="1:7" x14ac:dyDescent="0.2">
      <c r="A233" t="str">
        <f t="shared" si="146"/>
        <v>82 Transport and mobile machine drivers and operatives</v>
      </c>
      <c r="B233" s="11">
        <v>4.203940893262013</v>
      </c>
      <c r="C233" s="11">
        <v>3.6478232516960545</v>
      </c>
      <c r="D233" s="11">
        <f t="shared" si="155"/>
        <v>-0.55611764156595855</v>
      </c>
      <c r="E233" s="11">
        <v>2.0677922421679877</v>
      </c>
      <c r="F233" s="11">
        <f t="shared" si="158"/>
        <v>1.5116746006020292</v>
      </c>
      <c r="G233" s="200">
        <f t="shared" si="150"/>
        <v>2.7027481252223096E-2</v>
      </c>
    </row>
    <row r="234" spans="1:7" x14ac:dyDescent="0.2">
      <c r="A234" t="str">
        <f t="shared" si="146"/>
        <v>91 Elementary trades and related occupations</v>
      </c>
      <c r="B234" s="11">
        <v>2.0667316750450193</v>
      </c>
      <c r="C234" s="11">
        <v>3.4371669951474133</v>
      </c>
      <c r="D234" s="11">
        <f t="shared" si="155"/>
        <v>1.370435320102394</v>
      </c>
      <c r="E234" s="11">
        <v>1.4120405363467219</v>
      </c>
      <c r="F234" s="11">
        <f t="shared" ref="F234" si="159">SUM(D234:E234)</f>
        <v>2.7824758564491159</v>
      </c>
      <c r="G234" s="200">
        <f t="shared" si="150"/>
        <v>3.5323630185374766E-2</v>
      </c>
    </row>
    <row r="235" spans="1:7" x14ac:dyDescent="0.2">
      <c r="A235" t="str">
        <f t="shared" si="146"/>
        <v>92 Elementary administration and service occupations</v>
      </c>
      <c r="B235" s="11">
        <v>12.885191268224867</v>
      </c>
      <c r="C235" s="11">
        <v>8.4908146907234237</v>
      </c>
      <c r="D235" s="11">
        <f t="shared" ref="D235" si="160">C235-B235</f>
        <v>-4.3943765775014434</v>
      </c>
      <c r="E235" s="11">
        <v>4.7726286176322237</v>
      </c>
      <c r="F235" s="11">
        <f t="shared" ref="F235" si="161">SUM(D235:E235)</f>
        <v>0.37825204013078029</v>
      </c>
      <c r="G235" s="200">
        <f t="shared" ref="G235:G236" si="162">IF(B235&gt;0,(1+(E235/B235))^(1/($C$6-$B$6))-1,0)</f>
        <v>2.1228863213662796E-2</v>
      </c>
    </row>
    <row r="236" spans="1:7" x14ac:dyDescent="0.2">
      <c r="A236" t="str">
        <f t="shared" si="146"/>
        <v>All occupations</v>
      </c>
      <c r="B236" s="11">
        <f>SUM(B210:B235)</f>
        <v>95.140697600789423</v>
      </c>
      <c r="C236" s="11">
        <f t="shared" ref="C236:F236" si="163">SUM(C210:C235)</f>
        <v>66.611512047294227</v>
      </c>
      <c r="D236" s="11">
        <f t="shared" si="163"/>
        <v>-28.529185553495189</v>
      </c>
      <c r="E236" s="11">
        <f t="shared" si="163"/>
        <v>35.379172556886367</v>
      </c>
      <c r="F236" s="11">
        <f t="shared" si="163"/>
        <v>6.8499870033911785</v>
      </c>
      <c r="G236" s="200">
        <f t="shared" si="162"/>
        <v>2.1301618390718868E-2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3.0119007659703705</v>
      </c>
      <c r="C239" s="11">
        <v>1.7048654894336179</v>
      </c>
      <c r="D239" s="11">
        <f>C239-B239</f>
        <v>-1.3070352765367526</v>
      </c>
      <c r="E239" s="11">
        <v>0.91800705983692477</v>
      </c>
      <c r="F239" s="11">
        <f>SUM(D239:E239)</f>
        <v>-0.38902821669982779</v>
      </c>
      <c r="G239" s="200">
        <f>IF(B239&gt;0,(1+(E239/B239))^(1/($C$6-$B$6))-1,0)</f>
        <v>1.789452956907045E-2</v>
      </c>
    </row>
    <row r="240" spans="1:7" x14ac:dyDescent="0.2">
      <c r="A240" t="str">
        <f t="shared" si="165"/>
        <v>12 Other managers and proprietors</v>
      </c>
      <c r="B240" s="11">
        <v>2.0940654142350845</v>
      </c>
      <c r="C240" s="11">
        <v>1.2441175995572629</v>
      </c>
      <c r="D240" s="11">
        <f t="shared" ref="D240:D255" si="166">C240-B240</f>
        <v>-0.84994781467782166</v>
      </c>
      <c r="E240" s="11">
        <v>0.72118136226858409</v>
      </c>
      <c r="F240" s="11">
        <f t="shared" ref="F240:F247" si="167">SUM(D240:E240)</f>
        <v>-0.12876645240923756</v>
      </c>
      <c r="G240" s="200">
        <f t="shared" ref="G240:G242" si="168">IF(B240&gt;0,(1+(E240/B240))^(1/($C$6-$B$6))-1,0)</f>
        <v>1.9925417762508335E-2</v>
      </c>
    </row>
    <row r="241" spans="1:7" x14ac:dyDescent="0.2">
      <c r="A241" t="str">
        <f t="shared" si="165"/>
        <v>21 Science, research, engineering and technology professionals</v>
      </c>
      <c r="B241" s="11">
        <v>1.207697251029185</v>
      </c>
      <c r="C241" s="11">
        <v>0.94338400602102213</v>
      </c>
      <c r="D241" s="11">
        <f t="shared" si="166"/>
        <v>-0.26431324500816289</v>
      </c>
      <c r="E241" s="11">
        <v>0.32451267619156432</v>
      </c>
      <c r="F241" s="11">
        <f t="shared" si="167"/>
        <v>6.0199431183401431E-2</v>
      </c>
      <c r="G241" s="200">
        <f t="shared" si="168"/>
        <v>1.5992915436738642E-2</v>
      </c>
    </row>
    <row r="242" spans="1:7" x14ac:dyDescent="0.2">
      <c r="A242" t="str">
        <f t="shared" si="165"/>
        <v>22 Health professionals</v>
      </c>
      <c r="B242" s="11">
        <v>0.80404513999745997</v>
      </c>
      <c r="C242" s="11">
        <v>0.33166571781924387</v>
      </c>
      <c r="D242" s="11">
        <f t="shared" si="166"/>
        <v>-0.4723794221782161</v>
      </c>
      <c r="E242" s="11">
        <v>0.20539382158455288</v>
      </c>
      <c r="F242" s="11">
        <f t="shared" si="167"/>
        <v>-0.26698560059366322</v>
      </c>
      <c r="G242" s="200">
        <f t="shared" si="168"/>
        <v>1.5281896019573304E-2</v>
      </c>
    </row>
    <row r="243" spans="1:7" x14ac:dyDescent="0.2">
      <c r="A243" t="str">
        <f t="shared" si="165"/>
        <v>23 Teaching and other educational professionals</v>
      </c>
      <c r="B243" s="11">
        <v>0.53934148131716309</v>
      </c>
      <c r="C243" s="11">
        <v>0.23081391614038274</v>
      </c>
      <c r="D243" s="11">
        <f t="shared" si="166"/>
        <v>-0.30852756517678037</v>
      </c>
      <c r="E243" s="11">
        <v>0.13792100280603056</v>
      </c>
      <c r="F243" s="11">
        <f t="shared" si="167"/>
        <v>-0.17060656237074981</v>
      </c>
      <c r="G243" s="200">
        <f>IF(B243&gt;0,(1+(E243/B243))^(1/($C$6-$B$6))-1,0)</f>
        <v>1.5296478141960224E-2</v>
      </c>
    </row>
    <row r="244" spans="1:7" x14ac:dyDescent="0.2">
      <c r="A244" t="str">
        <f t="shared" si="165"/>
        <v>24 Business, media and public service professionals</v>
      </c>
      <c r="B244" s="11">
        <v>1.6654082471551068</v>
      </c>
      <c r="C244" s="11">
        <v>0.90312862663623084</v>
      </c>
      <c r="D244" s="11">
        <f t="shared" si="166"/>
        <v>-0.76227962051887599</v>
      </c>
      <c r="E244" s="11">
        <v>0.45521066087123391</v>
      </c>
      <c r="F244" s="11">
        <f t="shared" si="167"/>
        <v>-0.30706895964764208</v>
      </c>
      <c r="G244" s="200">
        <f t="shared" ref="G244:G263" si="169">IF(B244&gt;0,(1+(E244/B244))^(1/($C$6-$B$6))-1,0)</f>
        <v>1.6239632186679342E-2</v>
      </c>
    </row>
    <row r="245" spans="1:7" x14ac:dyDescent="0.2">
      <c r="A245" t="str">
        <f t="shared" si="165"/>
        <v>31 Science, engineering and technology associate professionals</v>
      </c>
      <c r="B245" s="11">
        <v>0.99890518148994167</v>
      </c>
      <c r="C245" s="11">
        <v>0.74184872311549721</v>
      </c>
      <c r="D245" s="11">
        <f t="shared" si="166"/>
        <v>-0.25705645837444446</v>
      </c>
      <c r="E245" s="11">
        <v>0.28328185762614505</v>
      </c>
      <c r="F245" s="11">
        <f t="shared" si="167"/>
        <v>2.6225399251700587E-2</v>
      </c>
      <c r="G245" s="200">
        <f>IF(B245&gt;0,(1+(E245/B245))^(1/($C$6-$B$6))-1,0)</f>
        <v>1.678346351396387E-2</v>
      </c>
    </row>
    <row r="246" spans="1:7" x14ac:dyDescent="0.2">
      <c r="A246" t="str">
        <f t="shared" si="165"/>
        <v>32 Health and social care associate professionals</v>
      </c>
      <c r="B246" s="11">
        <v>0.34055012570997462</v>
      </c>
      <c r="C246" s="11">
        <v>0.21711767907265975</v>
      </c>
      <c r="D246" s="11">
        <f t="shared" si="166"/>
        <v>-0.12343244663731487</v>
      </c>
      <c r="E246" s="11">
        <v>0.13134955070482562</v>
      </c>
      <c r="F246" s="11">
        <f t="shared" si="167"/>
        <v>7.9171040675107551E-3</v>
      </c>
      <c r="G246" s="200">
        <f t="shared" si="169"/>
        <v>2.1985127247247993E-2</v>
      </c>
    </row>
    <row r="247" spans="1:7" x14ac:dyDescent="0.2">
      <c r="A247" t="str">
        <f t="shared" si="165"/>
        <v>33 Protective service occupations</v>
      </c>
      <c r="B247" s="11">
        <v>0.63437357487671264</v>
      </c>
      <c r="C247" s="11">
        <v>0.36336827723784804</v>
      </c>
      <c r="D247" s="11">
        <f t="shared" si="166"/>
        <v>-0.27100529763886461</v>
      </c>
      <c r="E247" s="11">
        <v>0.14983258760222742</v>
      </c>
      <c r="F247" s="11">
        <f t="shared" si="167"/>
        <v>-0.12117271003663718</v>
      </c>
      <c r="G247" s="200">
        <f t="shared" si="169"/>
        <v>1.4235975442391524E-2</v>
      </c>
    </row>
    <row r="248" spans="1:7" x14ac:dyDescent="0.2">
      <c r="A248" t="str">
        <f t="shared" si="165"/>
        <v>34 Culture, media and sports occupations</v>
      </c>
      <c r="B248" s="11">
        <v>0.4683792406739079</v>
      </c>
      <c r="C248" s="11">
        <v>0.16066958882930943</v>
      </c>
      <c r="D248" s="11">
        <f t="shared" si="166"/>
        <v>-0.30770965184459848</v>
      </c>
      <c r="E248" s="11">
        <v>9.3325361145484759E-2</v>
      </c>
      <c r="F248" s="11">
        <f t="shared" ref="F248:F249" si="170">SUM(D248:E248)</f>
        <v>-0.21438429069911372</v>
      </c>
      <c r="G248" s="200">
        <f t="shared" si="169"/>
        <v>1.2186847161481884E-2</v>
      </c>
    </row>
    <row r="249" spans="1:7" x14ac:dyDescent="0.2">
      <c r="A249" t="str">
        <f t="shared" si="165"/>
        <v>35 Business and public service associate professionals</v>
      </c>
      <c r="B249" s="11">
        <v>2.2063436495300079</v>
      </c>
      <c r="C249" s="11">
        <v>1.1332689869956478</v>
      </c>
      <c r="D249" s="11">
        <f t="shared" si="166"/>
        <v>-1.0730746625343601</v>
      </c>
      <c r="E249" s="11">
        <v>0.54529666564817669</v>
      </c>
      <c r="F249" s="11">
        <f t="shared" si="170"/>
        <v>-0.52777799688618343</v>
      </c>
      <c r="G249" s="200">
        <f t="shared" si="169"/>
        <v>1.4832967516378526E-2</v>
      </c>
    </row>
    <row r="250" spans="1:7" x14ac:dyDescent="0.2">
      <c r="A250" t="str">
        <f t="shared" si="165"/>
        <v>41 Administrative occupations</v>
      </c>
      <c r="B250" s="11">
        <v>4.7868270927086751</v>
      </c>
      <c r="C250" s="11">
        <v>1.4932189874228219</v>
      </c>
      <c r="D250" s="11">
        <f t="shared" si="166"/>
        <v>-3.2936081052858532</v>
      </c>
      <c r="E250" s="11">
        <v>1.0205914264828033</v>
      </c>
      <c r="F250" s="11">
        <f t="shared" ref="F250:F253" si="171">SUM(D250:E250)</f>
        <v>-2.2730166788030499</v>
      </c>
      <c r="G250" s="200">
        <f t="shared" si="169"/>
        <v>1.2967921277278416E-2</v>
      </c>
    </row>
    <row r="251" spans="1:7" x14ac:dyDescent="0.2">
      <c r="A251" t="str">
        <f t="shared" si="165"/>
        <v>42 Secretarial and related occupations</v>
      </c>
      <c r="B251" s="11">
        <v>1.9010289221560801</v>
      </c>
      <c r="C251" s="11">
        <v>0.3799102139539362</v>
      </c>
      <c r="D251" s="11">
        <f t="shared" si="166"/>
        <v>-1.521118708202144</v>
      </c>
      <c r="E251" s="11">
        <v>0.39103904759131874</v>
      </c>
      <c r="F251" s="11">
        <f t="shared" si="171"/>
        <v>-1.1300796606108252</v>
      </c>
      <c r="G251" s="200">
        <f t="shared" si="169"/>
        <v>1.2548694056050413E-2</v>
      </c>
    </row>
    <row r="252" spans="1:7" x14ac:dyDescent="0.2">
      <c r="A252" t="str">
        <f t="shared" si="165"/>
        <v>51 Skilled agricultural and related trades</v>
      </c>
      <c r="B252" s="11">
        <v>1.1142276210286031</v>
      </c>
      <c r="C252" s="11">
        <v>1.1135827211570319</v>
      </c>
      <c r="D252" s="11">
        <f t="shared" si="166"/>
        <v>-6.4489987157112516E-4</v>
      </c>
      <c r="E252" s="11">
        <v>0.50207325312767692</v>
      </c>
      <c r="F252" s="11">
        <f t="shared" si="171"/>
        <v>0.5014283532561058</v>
      </c>
      <c r="G252" s="200">
        <f t="shared" si="169"/>
        <v>2.5108620912406732E-2</v>
      </c>
    </row>
    <row r="253" spans="1:7" x14ac:dyDescent="0.2">
      <c r="A253" t="str">
        <f t="shared" si="165"/>
        <v>52 Skilled metal, electrical and electronic trades</v>
      </c>
      <c r="B253" s="11">
        <v>1.5147227916421413</v>
      </c>
      <c r="C253" s="11">
        <v>0.89293081506736438</v>
      </c>
      <c r="D253" s="11">
        <f t="shared" si="166"/>
        <v>-0.62179197657477692</v>
      </c>
      <c r="E253" s="11">
        <v>0.44092864295787076</v>
      </c>
      <c r="F253" s="11">
        <f t="shared" si="171"/>
        <v>-0.18086333361690615</v>
      </c>
      <c r="G253" s="200">
        <f t="shared" si="169"/>
        <v>1.7178611063404459E-2</v>
      </c>
    </row>
    <row r="254" spans="1:7" x14ac:dyDescent="0.2">
      <c r="A254" t="str">
        <f t="shared" si="165"/>
        <v>53 Skilled construction and building trades</v>
      </c>
      <c r="B254" s="11">
        <v>1.9382537836887386</v>
      </c>
      <c r="C254" s="11">
        <v>1.5480770340384096</v>
      </c>
      <c r="D254" s="11">
        <f t="shared" si="166"/>
        <v>-0.390176749650329</v>
      </c>
      <c r="E254" s="11">
        <v>0.70526073109269716</v>
      </c>
      <c r="F254" s="11">
        <f t="shared" ref="F254" si="172">SUM(D254:E254)</f>
        <v>0.31508398144236816</v>
      </c>
      <c r="G254" s="200">
        <f t="shared" si="169"/>
        <v>2.0903604688473632E-2</v>
      </c>
    </row>
    <row r="255" spans="1:7" x14ac:dyDescent="0.2">
      <c r="A255" t="str">
        <f t="shared" si="165"/>
        <v>54 Textiles, printing and other skilled trades</v>
      </c>
      <c r="B255" s="11">
        <v>2.1013410725931343</v>
      </c>
      <c r="C255" s="11">
        <v>1.5509949472454259</v>
      </c>
      <c r="D255" s="11">
        <f t="shared" si="166"/>
        <v>-0.55034612534770844</v>
      </c>
      <c r="E255" s="11">
        <v>0.66135338496768481</v>
      </c>
      <c r="F255" s="11">
        <f t="shared" ref="F255" si="173">SUM(D255:E255)</f>
        <v>0.11100725961997637</v>
      </c>
      <c r="G255" s="200">
        <f t="shared" si="169"/>
        <v>1.8409449806211287E-2</v>
      </c>
    </row>
    <row r="256" spans="1:7" x14ac:dyDescent="0.2">
      <c r="A256" t="str">
        <f t="shared" si="165"/>
        <v>61 Caring personal service occupations</v>
      </c>
      <c r="B256" s="11">
        <v>1.2212326854203788</v>
      </c>
      <c r="C256" s="11">
        <v>0.6384515251194911</v>
      </c>
      <c r="D256" s="11">
        <f>C256-B256</f>
        <v>-0.58278116030088767</v>
      </c>
      <c r="E256" s="11">
        <v>0.25755861504907163</v>
      </c>
      <c r="F256" s="11">
        <f>SUM(D256:E256)</f>
        <v>-0.32522254525181604</v>
      </c>
      <c r="G256" s="200">
        <f t="shared" si="169"/>
        <v>1.2839346868965373E-2</v>
      </c>
    </row>
    <row r="257" spans="1:7" x14ac:dyDescent="0.2">
      <c r="A257" t="str">
        <f t="shared" si="165"/>
        <v>62 Leisure, travel and related personal service occupations</v>
      </c>
      <c r="B257" s="11">
        <v>1.8495005642029483</v>
      </c>
      <c r="C257" s="11">
        <v>0.97580676523598697</v>
      </c>
      <c r="D257" s="11">
        <f t="shared" ref="D257:D263" si="174">C257-B257</f>
        <v>-0.87369379896696131</v>
      </c>
      <c r="E257" s="11">
        <v>0.53134656856939566</v>
      </c>
      <c r="F257" s="11">
        <f t="shared" ref="F257:F258" si="175">SUM(D257:E257)</f>
        <v>-0.34234723039756565</v>
      </c>
      <c r="G257" s="200">
        <f t="shared" si="169"/>
        <v>1.6978573333977787E-2</v>
      </c>
    </row>
    <row r="258" spans="1:7" x14ac:dyDescent="0.2">
      <c r="A258" t="str">
        <f t="shared" si="165"/>
        <v>63 Community and civil enforcement occupations</v>
      </c>
      <c r="B258" s="11">
        <v>0.10284387912307397</v>
      </c>
      <c r="C258" s="11">
        <v>5.7475990759506136E-2</v>
      </c>
      <c r="D258" s="11">
        <f t="shared" si="174"/>
        <v>-4.5367888363567831E-2</v>
      </c>
      <c r="E258" s="11">
        <v>2.6692709824715125E-2</v>
      </c>
      <c r="F258" s="11">
        <f t="shared" si="175"/>
        <v>-1.8675178538852706E-2</v>
      </c>
      <c r="G258" s="200">
        <f t="shared" si="169"/>
        <v>1.5502352518552032E-2</v>
      </c>
    </row>
    <row r="259" spans="1:7" x14ac:dyDescent="0.2">
      <c r="A259" t="str">
        <f t="shared" si="165"/>
        <v>71 Sales occupations</v>
      </c>
      <c r="B259" s="11">
        <v>4.7872265448314071</v>
      </c>
      <c r="C259" s="11">
        <v>1.8890170105141479</v>
      </c>
      <c r="D259" s="11">
        <f t="shared" si="174"/>
        <v>-2.8982095343172594</v>
      </c>
      <c r="E259" s="11">
        <v>1.1382218151383448</v>
      </c>
      <c r="F259" s="11">
        <f t="shared" ref="F259:F260" si="176">SUM(D259:E259)</f>
        <v>-1.7599877191789146</v>
      </c>
      <c r="G259" s="200">
        <f t="shared" si="169"/>
        <v>1.4321931528219256E-2</v>
      </c>
    </row>
    <row r="260" spans="1:7" x14ac:dyDescent="0.2">
      <c r="A260" t="str">
        <f t="shared" si="165"/>
        <v>72 Customer service occupations</v>
      </c>
      <c r="B260" s="11">
        <v>1.016826161928017</v>
      </c>
      <c r="C260" s="11">
        <v>1.0187165727636387</v>
      </c>
      <c r="D260" s="11">
        <f t="shared" si="174"/>
        <v>1.890410835621692E-3</v>
      </c>
      <c r="E260" s="11">
        <v>0.32645286191036649</v>
      </c>
      <c r="F260" s="11">
        <f t="shared" si="176"/>
        <v>0.32834327274598818</v>
      </c>
      <c r="G260" s="200">
        <f t="shared" si="169"/>
        <v>1.8735174153765133E-2</v>
      </c>
    </row>
    <row r="261" spans="1:7" x14ac:dyDescent="0.2">
      <c r="A261" t="str">
        <f t="shared" si="165"/>
        <v>81 Process, plant and machine operatives</v>
      </c>
      <c r="B261" s="11">
        <v>3.4315788299623708</v>
      </c>
      <c r="C261" s="11">
        <v>1.6779897148596068</v>
      </c>
      <c r="D261" s="11">
        <f t="shared" si="174"/>
        <v>-1.7535891151027641</v>
      </c>
      <c r="E261" s="11">
        <v>0.98897515463187613</v>
      </c>
      <c r="F261" s="11">
        <f t="shared" ref="F261:F262" si="177">SUM(D261:E261)</f>
        <v>-0.76461396047088792</v>
      </c>
      <c r="G261" s="200">
        <f t="shared" si="169"/>
        <v>1.7026294031992517E-2</v>
      </c>
    </row>
    <row r="262" spans="1:7" x14ac:dyDescent="0.2">
      <c r="A262" t="str">
        <f t="shared" si="165"/>
        <v>82 Transport and mobile machine drivers and operatives</v>
      </c>
      <c r="B262" s="11">
        <v>3.796300180028934</v>
      </c>
      <c r="C262" s="11">
        <v>2.7472062069866574</v>
      </c>
      <c r="D262" s="11">
        <f t="shared" si="174"/>
        <v>-1.0490939730422766</v>
      </c>
      <c r="E262" s="11">
        <v>1.525363672648502</v>
      </c>
      <c r="F262" s="11">
        <f t="shared" si="177"/>
        <v>0.47626969960622545</v>
      </c>
      <c r="G262" s="200">
        <f t="shared" si="169"/>
        <v>2.277269750867883E-2</v>
      </c>
    </row>
    <row r="263" spans="1:7" x14ac:dyDescent="0.2">
      <c r="A263" t="str">
        <f t="shared" si="165"/>
        <v>91 Elementary trades and related occupations</v>
      </c>
      <c r="B263" s="11">
        <v>2.4329982442714386</v>
      </c>
      <c r="C263" s="11">
        <v>3.5120456949129628</v>
      </c>
      <c r="D263" s="11">
        <f t="shared" si="174"/>
        <v>1.0790474506415242</v>
      </c>
      <c r="E263" s="11">
        <v>1.5250611558129172</v>
      </c>
      <c r="F263" s="11">
        <f t="shared" ref="F263" si="178">SUM(D263:E263)</f>
        <v>2.6041086064544414</v>
      </c>
      <c r="G263" s="200">
        <f t="shared" si="169"/>
        <v>3.2973945343954592E-2</v>
      </c>
    </row>
    <row r="264" spans="1:7" x14ac:dyDescent="0.2">
      <c r="A264" t="str">
        <f t="shared" si="165"/>
        <v>92 Elementary administration and service occupations</v>
      </c>
      <c r="B264" s="11">
        <v>10.081329524339584</v>
      </c>
      <c r="C264" s="11">
        <v>5.5135009689479517</v>
      </c>
      <c r="D264" s="11">
        <f t="shared" ref="D264" si="179">C264-B264</f>
        <v>-4.5678285553916318</v>
      </c>
      <c r="E264" s="11">
        <v>2.9478859301762386</v>
      </c>
      <c r="F264" s="11">
        <f>SUM(D264:E264)</f>
        <v>-1.6199426252153932</v>
      </c>
      <c r="G264" s="200">
        <f t="shared" ref="G264:G265" si="180">IF(B264&gt;0,(1+(E264/B264))^(1/($C$6-$B$6))-1,0)</f>
        <v>1.7247654151151259E-2</v>
      </c>
    </row>
    <row r="265" spans="1:7" x14ac:dyDescent="0.2">
      <c r="A265" t="str">
        <f t="shared" si="165"/>
        <v>All occupations</v>
      </c>
      <c r="B265" s="11">
        <f>SUM(B239:B264)</f>
        <v>56.047247969910444</v>
      </c>
      <c r="C265" s="11">
        <f t="shared" ref="C265:F265" si="181">SUM(C239:C264)</f>
        <v>32.983173779843668</v>
      </c>
      <c r="D265" s="11">
        <f t="shared" si="181"/>
        <v>-23.064074190066773</v>
      </c>
      <c r="E265" s="11">
        <f t="shared" si="181"/>
        <v>16.954117576267226</v>
      </c>
      <c r="F265" s="11">
        <f t="shared" si="181"/>
        <v>-6.1099566137995485</v>
      </c>
      <c r="G265" s="200">
        <f t="shared" si="180"/>
        <v>1.7775001153578884E-2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0.58555915812365245</v>
      </c>
      <c r="C268" s="11">
        <v>0.39347682381450677</v>
      </c>
      <c r="D268" s="11">
        <f>C268-B268</f>
        <v>-0.19208233430914567</v>
      </c>
      <c r="E268" s="11">
        <v>0.1653764008009655</v>
      </c>
      <c r="F268" s="11">
        <f>SUM(D268:E268)</f>
        <v>-2.670593350818018E-2</v>
      </c>
      <c r="G268" s="200">
        <f>IF(B268&gt;0,(1+(E268/B268))^(1/($C$6-$B$6))-1,0)</f>
        <v>1.6721777947224181E-2</v>
      </c>
    </row>
    <row r="269" spans="1:7" x14ac:dyDescent="0.2">
      <c r="A269" t="str">
        <f t="shared" si="183"/>
        <v>12 Other managers and proprietors</v>
      </c>
      <c r="B269" s="11">
        <v>0.64142518390365211</v>
      </c>
      <c r="C269" s="11">
        <v>0.47503270165409217</v>
      </c>
      <c r="D269" s="11">
        <f t="shared" ref="D269:D284" si="184">C269-B269</f>
        <v>-0.16639248224955994</v>
      </c>
      <c r="E269" s="11">
        <v>0.21042707435162186</v>
      </c>
      <c r="F269" s="11">
        <f t="shared" ref="F269:F276" si="185">SUM(D269:E269)</f>
        <v>4.4034592102061926E-2</v>
      </c>
      <c r="G269" s="200">
        <f t="shared" ref="G269:G271" si="186">IF(B269&gt;0,(1+(E269/B269))^(1/($C$6-$B$6))-1,0)</f>
        <v>1.9094719903962831E-2</v>
      </c>
    </row>
    <row r="270" spans="1:7" x14ac:dyDescent="0.2">
      <c r="A270" t="str">
        <f t="shared" si="183"/>
        <v>21 Science, research, engineering and technology professionals</v>
      </c>
      <c r="B270" s="11">
        <v>0.29958429991835395</v>
      </c>
      <c r="C270" s="11">
        <v>0.29454132080454815</v>
      </c>
      <c r="D270" s="11">
        <f t="shared" si="184"/>
        <v>-5.0429791138058011E-3</v>
      </c>
      <c r="E270" s="11">
        <v>0.10816509663277973</v>
      </c>
      <c r="F270" s="11">
        <f t="shared" si="185"/>
        <v>0.10312211751897393</v>
      </c>
      <c r="G270" s="200">
        <f t="shared" si="186"/>
        <v>2.0763075652764806E-2</v>
      </c>
    </row>
    <row r="271" spans="1:7" x14ac:dyDescent="0.2">
      <c r="A271" t="str">
        <f t="shared" si="183"/>
        <v>22 Health professionals</v>
      </c>
      <c r="B271" s="11">
        <v>0.12279760722094812</v>
      </c>
      <c r="C271" s="11">
        <v>8.5867523996119216E-2</v>
      </c>
      <c r="D271" s="11">
        <f t="shared" si="184"/>
        <v>-3.6930083224828908E-2</v>
      </c>
      <c r="E271" s="11">
        <v>4.0175165477963674E-2</v>
      </c>
      <c r="F271" s="11">
        <f t="shared" si="185"/>
        <v>3.2450822531347664E-3</v>
      </c>
      <c r="G271" s="200">
        <f t="shared" si="186"/>
        <v>1.9048865906117651E-2</v>
      </c>
    </row>
    <row r="272" spans="1:7" x14ac:dyDescent="0.2">
      <c r="A272" t="str">
        <f t="shared" si="183"/>
        <v>23 Teaching and other educational professionals</v>
      </c>
      <c r="B272" s="11">
        <v>0.1359579297930687</v>
      </c>
      <c r="C272" s="11">
        <v>7.4580606854805442E-2</v>
      </c>
      <c r="D272" s="11">
        <f t="shared" si="184"/>
        <v>-6.1377322938263257E-2</v>
      </c>
      <c r="E272" s="11">
        <v>4.023552452601746E-2</v>
      </c>
      <c r="F272" s="11">
        <f t="shared" si="185"/>
        <v>-2.1141798412245796E-2</v>
      </c>
      <c r="G272" s="200">
        <f>IF(B272&gt;0,(1+(E272/B272))^(1/($C$6-$B$6))-1,0)</f>
        <v>1.7432677000593699E-2</v>
      </c>
    </row>
    <row r="273" spans="1:7" x14ac:dyDescent="0.2">
      <c r="A273" t="str">
        <f t="shared" si="183"/>
        <v>24 Business, media and public service professionals</v>
      </c>
      <c r="B273" s="11">
        <v>0.42070783296897524</v>
      </c>
      <c r="C273" s="11">
        <v>0.28098387615306603</v>
      </c>
      <c r="D273" s="11">
        <f t="shared" si="184"/>
        <v>-0.13972395681590921</v>
      </c>
      <c r="E273" s="11">
        <v>0.13225710697178591</v>
      </c>
      <c r="F273" s="11">
        <f t="shared" si="185"/>
        <v>-7.4668498441232967E-3</v>
      </c>
      <c r="G273" s="200">
        <f t="shared" ref="G273" si="187">IF(B273&gt;0,(1+(E273/B273))^(1/($C$6-$B$6))-1,0)</f>
        <v>1.8390798222742255E-2</v>
      </c>
    </row>
    <row r="274" spans="1:7" x14ac:dyDescent="0.2">
      <c r="A274" t="str">
        <f t="shared" si="183"/>
        <v>31 Science, engineering and technology associate professionals</v>
      </c>
      <c r="B274" s="11">
        <v>0.23475712398927132</v>
      </c>
      <c r="C274" s="11">
        <v>0.20375192668197073</v>
      </c>
      <c r="D274" s="11">
        <f t="shared" si="184"/>
        <v>-3.1005197307300586E-2</v>
      </c>
      <c r="E274" s="11">
        <v>8.4323943678520211E-2</v>
      </c>
      <c r="F274" s="11">
        <f t="shared" si="185"/>
        <v>5.3318746371219625E-2</v>
      </c>
      <c r="G274" s="200">
        <f>IF(B274&gt;0,(1+(E274/B274))^(1/($C$6-$B$6))-1,0)</f>
        <v>2.0670314389445554E-2</v>
      </c>
    </row>
    <row r="275" spans="1:7" x14ac:dyDescent="0.2">
      <c r="A275" t="str">
        <f t="shared" si="183"/>
        <v>32 Health and social care associate professionals</v>
      </c>
      <c r="B275" s="11">
        <v>6.3514402094421538E-2</v>
      </c>
      <c r="C275" s="11">
        <v>7.1624147844754057E-2</v>
      </c>
      <c r="D275" s="11">
        <f t="shared" si="184"/>
        <v>8.1097457503325199E-3</v>
      </c>
      <c r="E275" s="11">
        <v>3.4171461980747497E-2</v>
      </c>
      <c r="F275" s="11">
        <f t="shared" si="185"/>
        <v>4.2281207731080017E-2</v>
      </c>
      <c r="G275" s="200">
        <f t="shared" ref="G275:G292" si="188">IF(B275&gt;0,(1+(E275/B275))^(1/($C$6-$B$6))-1,0)</f>
        <v>2.9115139463024908E-2</v>
      </c>
    </row>
    <row r="276" spans="1:7" x14ac:dyDescent="0.2">
      <c r="A276" t="str">
        <f t="shared" si="183"/>
        <v>33 Protective service occupations</v>
      </c>
      <c r="B276" s="11">
        <v>0.10093106143967338</v>
      </c>
      <c r="C276" s="11">
        <v>0.11648660454411409</v>
      </c>
      <c r="D276" s="11">
        <f t="shared" si="184"/>
        <v>1.5555543104440711E-2</v>
      </c>
      <c r="E276" s="11">
        <v>2.592181729301702E-2</v>
      </c>
      <c r="F276" s="11">
        <f t="shared" si="185"/>
        <v>4.1477360397457731E-2</v>
      </c>
      <c r="G276" s="200">
        <f t="shared" si="188"/>
        <v>1.5356061412657551E-2</v>
      </c>
    </row>
    <row r="277" spans="1:7" x14ac:dyDescent="0.2">
      <c r="A277" t="str">
        <f t="shared" si="183"/>
        <v>34 Culture, media and sports occupations</v>
      </c>
      <c r="B277" s="11">
        <v>0.19056923159716704</v>
      </c>
      <c r="C277" s="11">
        <v>9.5556061788007005E-2</v>
      </c>
      <c r="D277" s="11">
        <f t="shared" si="184"/>
        <v>-9.5013169809160039E-2</v>
      </c>
      <c r="E277" s="11">
        <v>6.0345293744574847E-2</v>
      </c>
      <c r="F277" s="11">
        <f t="shared" ref="F277:F278" si="189">SUM(D277:E277)</f>
        <v>-3.4667876064585192E-2</v>
      </c>
      <c r="G277" s="200">
        <f t="shared" si="188"/>
        <v>1.8508993080667224E-2</v>
      </c>
    </row>
    <row r="278" spans="1:7" x14ac:dyDescent="0.2">
      <c r="A278" t="str">
        <f t="shared" si="183"/>
        <v>35 Business and public service associate professionals</v>
      </c>
      <c r="B278" s="11">
        <v>0.51853991376665964</v>
      </c>
      <c r="C278" s="11">
        <v>0.28810144044977165</v>
      </c>
      <c r="D278" s="11">
        <f t="shared" si="184"/>
        <v>-0.23043847331688799</v>
      </c>
      <c r="E278" s="11">
        <v>0.1259265888374051</v>
      </c>
      <c r="F278" s="11">
        <f t="shared" si="189"/>
        <v>-0.1045118844794829</v>
      </c>
      <c r="G278" s="200">
        <f t="shared" si="188"/>
        <v>1.4599266142004907E-2</v>
      </c>
    </row>
    <row r="279" spans="1:7" x14ac:dyDescent="0.2">
      <c r="A279" t="str">
        <f t="shared" si="183"/>
        <v>41 Administrative occupations</v>
      </c>
      <c r="B279" s="11">
        <v>1.2121569722831629</v>
      </c>
      <c r="C279" s="11">
        <v>0.52190895633073231</v>
      </c>
      <c r="D279" s="11">
        <f t="shared" si="184"/>
        <v>-0.69024801595243057</v>
      </c>
      <c r="E279" s="11">
        <v>0.26799871352171084</v>
      </c>
      <c r="F279" s="11">
        <f t="shared" ref="F279:F282" si="190">SUM(D279:E279)</f>
        <v>-0.42224930243071973</v>
      </c>
      <c r="G279" s="200">
        <f t="shared" si="188"/>
        <v>1.3405450087560222E-2</v>
      </c>
    </row>
    <row r="280" spans="1:7" x14ac:dyDescent="0.2">
      <c r="A280" t="str">
        <f t="shared" si="183"/>
        <v>42 Secretarial and related occupations</v>
      </c>
      <c r="B280" s="11">
        <v>0.49419719293018088</v>
      </c>
      <c r="C280" s="11">
        <v>0.53106106674111808</v>
      </c>
      <c r="D280" s="11">
        <f t="shared" si="184"/>
        <v>3.6863873810937198E-2</v>
      </c>
      <c r="E280" s="11">
        <v>0.19930537666655671</v>
      </c>
      <c r="F280" s="11">
        <f t="shared" si="190"/>
        <v>0.2361692504774939</v>
      </c>
      <c r="G280" s="200">
        <f t="shared" si="188"/>
        <v>2.2845063172282964E-2</v>
      </c>
    </row>
    <row r="281" spans="1:7" x14ac:dyDescent="0.2">
      <c r="A281" t="str">
        <f t="shared" si="183"/>
        <v>51 Skilled agricultural and related trades</v>
      </c>
      <c r="B281" s="11">
        <v>0.82438028532648855</v>
      </c>
      <c r="C281" s="11">
        <v>0.343615462624562</v>
      </c>
      <c r="D281" s="11">
        <f t="shared" si="184"/>
        <v>-0.48076482270192655</v>
      </c>
      <c r="E281" s="11">
        <v>0.24163894884212703</v>
      </c>
      <c r="F281" s="11">
        <f t="shared" si="190"/>
        <v>-0.23912587385979953</v>
      </c>
      <c r="G281" s="200">
        <f t="shared" si="188"/>
        <v>1.7284661323562434E-2</v>
      </c>
    </row>
    <row r="282" spans="1:7" x14ac:dyDescent="0.2">
      <c r="A282" t="str">
        <f t="shared" si="183"/>
        <v>52 Skilled metal, electrical and electronic trades</v>
      </c>
      <c r="B282" s="11">
        <v>0.65098864656254074</v>
      </c>
      <c r="C282" s="11">
        <v>0.38672739543515161</v>
      </c>
      <c r="D282" s="11">
        <f t="shared" si="184"/>
        <v>-0.26426125112738913</v>
      </c>
      <c r="E282" s="11">
        <v>0.18935255580500943</v>
      </c>
      <c r="F282" s="11">
        <f t="shared" si="190"/>
        <v>-7.4908695322379704E-2</v>
      </c>
      <c r="G282" s="200">
        <f t="shared" si="188"/>
        <v>1.7166736890700252E-2</v>
      </c>
    </row>
    <row r="283" spans="1:7" x14ac:dyDescent="0.2">
      <c r="A283" t="str">
        <f t="shared" si="183"/>
        <v>53 Skilled construction and building trades</v>
      </c>
      <c r="B283" s="11">
        <v>0.92892793516041339</v>
      </c>
      <c r="C283" s="11">
        <v>0.17458656661329838</v>
      </c>
      <c r="D283" s="11">
        <f t="shared" si="184"/>
        <v>-0.75434136854711498</v>
      </c>
      <c r="E283" s="11">
        <v>0.17657349910379241</v>
      </c>
      <c r="F283" s="11">
        <f t="shared" ref="F283" si="191">SUM(D283:E283)</f>
        <v>-0.57776786944332259</v>
      </c>
      <c r="G283" s="200">
        <f t="shared" si="188"/>
        <v>1.1669101192630205E-2</v>
      </c>
    </row>
    <row r="284" spans="1:7" x14ac:dyDescent="0.2">
      <c r="A284" t="str">
        <f t="shared" si="183"/>
        <v>54 Textiles, printing and other skilled trades</v>
      </c>
      <c r="B284" s="11">
        <v>0.83222710823917023</v>
      </c>
      <c r="C284" s="11">
        <v>0.32797171537432435</v>
      </c>
      <c r="D284" s="11">
        <f t="shared" si="184"/>
        <v>-0.50425539286484589</v>
      </c>
      <c r="E284" s="11">
        <v>0.1746125451686161</v>
      </c>
      <c r="F284" s="11">
        <f t="shared" ref="F284" si="192">SUM(D284:E284)</f>
        <v>-0.32964284769622976</v>
      </c>
      <c r="G284" s="200">
        <f t="shared" si="188"/>
        <v>1.2778710610619415E-2</v>
      </c>
    </row>
    <row r="285" spans="1:7" x14ac:dyDescent="0.2">
      <c r="A285" t="str">
        <f t="shared" si="183"/>
        <v>61 Caring personal service occupations</v>
      </c>
      <c r="B285" s="11">
        <v>0.30227020716468794</v>
      </c>
      <c r="C285" s="11">
        <v>0.24487700779545812</v>
      </c>
      <c r="D285" s="11">
        <f>C285-B285</f>
        <v>-5.7393199369229819E-2</v>
      </c>
      <c r="E285" s="11">
        <v>8.8009990673223057E-2</v>
      </c>
      <c r="F285" s="11">
        <f>SUM(D285:E285)</f>
        <v>3.0616791303993238E-2</v>
      </c>
      <c r="G285" s="200">
        <f t="shared" si="188"/>
        <v>1.7182183939232099E-2</v>
      </c>
    </row>
    <row r="286" spans="1:7" x14ac:dyDescent="0.2">
      <c r="A286" t="str">
        <f t="shared" si="183"/>
        <v>62 Leisure, travel and related personal service occupations</v>
      </c>
      <c r="B286" s="11">
        <v>0.5725507258541952</v>
      </c>
      <c r="C286" s="11">
        <v>0.17184042127125226</v>
      </c>
      <c r="D286" s="11">
        <f t="shared" ref="D286:D292" si="193">C286-B286</f>
        <v>-0.40071030458294293</v>
      </c>
      <c r="E286" s="11">
        <v>0.10395402370564448</v>
      </c>
      <c r="F286" s="11">
        <f t="shared" ref="F286:F287" si="194">SUM(D286:E286)</f>
        <v>-0.29675628087729844</v>
      </c>
      <c r="G286" s="200">
        <f t="shared" si="188"/>
        <v>1.1184627625050014E-2</v>
      </c>
    </row>
    <row r="287" spans="1:7" x14ac:dyDescent="0.2">
      <c r="A287" t="str">
        <f t="shared" si="183"/>
        <v>63 Community and civil enforcement occupations</v>
      </c>
      <c r="B287" s="11">
        <v>3.2271705927864727E-2</v>
      </c>
      <c r="C287" s="11">
        <v>9.1755638612215952E-3</v>
      </c>
      <c r="D287" s="11">
        <f t="shared" si="193"/>
        <v>-2.3096142066643132E-2</v>
      </c>
      <c r="E287" s="11">
        <v>3.9800711426400586E-3</v>
      </c>
      <c r="F287" s="11">
        <f t="shared" si="194"/>
        <v>-1.9116070924003074E-2</v>
      </c>
      <c r="G287" s="200">
        <f t="shared" si="188"/>
        <v>7.7833025651155019E-3</v>
      </c>
    </row>
    <row r="288" spans="1:7" x14ac:dyDescent="0.2">
      <c r="A288" t="str">
        <f t="shared" si="183"/>
        <v>71 Sales occupations</v>
      </c>
      <c r="B288" s="11">
        <v>1.8625030848359827</v>
      </c>
      <c r="C288" s="11">
        <v>0.79538735991133913</v>
      </c>
      <c r="D288" s="11">
        <f t="shared" si="193"/>
        <v>-1.0671157249246437</v>
      </c>
      <c r="E288" s="11">
        <v>0.35479210247872389</v>
      </c>
      <c r="F288" s="11">
        <f t="shared" ref="F288:F289" si="195">SUM(D288:E288)</f>
        <v>-0.71232362244591974</v>
      </c>
      <c r="G288" s="200">
        <f t="shared" si="188"/>
        <v>1.1692275899276572E-2</v>
      </c>
    </row>
    <row r="289" spans="1:7" x14ac:dyDescent="0.2">
      <c r="A289" t="str">
        <f t="shared" si="183"/>
        <v>72 Customer service occupations</v>
      </c>
      <c r="B289" s="11">
        <v>0.33046488088936532</v>
      </c>
      <c r="C289" s="11">
        <v>0.33218185109723936</v>
      </c>
      <c r="D289" s="11">
        <f t="shared" si="193"/>
        <v>1.7169702078740356E-3</v>
      </c>
      <c r="E289" s="11">
        <v>0.12281760617887186</v>
      </c>
      <c r="F289" s="11">
        <f t="shared" si="195"/>
        <v>0.12453457638674589</v>
      </c>
      <c r="G289" s="200">
        <f t="shared" si="188"/>
        <v>2.1291165504844001E-2</v>
      </c>
    </row>
    <row r="290" spans="1:7" x14ac:dyDescent="0.2">
      <c r="A290" t="str">
        <f t="shared" si="183"/>
        <v>81 Process, plant and machine operatives</v>
      </c>
      <c r="B290" s="11">
        <v>1.5291040929477424</v>
      </c>
      <c r="C290" s="11">
        <v>0.23984233558007428</v>
      </c>
      <c r="D290" s="11">
        <f t="shared" si="193"/>
        <v>-1.2892617573676681</v>
      </c>
      <c r="E290" s="11">
        <v>0.19068023346644331</v>
      </c>
      <c r="F290" s="11">
        <f t="shared" ref="F290:F291" si="196">SUM(D290:E290)</f>
        <v>-1.0985815239012249</v>
      </c>
      <c r="G290" s="200">
        <f t="shared" si="188"/>
        <v>7.8652288514706736E-3</v>
      </c>
    </row>
    <row r="291" spans="1:7" x14ac:dyDescent="0.2">
      <c r="A291" t="str">
        <f t="shared" si="183"/>
        <v>82 Transport and mobile machine drivers and operatives</v>
      </c>
      <c r="B291" s="11">
        <v>1.7929293401297044</v>
      </c>
      <c r="C291" s="11">
        <v>0.86754584380159516</v>
      </c>
      <c r="D291" s="11">
        <f t="shared" si="193"/>
        <v>-0.92538349632810923</v>
      </c>
      <c r="E291" s="11">
        <v>0.58122107611464613</v>
      </c>
      <c r="F291" s="11">
        <f t="shared" si="196"/>
        <v>-0.3441624202134631</v>
      </c>
      <c r="G291" s="200">
        <f t="shared" si="188"/>
        <v>1.8895561608951228E-2</v>
      </c>
    </row>
    <row r="292" spans="1:7" x14ac:dyDescent="0.2">
      <c r="A292" t="str">
        <f t="shared" si="183"/>
        <v>91 Elementary trades and related occupations</v>
      </c>
      <c r="B292" s="11">
        <v>1.0857749697497407</v>
      </c>
      <c r="C292" s="11">
        <v>1.1309877281969845</v>
      </c>
      <c r="D292" s="11">
        <f t="shared" si="193"/>
        <v>4.5212758447243706E-2</v>
      </c>
      <c r="E292" s="11">
        <v>0.51794975929670684</v>
      </c>
      <c r="F292" s="11">
        <f t="shared" ref="F292" si="197">SUM(D292:E292)</f>
        <v>0.56316251774395054</v>
      </c>
      <c r="G292" s="200">
        <f t="shared" si="188"/>
        <v>2.6343335714027694E-2</v>
      </c>
    </row>
    <row r="293" spans="1:7" x14ac:dyDescent="0.2">
      <c r="A293" t="str">
        <f t="shared" si="183"/>
        <v>92 Elementary administration and service occupations</v>
      </c>
      <c r="B293" s="11">
        <v>4.1295610069689248</v>
      </c>
      <c r="C293" s="11">
        <v>1.5479370714355309</v>
      </c>
      <c r="D293" s="11">
        <f t="shared" ref="D293" si="198">C293-B293</f>
        <v>-2.5816239355333939</v>
      </c>
      <c r="E293" s="11">
        <v>0.71866230856611135</v>
      </c>
      <c r="F293" s="11">
        <f t="shared" ref="F293" si="199">SUM(D293:E293)</f>
        <v>-1.8629616269672824</v>
      </c>
      <c r="G293" s="200">
        <f t="shared" ref="G293:G294" si="200">IF(B293&gt;0,(1+(E293/B293))^(1/($C$6-$B$6))-1,0)</f>
        <v>1.0753487797618533E-2</v>
      </c>
    </row>
    <row r="294" spans="1:7" x14ac:dyDescent="0.2">
      <c r="A294" s="24" t="str">
        <f t="shared" si="183"/>
        <v>All occupations</v>
      </c>
      <c r="B294" s="34">
        <f>SUM(B268:B293)</f>
        <v>19.894651899786009</v>
      </c>
      <c r="C294" s="34">
        <f t="shared" ref="C294:F294" si="201">SUM(C268:C293)</f>
        <v>10.005649380655637</v>
      </c>
      <c r="D294" s="34">
        <f t="shared" si="201"/>
        <v>-9.8890025191303703</v>
      </c>
      <c r="E294" s="34">
        <f t="shared" si="201"/>
        <v>4.9588742850262229</v>
      </c>
      <c r="F294" s="34">
        <f t="shared" si="201"/>
        <v>-4.9301282341041484</v>
      </c>
      <c r="G294" s="234">
        <f t="shared" si="200"/>
        <v>1.4947188014212465E-2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York and North Yorkshire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-1.0961044777474669</v>
      </c>
      <c r="Q7" s="11">
        <f>'Occ T1'!J16</f>
        <v>22.996750013033832</v>
      </c>
    </row>
    <row r="8" spans="1:17" x14ac:dyDescent="0.2">
      <c r="O8" t="str">
        <f>name!E11</f>
        <v>Process, plant and machine operatives</v>
      </c>
      <c r="P8" s="11">
        <f>'Occ T1'!H15</f>
        <v>-1.8696261889521644</v>
      </c>
      <c r="Q8" s="11">
        <f>'Occ T1'!J15</f>
        <v>11.685069540342671</v>
      </c>
    </row>
    <row r="9" spans="1:17" x14ac:dyDescent="0.2">
      <c r="O9" t="str">
        <f>name!E10</f>
        <v>Sales and customer service occupations</v>
      </c>
      <c r="P9" s="11">
        <f>'Occ T1'!H14</f>
        <v>0.56415900420662268</v>
      </c>
      <c r="Q9" s="11">
        <f>'Occ T1'!J14</f>
        <v>18.091753159854786</v>
      </c>
    </row>
    <row r="10" spans="1:17" x14ac:dyDescent="0.2">
      <c r="O10" t="str">
        <f>name!E9</f>
        <v>Caring, leisure and other service occupations</v>
      </c>
      <c r="P10" s="11">
        <f>'Occ T1'!H13</f>
        <v>1.8361792053870545</v>
      </c>
      <c r="Q10" s="11">
        <f>'Occ T1'!J13</f>
        <v>25.021367557991532</v>
      </c>
    </row>
    <row r="11" spans="1:17" x14ac:dyDescent="0.2">
      <c r="O11" t="str">
        <f>name!E8</f>
        <v>Skilled trades occupations</v>
      </c>
      <c r="P11" s="11">
        <f>'Occ T1'!H12</f>
        <v>-3.5795345016476219</v>
      </c>
      <c r="Q11" s="11">
        <f>'Occ T1'!J12</f>
        <v>13.796835681776848</v>
      </c>
    </row>
    <row r="12" spans="1:17" x14ac:dyDescent="0.2">
      <c r="O12" t="str">
        <f>name!E7</f>
        <v>Administrative and secretarial occupations</v>
      </c>
      <c r="P12" s="11">
        <f>'Occ T1'!H11</f>
        <v>-0.42847384062712734</v>
      </c>
      <c r="Q12" s="11">
        <f>'Occ T1'!J11</f>
        <v>26.789006062767005</v>
      </c>
    </row>
    <row r="13" spans="1:17" x14ac:dyDescent="0.2">
      <c r="O13" t="str">
        <f>name!E6</f>
        <v>Associate professional occupations</v>
      </c>
      <c r="P13" s="11">
        <f>'Occ T1'!H10</f>
        <v>7.5209396920944158</v>
      </c>
      <c r="Q13" s="11">
        <f>'Occ T1'!J10</f>
        <v>34.634660698857367</v>
      </c>
    </row>
    <row r="14" spans="1:17" x14ac:dyDescent="0.2">
      <c r="O14" t="str">
        <f>name!E5</f>
        <v>Professional occupations</v>
      </c>
      <c r="P14" s="11">
        <f>'Occ T1'!H9</f>
        <v>14.885375980982147</v>
      </c>
      <c r="Q14" s="11">
        <f>'Occ T1'!J9</f>
        <v>59.752166830209688</v>
      </c>
    </row>
    <row r="15" spans="1:17" x14ac:dyDescent="0.2">
      <c r="O15" t="str">
        <f>name!E4</f>
        <v>Managers, directors and senior officials</v>
      </c>
      <c r="P15" s="11">
        <f>'Occ T1'!H8</f>
        <v>1.1920851263038443</v>
      </c>
      <c r="Q15" s="11">
        <f>'Occ T1'!J8</f>
        <v>24.907960719931989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York and North Yorkshire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-0.75046248462168563</v>
      </c>
      <c r="Q37" s="11">
        <f>'Occ T2'!J8</f>
        <v>13.640099139474549</v>
      </c>
    </row>
    <row r="38" spans="1:17" x14ac:dyDescent="0.2">
      <c r="O38" s="10" t="str">
        <f>name!D5</f>
        <v>12 Other managers and proprietors</v>
      </c>
      <c r="P38" s="11">
        <f>'Occ T2'!H9</f>
        <v>1.9425476109255335</v>
      </c>
      <c r="Q38" s="11">
        <f>'Occ T2'!J9</f>
        <v>11.267861580457444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8.6596159983838881</v>
      </c>
      <c r="Q39" s="11">
        <f>'Occ T2'!J10</f>
        <v>18.889723981136427</v>
      </c>
    </row>
    <row r="40" spans="1:17" x14ac:dyDescent="0.2">
      <c r="O40" s="10" t="str">
        <f>name!D7</f>
        <v>22 Health professionals</v>
      </c>
      <c r="P40" s="11">
        <f>'Occ T2'!H11</f>
        <v>1.086016857587083</v>
      </c>
      <c r="Q40" s="11">
        <f>'Occ T2'!J11</f>
        <v>10.966922645697123</v>
      </c>
    </row>
    <row r="41" spans="1:17" x14ac:dyDescent="0.2">
      <c r="O41" s="10" t="str">
        <f>name!D8</f>
        <v>23 Teaching and other educational professionals</v>
      </c>
      <c r="P41" s="11">
        <f>'Occ T2'!H12</f>
        <v>0.72200567088924927</v>
      </c>
      <c r="Q41" s="11">
        <f>'Occ T2'!J12</f>
        <v>10.812233102460171</v>
      </c>
    </row>
    <row r="42" spans="1:17" x14ac:dyDescent="0.2">
      <c r="O42" s="10" t="str">
        <f>name!D9</f>
        <v>24 Business, media and public service professionals</v>
      </c>
      <c r="P42" s="11">
        <f>'Occ T2'!H13</f>
        <v>4.4177374541219194</v>
      </c>
      <c r="Q42" s="11">
        <f>'Occ T2'!J13</f>
        <v>19.08328710091596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0.15988904063782705</v>
      </c>
      <c r="Q43" s="11">
        <f>'Occ T2'!J14</f>
        <v>3.7116643967819987</v>
      </c>
    </row>
    <row r="44" spans="1:17" x14ac:dyDescent="0.2">
      <c r="O44" s="10" t="str">
        <f>name!D11</f>
        <v>32 Health and social care associate professionals</v>
      </c>
      <c r="P44" s="11">
        <f>'Occ T2'!H15</f>
        <v>6.6452013393431963</v>
      </c>
      <c r="Q44" s="11">
        <f>'Occ T2'!J15</f>
        <v>13.841101127147606</v>
      </c>
    </row>
    <row r="45" spans="1:17" x14ac:dyDescent="0.2">
      <c r="O45" s="10" t="str">
        <f>name!D12</f>
        <v>33 Protective service occupations</v>
      </c>
      <c r="P45" s="11">
        <f>'Occ T2'!H16</f>
        <v>-0.38109021849832558</v>
      </c>
      <c r="Q45" s="11">
        <f>'Occ T2'!J16</f>
        <v>1.1051314341279619</v>
      </c>
    </row>
    <row r="46" spans="1:17" x14ac:dyDescent="0.2">
      <c r="O46" s="10" t="str">
        <f>name!D13</f>
        <v>34 Culture, media and sports occupations</v>
      </c>
      <c r="P46" s="11">
        <f>'Occ T2'!H17</f>
        <v>-0.53902858503871531</v>
      </c>
      <c r="Q46" s="11">
        <f>'Occ T2'!J17</f>
        <v>2.4957241663620646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1.6359681156504386</v>
      </c>
      <c r="Q47" s="11">
        <f>'Occ T2'!J18</f>
        <v>13.481039574437739</v>
      </c>
    </row>
    <row r="48" spans="1:17" x14ac:dyDescent="0.2">
      <c r="O48" s="10" t="str">
        <f>name!D15</f>
        <v>41 Administrative occupations</v>
      </c>
      <c r="P48" s="11">
        <f>'Occ T2'!H19</f>
        <v>2.1318311864792179</v>
      </c>
      <c r="Q48" s="11">
        <f>'Occ T2'!J19</f>
        <v>24.833590786253207</v>
      </c>
    </row>
    <row r="49" spans="15:17" x14ac:dyDescent="0.2">
      <c r="O49" s="10" t="str">
        <f>name!D16</f>
        <v>42 Secretarial and related occupations</v>
      </c>
      <c r="P49" s="11">
        <f>'Occ T2'!H20</f>
        <v>-2.5603050271063452</v>
      </c>
      <c r="Q49" s="11">
        <f>'Occ T2'!J20</f>
        <v>1.9554152765137962</v>
      </c>
    </row>
    <row r="50" spans="15:17" x14ac:dyDescent="0.2">
      <c r="O50" s="10" t="str">
        <f>name!D17</f>
        <v>51 Skilled agricultural and related trades</v>
      </c>
      <c r="P50" s="11">
        <f>'Occ T2'!H21</f>
        <v>0.39272825140605772</v>
      </c>
      <c r="Q50" s="11">
        <f>'Occ T2'!J21</f>
        <v>3.9554548720223184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-1.3418886129730208</v>
      </c>
      <c r="Q51" s="11">
        <f>'Occ T2'!J22</f>
        <v>3.6301819669897126</v>
      </c>
    </row>
    <row r="52" spans="15:17" x14ac:dyDescent="0.2">
      <c r="O52" s="10" t="str">
        <f>name!D19</f>
        <v>53 Skilled construction and building trades</v>
      </c>
      <c r="P52" s="11">
        <f>'Occ T2'!H23</f>
        <v>-2.5439342622551688</v>
      </c>
      <c r="Q52" s="11">
        <f>'Occ T2'!J23</f>
        <v>2.4187304338917466</v>
      </c>
    </row>
    <row r="53" spans="15:17" x14ac:dyDescent="0.2">
      <c r="O53" s="10" t="str">
        <f>name!D20</f>
        <v>54 Textiles, printing and other skilled trades</v>
      </c>
      <c r="P53" s="11">
        <f>'Occ T2'!H24</f>
        <v>-8.6439877825487343E-2</v>
      </c>
      <c r="Q53" s="11">
        <f>'Occ T2'!J24</f>
        <v>3.7924684088730731</v>
      </c>
    </row>
    <row r="54" spans="15:17" x14ac:dyDescent="0.2">
      <c r="O54" s="10" t="str">
        <f>name!D21</f>
        <v>61 Caring personal service occupations</v>
      </c>
      <c r="P54" s="11">
        <f>'Occ T2'!H25</f>
        <v>3.7685471449644723</v>
      </c>
      <c r="Q54" s="11">
        <f>'Occ T2'!J25</f>
        <v>22.091179241907792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-1.8322543108778984</v>
      </c>
      <c r="Q55" s="11">
        <f>'Occ T2'!J26</f>
        <v>2.8474266243803816</v>
      </c>
    </row>
    <row r="56" spans="15:17" x14ac:dyDescent="0.2">
      <c r="O56" s="10" t="str">
        <f>name!D23</f>
        <v>63 Community and civil enforcement occupations</v>
      </c>
      <c r="P56" s="11">
        <f>'Occ T2'!H27</f>
        <v>-0.10011362869951806</v>
      </c>
      <c r="Q56" s="11">
        <f>'Occ T2'!J27</f>
        <v>8.276169170335948E-2</v>
      </c>
    </row>
    <row r="57" spans="15:17" x14ac:dyDescent="0.2">
      <c r="O57" s="10" t="str">
        <f>name!D24</f>
        <v>71 Sales occupations</v>
      </c>
      <c r="P57" s="11">
        <f>'Occ T2'!H28</f>
        <v>-1.7514060564874399</v>
      </c>
      <c r="Q57" s="11">
        <f>'Occ T2'!J28</f>
        <v>11.501446739115595</v>
      </c>
    </row>
    <row r="58" spans="15:17" x14ac:dyDescent="0.2">
      <c r="O58" s="10" t="str">
        <f>name!D25</f>
        <v>72 Customer service occupations</v>
      </c>
      <c r="P58" s="11">
        <f>'Occ T2'!H29</f>
        <v>2.3155650606940625</v>
      </c>
      <c r="Q58" s="11">
        <f>'Occ T2'!J29</f>
        <v>6.5903064207391919</v>
      </c>
    </row>
    <row r="59" spans="15:17" x14ac:dyDescent="0.2">
      <c r="O59" s="10" t="str">
        <f>name!D26</f>
        <v>81 Process, plant and machine operatives</v>
      </c>
      <c r="P59" s="11">
        <f>'Occ T2'!H30</f>
        <v>-1.1815147386001321</v>
      </c>
      <c r="Q59" s="11">
        <f>'Occ T2'!J30</f>
        <v>4.6928822648975457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-0.68811145035203403</v>
      </c>
      <c r="Q60" s="11">
        <f>'Occ T2'!J31</f>
        <v>6.9921872754451231</v>
      </c>
    </row>
    <row r="61" spans="15:17" x14ac:dyDescent="0.2">
      <c r="O61" s="10" t="str">
        <f>name!D28</f>
        <v>91 Elementary trades and related occupations</v>
      </c>
      <c r="P61" s="11">
        <f>'Occ T2'!H32</f>
        <v>7.7159700832519826</v>
      </c>
      <c r="Q61" s="11">
        <f>'Occ T2'!J32</f>
        <v>14.314455828013998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-8.8120745609994486</v>
      </c>
      <c r="Q62" s="11">
        <f>'Occ T2'!J33</f>
        <v>8.6822941850198383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19.024999999999693</v>
      </c>
      <c r="Q64" s="11">
        <f>'Occ T2'!J35</f>
        <v>237.67557026476572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York and North Yorkshire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442.7349999999999</v>
      </c>
      <c r="C8" s="305">
        <f>SUM(C9:C17)</f>
        <v>447.64700000000011</v>
      </c>
      <c r="D8" s="305">
        <f>SUM(D9:D17)</f>
        <v>461.75999999999982</v>
      </c>
      <c r="E8" s="304"/>
      <c r="F8" s="305">
        <f>SUM(F9:F17)</f>
        <v>5.5690196344937846</v>
      </c>
      <c r="G8" s="305">
        <f>SUM(G9:G17)</f>
        <v>7.5407898007239877</v>
      </c>
      <c r="H8" s="305">
        <f>SUM(H9:H17)</f>
        <v>10.204454363598856</v>
      </c>
      <c r="I8" s="304"/>
      <c r="J8" s="305">
        <f>SUM(J9:J17)</f>
        <v>38.98580893453893</v>
      </c>
      <c r="K8" s="305">
        <f>SUM(K9:K17)</f>
        <v>53.400476390098191</v>
      </c>
      <c r="L8" s="305">
        <f>SUM(L9:L17)</f>
        <v>73.156717818032661</v>
      </c>
      <c r="M8" s="304"/>
      <c r="N8" s="305">
        <f>SUM(N9:N17)</f>
        <v>79.175518027953586</v>
      </c>
      <c r="O8" s="305">
        <f>SUM(O9:O17)</f>
        <v>88.925328079575124</v>
      </c>
      <c r="P8" s="305">
        <f>SUM(P9:P17)</f>
        <v>105.11576953190425</v>
      </c>
      <c r="Q8" s="306"/>
      <c r="R8" s="305">
        <f>SUM(R9:R17)</f>
        <v>21.925439221001302</v>
      </c>
      <c r="S8" s="305">
        <f>SUM(S9:S17)</f>
        <v>23.271870622968137</v>
      </c>
      <c r="T8" s="305">
        <f>SUM(T9:T17)</f>
        <v>26.224822332042333</v>
      </c>
      <c r="U8" s="306"/>
      <c r="V8" s="305">
        <f>SUM(V9:V17)</f>
        <v>21.989994939782303</v>
      </c>
      <c r="W8" s="305">
        <f>SUM(W9:W17)</f>
        <v>24.527479782163628</v>
      </c>
      <c r="X8" s="305">
        <f>SUM(X9:X17)</f>
        <v>28.99427148934933</v>
      </c>
      <c r="Y8" s="306"/>
      <c r="Z8" s="305">
        <f>SUM(Z9:Z17)</f>
        <v>104.00662177174418</v>
      </c>
      <c r="AA8" s="305">
        <f>SUM(AA9:AA17)</f>
        <v>100.94351262392354</v>
      </c>
      <c r="AB8" s="305">
        <f>SUM(AB9:AB17)</f>
        <v>108.46362925727885</v>
      </c>
      <c r="AC8" s="306"/>
      <c r="AD8" s="305">
        <f>SUM(AD9:AD17)</f>
        <v>95.140697600789409</v>
      </c>
      <c r="AE8" s="305">
        <f>SUM(AE9:AE17)</f>
        <v>82.553757581192656</v>
      </c>
      <c r="AF8" s="305">
        <f>SUM(AF9:AF17)</f>
        <v>66.611512047294241</v>
      </c>
      <c r="AG8" s="306"/>
      <c r="AH8" s="305">
        <f>SUM(AH9:AH17)</f>
        <v>56.047247969910444</v>
      </c>
      <c r="AI8" s="305">
        <f>SUM(AI9:AI17)</f>
        <v>50.309005518417315</v>
      </c>
      <c r="AJ8" s="305">
        <f>SUM(AJ9:AJ17)</f>
        <v>32.983173779843661</v>
      </c>
      <c r="AK8" s="306"/>
      <c r="AL8" s="305">
        <f>SUM(AL9:AL17)</f>
        <v>19.894651899786009</v>
      </c>
      <c r="AM8" s="305">
        <f>SUM(AM9:AM17)</f>
        <v>16.174779600937487</v>
      </c>
      <c r="AN8" s="305">
        <f>SUM(AN9:AN17)</f>
        <v>10.005649380655637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45.726398698742429</v>
      </c>
      <c r="C9" s="304">
        <f t="shared" ref="B9:D17" si="0">SUM(C21,C33,C51,C63,C75,C93)</f>
        <v>42.534955683759989</v>
      </c>
      <c r="D9" s="304">
        <f t="shared" si="0"/>
        <v>46.918483825046252</v>
      </c>
      <c r="E9" s="304"/>
      <c r="F9" s="304">
        <f t="shared" ref="F9:H17" si="1">SUM(F21,F33,F51,F63,F75,F93)</f>
        <v>0.48153676760907294</v>
      </c>
      <c r="G9" s="304">
        <f t="shared" si="1"/>
        <v>0.63698725868321104</v>
      </c>
      <c r="H9" s="304">
        <f t="shared" si="1"/>
        <v>0.90956185181048699</v>
      </c>
      <c r="I9" s="304"/>
      <c r="J9" s="304">
        <f t="shared" ref="J9:L17" si="2">SUM(J21,J33,J51,J63,J75,J93)</f>
        <v>4.3442146785166242</v>
      </c>
      <c r="K9" s="304">
        <f t="shared" si="2"/>
        <v>5.5948205836260696</v>
      </c>
      <c r="L9" s="304">
        <f t="shared" si="2"/>
        <v>7.9779691690633578</v>
      </c>
      <c r="M9" s="304"/>
      <c r="N9" s="304">
        <f t="shared" ref="N9:P17" si="3">SUM(N21,N33,N51,N63,N75,N93)</f>
        <v>10.991710991947659</v>
      </c>
      <c r="O9" s="304">
        <f t="shared" si="3"/>
        <v>11.37116137192834</v>
      </c>
      <c r="P9" s="304">
        <f t="shared" si="3"/>
        <v>13.910732528952725</v>
      </c>
      <c r="Q9" s="306"/>
      <c r="R9" s="304">
        <f t="shared" ref="R9:T9" si="4">SUM(R21,R33,R51,R63,R75,R93)</f>
        <v>2.634657260523753</v>
      </c>
      <c r="S9" s="304">
        <f t="shared" si="4"/>
        <v>2.5782993856506775</v>
      </c>
      <c r="T9" s="304">
        <f t="shared" si="4"/>
        <v>3.0185531272735151</v>
      </c>
      <c r="U9" s="306"/>
      <c r="V9" s="304">
        <f t="shared" ref="V9:X9" si="5">SUM(V21,V33,V51,V63,V75,V93)</f>
        <v>3.1557235641130852</v>
      </c>
      <c r="W9" s="304">
        <f t="shared" si="5"/>
        <v>3.1084898002212267</v>
      </c>
      <c r="X9" s="304">
        <f t="shared" si="5"/>
        <v>3.6381773354083262</v>
      </c>
      <c r="Y9" s="306"/>
      <c r="Z9" s="304">
        <f t="shared" ref="Z9:AB9" si="6">SUM(Z21,Z33,Z51,Z63,Z75,Z93)</f>
        <v>9.8152728204444468</v>
      </c>
      <c r="AA9" s="304">
        <f t="shared" si="6"/>
        <v>7.9093332938101053</v>
      </c>
      <c r="AB9" s="304">
        <f t="shared" si="6"/>
        <v>8.7161442740910662</v>
      </c>
      <c r="AC9" s="306"/>
      <c r="AD9" s="304">
        <f>SUM(AD21,AD33,AD51,AD63,AD75,AD93)</f>
        <v>7.9703320933550259</v>
      </c>
      <c r="AE9" s="304">
        <f t="shared" ref="AE9:AF9" si="7">SUM(AE21,AE33,AE51,AE63,AE75,AE93)</f>
        <v>6.0509373176005061</v>
      </c>
      <c r="AF9" s="304">
        <f t="shared" si="7"/>
        <v>4.9298529239872879</v>
      </c>
      <c r="AG9" s="306"/>
      <c r="AH9" s="304">
        <f t="shared" ref="AH9:AJ9" si="8">SUM(AH21,AH33,AH51,AH63,AH75,AH93)</f>
        <v>5.1059661802054563</v>
      </c>
      <c r="AI9" s="304">
        <f t="shared" si="8"/>
        <v>4.2285514918268916</v>
      </c>
      <c r="AJ9" s="304">
        <f t="shared" si="8"/>
        <v>2.9489830889908824</v>
      </c>
      <c r="AK9" s="306"/>
      <c r="AL9" s="304">
        <f t="shared" ref="AL9:AN9" si="9">SUM(AL21,AL33,AL51,AL63,AL75,AL93)</f>
        <v>1.2269843420273048</v>
      </c>
      <c r="AM9" s="304">
        <f t="shared" si="9"/>
        <v>1.0563751804129686</v>
      </c>
      <c r="AN9" s="304">
        <f t="shared" si="9"/>
        <v>0.86850952546859905</v>
      </c>
    </row>
    <row r="10" spans="1:40" x14ac:dyDescent="0.2">
      <c r="A10" s="13" t="str">
        <f>name!E5</f>
        <v>Professional occupations</v>
      </c>
      <c r="B10" s="304">
        <f t="shared" si="0"/>
        <v>87.448527873019884</v>
      </c>
      <c r="C10" s="304">
        <f t="shared" si="0"/>
        <v>92.17578537822682</v>
      </c>
      <c r="D10" s="304">
        <f t="shared" si="0"/>
        <v>102.33390385400206</v>
      </c>
      <c r="E10" s="304"/>
      <c r="F10" s="304">
        <f t="shared" si="1"/>
        <v>4.0424395945973206</v>
      </c>
      <c r="G10" s="304">
        <f t="shared" si="1"/>
        <v>5.3241954902536648</v>
      </c>
      <c r="H10" s="304">
        <f t="shared" si="1"/>
        <v>6.9022847035934536</v>
      </c>
      <c r="I10" s="304"/>
      <c r="J10" s="304">
        <f t="shared" si="2"/>
        <v>21.932438571366148</v>
      </c>
      <c r="K10" s="304">
        <f t="shared" si="2"/>
        <v>28.357801446483595</v>
      </c>
      <c r="L10" s="304">
        <f t="shared" si="2"/>
        <v>36.59545999417054</v>
      </c>
      <c r="M10" s="304"/>
      <c r="N10" s="304">
        <f t="shared" si="3"/>
        <v>29.021071956400764</v>
      </c>
      <c r="O10" s="304">
        <f t="shared" si="3"/>
        <v>29.594469880375371</v>
      </c>
      <c r="P10" s="304">
        <f t="shared" si="3"/>
        <v>31.476427064536438</v>
      </c>
      <c r="Q10" s="306"/>
      <c r="R10" s="304">
        <f t="shared" ref="R10:T10" si="10">SUM(R22,R34,R52,R64,R76,R94)</f>
        <v>4.1102516467863595</v>
      </c>
      <c r="S10" s="304">
        <f t="shared" si="10"/>
        <v>2.9911393720688269</v>
      </c>
      <c r="T10" s="304">
        <f t="shared" si="10"/>
        <v>2.488810710279973</v>
      </c>
      <c r="U10" s="306"/>
      <c r="V10" s="304">
        <f t="shared" ref="V10:X10" si="11">SUM(V22,V34,V52,V64,V76,V94)</f>
        <v>4.0202030428048161</v>
      </c>
      <c r="W10" s="304">
        <f t="shared" si="11"/>
        <v>4.3308079937032264</v>
      </c>
      <c r="X10" s="304">
        <f t="shared" si="11"/>
        <v>4.8446746101283651</v>
      </c>
      <c r="Y10" s="306"/>
      <c r="Z10" s="304">
        <f t="shared" ref="Z10:AB10" si="12">SUM(Z22,Z34,Z52,Z64,Z76,Z94)</f>
        <v>11.60159824489542</v>
      </c>
      <c r="AA10" s="304">
        <f t="shared" si="12"/>
        <v>10.798264316456569</v>
      </c>
      <c r="AB10" s="304">
        <f t="shared" si="12"/>
        <v>11.889243820309929</v>
      </c>
      <c r="AC10" s="306"/>
      <c r="AD10" s="304">
        <f t="shared" ref="AD10:AF10" si="13">SUM(AD22,AD34,AD52,AD64,AD76,AD94)</f>
        <v>7.5249850267687961</v>
      </c>
      <c r="AE10" s="304">
        <f t="shared" si="13"/>
        <v>6.1270001590139298</v>
      </c>
      <c r="AF10" s="304">
        <f t="shared" si="13"/>
        <v>4.992037356557935</v>
      </c>
      <c r="AG10" s="306"/>
      <c r="AH10" s="304">
        <f t="shared" ref="AH10:AJ10" si="14">SUM(AH22,AH34,AH52,AH64,AH76,AH94)</f>
        <v>4.2164921194989144</v>
      </c>
      <c r="AI10" s="304">
        <f t="shared" si="14"/>
        <v>3.6875743989317415</v>
      </c>
      <c r="AJ10" s="304">
        <f t="shared" si="14"/>
        <v>2.4089922666168793</v>
      </c>
      <c r="AK10" s="306"/>
      <c r="AL10" s="304">
        <f t="shared" ref="AL10:AN10" si="15">SUM(AL22,AL34,AL52,AL64,AL76,AL94)</f>
        <v>0.97904766990134595</v>
      </c>
      <c r="AM10" s="304">
        <f t="shared" si="15"/>
        <v>0.96453232093990138</v>
      </c>
      <c r="AN10" s="304">
        <f t="shared" si="15"/>
        <v>0.73597332780853864</v>
      </c>
    </row>
    <row r="11" spans="1:40" x14ac:dyDescent="0.2">
      <c r="A11" s="13" t="str">
        <f>name!E6</f>
        <v>Associate professional occupations</v>
      </c>
      <c r="B11" s="304">
        <f>SUM(B23,B35,B53,B65,B77,B95)</f>
        <v>53.397667747384602</v>
      </c>
      <c r="C11" s="304">
        <f t="shared" si="0"/>
        <v>55.436342845748044</v>
      </c>
      <c r="D11" s="304">
        <f>SUM(D23,D35,D53,D65,D77,D95)</f>
        <v>60.918607439479047</v>
      </c>
      <c r="E11" s="304"/>
      <c r="F11" s="304">
        <f t="shared" si="1"/>
        <v>0.54762250805743373</v>
      </c>
      <c r="G11" s="304">
        <f t="shared" si="1"/>
        <v>0.7692798396219731</v>
      </c>
      <c r="H11" s="304">
        <f t="shared" si="1"/>
        <v>1.1333811816327353</v>
      </c>
      <c r="I11" s="304"/>
      <c r="J11" s="304">
        <f t="shared" si="2"/>
        <v>5.7444397409613748</v>
      </c>
      <c r="K11" s="304">
        <f t="shared" si="2"/>
        <v>8.1745078670919256</v>
      </c>
      <c r="L11" s="304">
        <f t="shared" si="2"/>
        <v>11.674136265740586</v>
      </c>
      <c r="M11" s="304"/>
      <c r="N11" s="304">
        <f t="shared" si="3"/>
        <v>13.986666044106475</v>
      </c>
      <c r="O11" s="304">
        <f t="shared" si="3"/>
        <v>15.844274683141109</v>
      </c>
      <c r="P11" s="304">
        <f t="shared" si="3"/>
        <v>18.522411470201881</v>
      </c>
      <c r="Q11" s="306"/>
      <c r="R11" s="304">
        <f t="shared" ref="R11:T11" si="16">SUM(R23,R35,R53,R65,R77,R95)</f>
        <v>3.7920021759452158</v>
      </c>
      <c r="S11" s="304">
        <f t="shared" si="16"/>
        <v>4.1415141452786637</v>
      </c>
      <c r="T11" s="304">
        <f t="shared" si="16"/>
        <v>4.376586670064567</v>
      </c>
      <c r="U11" s="306"/>
      <c r="V11" s="304">
        <f t="shared" ref="V11:X11" si="17">SUM(V23,V35,V53,V65,V77,V95)</f>
        <v>3.2823316705347714</v>
      </c>
      <c r="W11" s="304">
        <f t="shared" si="17"/>
        <v>3.4366976170703616</v>
      </c>
      <c r="X11" s="304">
        <f t="shared" si="17"/>
        <v>3.921916829265407</v>
      </c>
      <c r="Y11" s="306"/>
      <c r="Z11" s="304">
        <f t="shared" ref="Z11:AB11" si="18">SUM(Z23,Z35,Z53,Z65,Z77,Z95)</f>
        <v>11.833401400349819</v>
      </c>
      <c r="AA11" s="304">
        <f t="shared" si="18"/>
        <v>11.156844068219334</v>
      </c>
      <c r="AB11" s="304">
        <f t="shared" si="18"/>
        <v>12.240447277889576</v>
      </c>
      <c r="AC11" s="306"/>
      <c r="AD11" s="304">
        <f t="shared" ref="AD11:AF11" si="19">SUM(AD23,AD35,AD53,AD65,AD77,AD95)</f>
        <v>8.454340702261776</v>
      </c>
      <c r="AE11" s="304">
        <f t="shared" si="19"/>
        <v>7.0690478291824332</v>
      </c>
      <c r="AF11" s="304">
        <f t="shared" si="19"/>
        <v>5.6579343081247133</v>
      </c>
      <c r="AG11" s="306"/>
      <c r="AH11" s="304">
        <f t="shared" ref="AH11:AJ11" si="20">SUM(AH23,AH35,AH53,AH65,AH77,AH95)</f>
        <v>4.6485517722805465</v>
      </c>
      <c r="AI11" s="304">
        <f t="shared" si="20"/>
        <v>3.8805605370977472</v>
      </c>
      <c r="AJ11" s="304">
        <f t="shared" si="20"/>
        <v>2.6162732552509627</v>
      </c>
      <c r="AK11" s="306"/>
      <c r="AL11" s="304">
        <f t="shared" ref="AL11:AN11" si="21">SUM(AL23,AL35,AL53,AL65,AL77,AL95)</f>
        <v>1.1083117328871932</v>
      </c>
      <c r="AM11" s="304">
        <f t="shared" si="21"/>
        <v>0.96361625904448911</v>
      </c>
      <c r="AN11" s="304">
        <f t="shared" si="21"/>
        <v>0.77552018130861733</v>
      </c>
    </row>
    <row r="12" spans="1:40" x14ac:dyDescent="0.2">
      <c r="A12" s="13" t="str">
        <f>name!E7</f>
        <v>Administrative and secretarial occupations</v>
      </c>
      <c r="B12" s="304">
        <f t="shared" si="0"/>
        <v>54.131982225320279</v>
      </c>
      <c r="C12" s="304">
        <f t="shared" si="0"/>
        <v>55.574422991765182</v>
      </c>
      <c r="D12" s="304">
        <f t="shared" si="0"/>
        <v>53.703508384693123</v>
      </c>
      <c r="E12" s="304"/>
      <c r="F12" s="304">
        <f t="shared" si="1"/>
        <v>0.25730157690890315</v>
      </c>
      <c r="G12" s="304">
        <f t="shared" si="1"/>
        <v>0.41813452393633227</v>
      </c>
      <c r="H12" s="304">
        <f t="shared" si="1"/>
        <v>0.65578155024984519</v>
      </c>
      <c r="I12" s="304"/>
      <c r="J12" s="304">
        <f t="shared" si="2"/>
        <v>2.8274371438841492</v>
      </c>
      <c r="K12" s="304">
        <f t="shared" si="2"/>
        <v>4.5888664541757915</v>
      </c>
      <c r="L12" s="304">
        <f t="shared" si="2"/>
        <v>6.613324854291883</v>
      </c>
      <c r="M12" s="304"/>
      <c r="N12" s="304">
        <f t="shared" si="3"/>
        <v>9.3961040100556676</v>
      </c>
      <c r="O12" s="304">
        <f t="shared" si="3"/>
        <v>12.046905779408146</v>
      </c>
      <c r="P12" s="304">
        <f t="shared" si="3"/>
        <v>15.119228186997958</v>
      </c>
      <c r="Q12" s="306"/>
      <c r="R12" s="304">
        <f t="shared" ref="R12:T12" si="22">SUM(R24,R36,R54,R66,R78,R96)</f>
        <v>3.4715544926697359</v>
      </c>
      <c r="S12" s="304">
        <f t="shared" si="22"/>
        <v>4.1960066910900764</v>
      </c>
      <c r="T12" s="304">
        <f t="shared" si="22"/>
        <v>4.8652621310706046</v>
      </c>
      <c r="U12" s="306"/>
      <c r="V12" s="304">
        <f t="shared" ref="V12:X12" si="23">SUM(V24,V36,V54,V66,V78,V96)</f>
        <v>3.1849670224626023</v>
      </c>
      <c r="W12" s="304">
        <f t="shared" si="23"/>
        <v>3.6756460502956889</v>
      </c>
      <c r="X12" s="304">
        <f t="shared" si="23"/>
        <v>4.2397074353843829</v>
      </c>
      <c r="Y12" s="306"/>
      <c r="Z12" s="304">
        <f t="shared" ref="Z12:AA12" si="24">SUM(Z24,Z36,Z54,Z66,Z78,Z96)</f>
        <v>13.047896200697512</v>
      </c>
      <c r="AA12" s="304">
        <f t="shared" si="24"/>
        <v>13.067914862999896</v>
      </c>
      <c r="AB12" s="304">
        <f>SUM(AB24,AB36,AB54,AB66,AB78,AB96)</f>
        <v>11.848504589569066</v>
      </c>
      <c r="AC12" s="306"/>
      <c r="AD12" s="304">
        <f t="shared" ref="AD12:AE12" si="25">SUM(AD24,AD36,AD54,AD66,AD78,AD96)</f>
        <v>13.552511598563614</v>
      </c>
      <c r="AE12" s="304">
        <f t="shared" si="25"/>
        <v>11.354740798120973</v>
      </c>
      <c r="AF12" s="304">
        <f>SUM(AF24,AF36,AF54,AF66,AF78,AF96)</f>
        <v>7.4356004126807829</v>
      </c>
      <c r="AG12" s="306"/>
      <c r="AH12" s="304">
        <f t="shared" ref="AH12:AI12" si="26">SUM(AH24,AH36,AH54,AH66,AH78,AH96)</f>
        <v>6.687856014864753</v>
      </c>
      <c r="AI12" s="304">
        <f t="shared" si="26"/>
        <v>4.8332764150931524</v>
      </c>
      <c r="AJ12" s="304">
        <f>SUM(AJ24,AJ36,AJ54,AJ66,AJ78,AJ96)</f>
        <v>1.8731292013767575</v>
      </c>
      <c r="AK12" s="306"/>
      <c r="AL12" s="304">
        <f t="shared" ref="AL12:AM12" si="27">SUM(AL24,AL36,AL54,AL66,AL78,AL96)</f>
        <v>1.706354165213344</v>
      </c>
      <c r="AM12" s="304">
        <f t="shared" si="27"/>
        <v>1.3929314166451299</v>
      </c>
      <c r="AN12" s="304">
        <f>SUM(AN24,AN36,AN54,AN66,AN78,AN96)</f>
        <v>1.0529700230718506</v>
      </c>
    </row>
    <row r="13" spans="1:40" x14ac:dyDescent="0.2">
      <c r="A13" s="13" t="str">
        <f>name!E8</f>
        <v>Skilled trades occupations</v>
      </c>
      <c r="B13" s="304">
        <f t="shared" si="0"/>
        <v>42.44608592426993</v>
      </c>
      <c r="C13" s="304">
        <f t="shared" si="0"/>
        <v>41.426257513013709</v>
      </c>
      <c r="D13" s="304">
        <f t="shared" si="0"/>
        <v>38.866551422622372</v>
      </c>
      <c r="E13" s="304"/>
      <c r="F13" s="304">
        <f t="shared" si="1"/>
        <v>4.9657491465648233E-2</v>
      </c>
      <c r="G13" s="304">
        <f t="shared" si="1"/>
        <v>7.8489131375262602E-2</v>
      </c>
      <c r="H13" s="304">
        <f t="shared" si="1"/>
        <v>0.11372473745345066</v>
      </c>
      <c r="I13" s="304"/>
      <c r="J13" s="304">
        <f t="shared" si="2"/>
        <v>0.68853137791640695</v>
      </c>
      <c r="K13" s="304">
        <f t="shared" si="2"/>
        <v>1.082687846371799</v>
      </c>
      <c r="L13" s="304">
        <f t="shared" si="2"/>
        <v>1.6271083091646699</v>
      </c>
      <c r="M13" s="304"/>
      <c r="N13" s="304">
        <f t="shared" si="3"/>
        <v>2.4565049145616173</v>
      </c>
      <c r="O13" s="304">
        <f t="shared" si="3"/>
        <v>3.0850756759323588</v>
      </c>
      <c r="P13" s="304">
        <f t="shared" si="3"/>
        <v>4.0587315550965721</v>
      </c>
      <c r="Q13" s="306"/>
      <c r="R13" s="304">
        <f t="shared" ref="R13:T13" si="28">SUM(R25,R37,R55,R67,R79,R97)</f>
        <v>1.1917734080121474</v>
      </c>
      <c r="S13" s="304">
        <f t="shared" si="28"/>
        <v>1.4590544951288404</v>
      </c>
      <c r="T13" s="304">
        <f t="shared" si="28"/>
        <v>1.9372361861432912</v>
      </c>
      <c r="U13" s="306"/>
      <c r="V13" s="304">
        <f t="shared" ref="V13:X13" si="29">SUM(V25,V37,V55,V67,V79,V97)</f>
        <v>2.2052486694592526</v>
      </c>
      <c r="W13" s="304">
        <f t="shared" si="29"/>
        <v>2.6032651890679159</v>
      </c>
      <c r="X13" s="304">
        <f t="shared" si="29"/>
        <v>3.2011315424614013</v>
      </c>
      <c r="Y13" s="306"/>
      <c r="Z13" s="304">
        <f t="shared" ref="Z13:AB13" si="30">SUM(Z25,Z37,Z55,Z67,Z79,Z97)</f>
        <v>14.464927669305577</v>
      </c>
      <c r="AA13" s="304">
        <f t="shared" si="30"/>
        <v>13.463845987385387</v>
      </c>
      <c r="AB13" s="304">
        <f t="shared" si="30"/>
        <v>12.877892784775614</v>
      </c>
      <c r="AC13" s="306"/>
      <c r="AD13" s="304">
        <f t="shared" ref="AD13:AF13" si="31">SUM(AD25,AD37,AD55,AD67,AD79,AD97)</f>
        <v>11.484373149308057</v>
      </c>
      <c r="AE13" s="304">
        <f t="shared" si="31"/>
        <v>10.387546504692564</v>
      </c>
      <c r="AF13" s="304">
        <f t="shared" si="31"/>
        <v>8.7122396499718064</v>
      </c>
      <c r="AG13" s="306"/>
      <c r="AH13" s="304">
        <f t="shared" ref="AH13:AJ13" si="32">SUM(AH25,AH37,AH55,AH67,AH79,AH97)</f>
        <v>6.6685452689526166</v>
      </c>
      <c r="AI13" s="304">
        <f t="shared" si="32"/>
        <v>6.6135011281472709</v>
      </c>
      <c r="AJ13" s="304">
        <f t="shared" si="32"/>
        <v>5.1055855175082314</v>
      </c>
      <c r="AK13" s="306"/>
      <c r="AL13" s="304">
        <f t="shared" ref="AL13:AN13" si="33">SUM(AL25,AL37,AL55,AL67,AL79,AL97)</f>
        <v>3.2365239752886126</v>
      </c>
      <c r="AM13" s="304">
        <f t="shared" si="33"/>
        <v>2.65279155491231</v>
      </c>
      <c r="AN13" s="304">
        <f t="shared" si="33"/>
        <v>1.2329011400473362</v>
      </c>
    </row>
    <row r="14" spans="1:40" x14ac:dyDescent="0.2">
      <c r="A14" s="13" t="str">
        <f>name!E9</f>
        <v>Caring, leisure and other service occupations</v>
      </c>
      <c r="B14" s="304">
        <f t="shared" si="0"/>
        <v>41.826106176164963</v>
      </c>
      <c r="C14" s="304">
        <f t="shared" si="0"/>
        <v>41.291660506330395</v>
      </c>
      <c r="D14" s="304">
        <f t="shared" si="0"/>
        <v>43.662285381552017</v>
      </c>
      <c r="E14" s="304"/>
      <c r="F14" s="304">
        <f t="shared" si="1"/>
        <v>3.2453405131724455E-2</v>
      </c>
      <c r="G14" s="304">
        <f t="shared" si="1"/>
        <v>5.348618994390307E-2</v>
      </c>
      <c r="H14" s="304">
        <f t="shared" si="1"/>
        <v>8.5012668978457634E-2</v>
      </c>
      <c r="I14" s="304"/>
      <c r="J14" s="304">
        <f t="shared" si="2"/>
        <v>1.16207035014338</v>
      </c>
      <c r="K14" s="304">
        <f t="shared" si="2"/>
        <v>1.8823456297667593</v>
      </c>
      <c r="L14" s="304">
        <f t="shared" si="2"/>
        <v>2.9289138049768595</v>
      </c>
      <c r="M14" s="304"/>
      <c r="N14" s="304">
        <f t="shared" si="3"/>
        <v>4.1342417983827033</v>
      </c>
      <c r="O14" s="304">
        <f t="shared" si="3"/>
        <v>5.0928821011156833</v>
      </c>
      <c r="P14" s="304">
        <f t="shared" si="3"/>
        <v>6.1630517351782865</v>
      </c>
      <c r="Q14" s="306"/>
      <c r="R14" s="304">
        <f>SUM(R26,R38,R56,R68,R80,R98)</f>
        <v>3.0970282075560363</v>
      </c>
      <c r="S14" s="304">
        <f t="shared" ref="S14:T14" si="34">SUM(S26,S38,S56,S68,S80,S98)</f>
        <v>3.2588824453505496</v>
      </c>
      <c r="T14" s="304">
        <f t="shared" si="34"/>
        <v>3.4011306976759759</v>
      </c>
      <c r="U14" s="306"/>
      <c r="V14" s="304">
        <f t="shared" ref="V14:X14" si="35">SUM(V26,V38,V56,V68,V80,V98)</f>
        <v>2.2019480029395679</v>
      </c>
      <c r="W14" s="304">
        <f t="shared" si="35"/>
        <v>2.3963827468796066</v>
      </c>
      <c r="X14" s="304">
        <f t="shared" si="35"/>
        <v>2.7436367674425006</v>
      </c>
      <c r="Y14" s="306"/>
      <c r="Z14" s="304">
        <f t="shared" ref="Z14:AB14" si="36">SUM(Z26,Z38,Z56,Z68,Z80,Z98)</f>
        <v>15.293420339450901</v>
      </c>
      <c r="AA14" s="304">
        <f t="shared" si="36"/>
        <v>15.932840946635872</v>
      </c>
      <c r="AB14" s="304">
        <f t="shared" si="36"/>
        <v>18.85692855739471</v>
      </c>
      <c r="AC14" s="306"/>
      <c r="AD14" s="304">
        <f t="shared" ref="AD14:AF14" si="37">SUM(AD26,AD38,AD56,AD68,AD80,AD98)</f>
        <v>11.824274304867496</v>
      </c>
      <c r="AE14" s="304">
        <f t="shared" si="37"/>
        <v>9.5630569667608789</v>
      </c>
      <c r="AF14" s="304">
        <f t="shared" si="37"/>
        <v>7.3859838758623155</v>
      </c>
      <c r="AG14" s="306"/>
      <c r="AH14" s="304">
        <f t="shared" ref="AH14:AJ14" si="38">SUM(AH26,AH38,AH56,AH68,AH80,AH98)</f>
        <v>3.1735771287464027</v>
      </c>
      <c r="AI14" s="304">
        <f t="shared" si="38"/>
        <v>2.4435483430541201</v>
      </c>
      <c r="AJ14" s="304">
        <f t="shared" si="38"/>
        <v>1.671734281114984</v>
      </c>
      <c r="AK14" s="306"/>
      <c r="AL14" s="304">
        <f t="shared" ref="AL14:AN14" si="39">SUM(AL26,AL38,AL56,AL68,AL80,AL98)</f>
        <v>0.90709263894674796</v>
      </c>
      <c r="AM14" s="304">
        <f t="shared" si="39"/>
        <v>0.66823513682302238</v>
      </c>
      <c r="AN14" s="304">
        <f t="shared" si="39"/>
        <v>0.42589299292793203</v>
      </c>
    </row>
    <row r="15" spans="1:40" x14ac:dyDescent="0.2">
      <c r="A15" s="13" t="str">
        <f>name!E10</f>
        <v>Sales and customer service occupations</v>
      </c>
      <c r="B15" s="304">
        <f t="shared" si="0"/>
        <v>37.981193069000916</v>
      </c>
      <c r="C15" s="304">
        <f t="shared" si="0"/>
        <v>38.072448089305745</v>
      </c>
      <c r="D15" s="304">
        <f t="shared" si="0"/>
        <v>38.545352073207596</v>
      </c>
      <c r="E15" s="304"/>
      <c r="F15" s="304">
        <f t="shared" si="1"/>
        <v>8.4748378011933995E-2</v>
      </c>
      <c r="G15" s="304">
        <f t="shared" si="1"/>
        <v>0.13260639317070066</v>
      </c>
      <c r="H15" s="304">
        <f t="shared" si="1"/>
        <v>0.18745548772718931</v>
      </c>
      <c r="I15" s="304"/>
      <c r="J15" s="304">
        <f t="shared" si="2"/>
        <v>1.0538180214551132</v>
      </c>
      <c r="K15" s="304">
        <f t="shared" si="2"/>
        <v>1.6761150088935384</v>
      </c>
      <c r="L15" s="304">
        <f t="shared" si="2"/>
        <v>2.5461684294419982</v>
      </c>
      <c r="M15" s="304"/>
      <c r="N15" s="304">
        <f t="shared" si="3"/>
        <v>4.4978151212782986</v>
      </c>
      <c r="O15" s="304">
        <f t="shared" si="3"/>
        <v>5.5870497637720771</v>
      </c>
      <c r="P15" s="304">
        <f t="shared" si="3"/>
        <v>7.2449180554797152</v>
      </c>
      <c r="Q15" s="306"/>
      <c r="R15" s="304">
        <f t="shared" ref="R15:T15" si="40">SUM(R27,R39,R57,R69,R81,R99)</f>
        <v>1.460352490786788</v>
      </c>
      <c r="S15" s="304">
        <f t="shared" si="40"/>
        <v>1.7461975072080773</v>
      </c>
      <c r="T15" s="304">
        <f t="shared" si="40"/>
        <v>2.1872552879140761</v>
      </c>
      <c r="U15" s="306"/>
      <c r="V15" s="304">
        <f t="shared" ref="V15:X15" si="41">SUM(V27,V39,V57,V69,V81,V99)</f>
        <v>1.3646246347816551</v>
      </c>
      <c r="W15" s="304">
        <f t="shared" si="41"/>
        <v>1.6167383939528868</v>
      </c>
      <c r="X15" s="304">
        <f t="shared" si="41"/>
        <v>1.9928236829676933</v>
      </c>
      <c r="Y15" s="306"/>
      <c r="Z15" s="304">
        <f t="shared" ref="Z15:AB15" si="42">SUM(Z27,Z39,Z57,Z69,Z81,Z99)</f>
        <v>11.090663484441142</v>
      </c>
      <c r="AA15" s="304">
        <f t="shared" si="42"/>
        <v>11.30533936907978</v>
      </c>
      <c r="AB15" s="304">
        <f t="shared" si="42"/>
        <v>12.515805533815401</v>
      </c>
      <c r="AC15" s="306"/>
      <c r="AD15" s="304">
        <f t="shared" ref="AD15:AF15" si="43">SUM(AD27,AD39,AD57,AD69,AD81,AD99)</f>
        <v>10.432150265761214</v>
      </c>
      <c r="AE15" s="304">
        <f t="shared" si="43"/>
        <v>9.2819870982738717</v>
      </c>
      <c r="AF15" s="304">
        <f t="shared" si="43"/>
        <v>7.8356228015751554</v>
      </c>
      <c r="AG15" s="306"/>
      <c r="AH15" s="304">
        <f t="shared" ref="AH15:AJ15" si="44">SUM(AH27,AH39,AH57,AH69,AH81,AH99)</f>
        <v>5.8040527067594239</v>
      </c>
      <c r="AI15" s="304">
        <f t="shared" si="44"/>
        <v>5.0106079692901453</v>
      </c>
      <c r="AJ15" s="304">
        <f t="shared" si="44"/>
        <v>2.9077335832777864</v>
      </c>
      <c r="AK15" s="306"/>
      <c r="AL15" s="304">
        <f t="shared" ref="AL15:AN15" si="45">SUM(AL27,AL39,AL57,AL69,AL81,AL99)</f>
        <v>2.1929679657253476</v>
      </c>
      <c r="AM15" s="304">
        <f t="shared" si="45"/>
        <v>1.7158065856646656</v>
      </c>
      <c r="AN15" s="304">
        <f t="shared" si="45"/>
        <v>1.1275692110085787</v>
      </c>
    </row>
    <row r="16" spans="1:40" x14ac:dyDescent="0.2">
      <c r="A16" s="13" t="str">
        <f>name!E11</f>
        <v>Process, plant and machine operatives</v>
      </c>
      <c r="B16" s="304">
        <f t="shared" si="0"/>
        <v>29.612225340138941</v>
      </c>
      <c r="C16" s="304">
        <f t="shared" si="0"/>
        <v>30.014558240661</v>
      </c>
      <c r="D16" s="304">
        <f t="shared" si="0"/>
        <v>27.742599151186759</v>
      </c>
      <c r="E16" s="304"/>
      <c r="F16" s="304">
        <f t="shared" si="1"/>
        <v>4.8653478018644877E-2</v>
      </c>
      <c r="G16" s="304">
        <f t="shared" si="1"/>
        <v>9.0359666659519527E-2</v>
      </c>
      <c r="H16" s="304">
        <f t="shared" si="1"/>
        <v>0.16105223256340745</v>
      </c>
      <c r="I16" s="304"/>
      <c r="J16" s="304">
        <f t="shared" si="2"/>
        <v>0.41824318789073123</v>
      </c>
      <c r="K16" s="304">
        <f t="shared" si="2"/>
        <v>0.72712356181808213</v>
      </c>
      <c r="L16" s="304">
        <f t="shared" si="2"/>
        <v>1.15429556858288</v>
      </c>
      <c r="M16" s="304"/>
      <c r="N16" s="304">
        <f t="shared" si="3"/>
        <v>1.249312710079683</v>
      </c>
      <c r="O16" s="304">
        <f t="shared" si="3"/>
        <v>1.7619462188400496</v>
      </c>
      <c r="P16" s="304">
        <f t="shared" si="3"/>
        <v>2.6873020668123662</v>
      </c>
      <c r="Q16" s="306"/>
      <c r="R16" s="304">
        <f t="shared" ref="R16:T16" si="46">SUM(R28,R40,R58,R70,R82,R100)</f>
        <v>0.53497680673345871</v>
      </c>
      <c r="S16" s="304">
        <f t="shared" si="46"/>
        <v>0.72527589642142676</v>
      </c>
      <c r="T16" s="304">
        <f t="shared" si="46"/>
        <v>0.98388524864794391</v>
      </c>
      <c r="U16" s="306"/>
      <c r="V16" s="304">
        <f t="shared" ref="V16:X16" si="47">SUM(V28,V40,V58,V70,V82,V100)</f>
        <v>0.95911354170856744</v>
      </c>
      <c r="W16" s="304">
        <f t="shared" si="47"/>
        <v>1.2396049755250407</v>
      </c>
      <c r="X16" s="304">
        <f t="shared" si="47"/>
        <v>1.6197412032378362</v>
      </c>
      <c r="Y16" s="306"/>
      <c r="Z16" s="304">
        <f t="shared" ref="Z16:AB16" si="48">SUM(Z28,Z40,Z58,Z70,Z82,Z100)</f>
        <v>6.9062056560055547</v>
      </c>
      <c r="AA16" s="304">
        <f t="shared" si="48"/>
        <v>7.2016264463920363</v>
      </c>
      <c r="AB16" s="304">
        <f t="shared" si="48"/>
        <v>7.869479697450994</v>
      </c>
      <c r="AC16" s="306"/>
      <c r="AD16" s="304">
        <f t="shared" ref="AD16:AF16" si="49">SUM(AD28,AD40,AD58,AD70,AD82,AD100)</f>
        <v>8.9458075166335504</v>
      </c>
      <c r="AE16" s="304">
        <f t="shared" si="49"/>
        <v>8.8564044952278689</v>
      </c>
      <c r="AF16" s="304">
        <f t="shared" si="49"/>
        <v>7.734259032663398</v>
      </c>
      <c r="AG16" s="306"/>
      <c r="AH16" s="304">
        <f t="shared" ref="AH16:AJ16" si="50">SUM(AH28,AH40,AH58,AH70,AH82,AH100)</f>
        <v>7.2278790099913044</v>
      </c>
      <c r="AI16" s="304">
        <f t="shared" si="50"/>
        <v>7.0080135768911589</v>
      </c>
      <c r="AJ16" s="304">
        <f t="shared" si="50"/>
        <v>4.425195921846262</v>
      </c>
      <c r="AK16" s="306"/>
      <c r="AL16" s="304">
        <f t="shared" ref="AL16:AN16" si="51">SUM(AL28,AL40,AL58,AL70,AL82,AL100)</f>
        <v>3.322033433077447</v>
      </c>
      <c r="AM16" s="304">
        <f t="shared" si="51"/>
        <v>2.4042034028858197</v>
      </c>
      <c r="AN16" s="304">
        <f t="shared" si="51"/>
        <v>1.1073881793816696</v>
      </c>
    </row>
    <row r="17" spans="1:40" x14ac:dyDescent="0.2">
      <c r="A17" s="13" t="str">
        <f>name!E12</f>
        <v>Elementary occupations</v>
      </c>
      <c r="B17" s="304">
        <f t="shared" si="0"/>
        <v>50.164812945958005</v>
      </c>
      <c r="C17" s="304">
        <f t="shared" si="0"/>
        <v>51.120568751189168</v>
      </c>
      <c r="D17" s="304">
        <f t="shared" si="0"/>
        <v>49.068708468210609</v>
      </c>
      <c r="E17" s="304"/>
      <c r="F17" s="304">
        <f t="shared" si="1"/>
        <v>2.4606434693101854E-2</v>
      </c>
      <c r="G17" s="304">
        <f t="shared" si="1"/>
        <v>3.725130707942071E-2</v>
      </c>
      <c r="H17" s="304">
        <f t="shared" si="1"/>
        <v>5.6199949589829136E-2</v>
      </c>
      <c r="I17" s="304"/>
      <c r="J17" s="304">
        <f t="shared" si="2"/>
        <v>0.8146158624050075</v>
      </c>
      <c r="K17" s="304">
        <f t="shared" si="2"/>
        <v>1.3162079918706275</v>
      </c>
      <c r="L17" s="304">
        <f t="shared" si="2"/>
        <v>2.0393414225998763</v>
      </c>
      <c r="M17" s="304"/>
      <c r="N17" s="304">
        <f t="shared" si="3"/>
        <v>3.4420904811407196</v>
      </c>
      <c r="O17" s="304">
        <f t="shared" si="3"/>
        <v>4.5415626050619915</v>
      </c>
      <c r="P17" s="304">
        <f t="shared" si="3"/>
        <v>5.9329668686483155</v>
      </c>
      <c r="Q17" s="306"/>
      <c r="R17" s="304">
        <f t="shared" ref="R17:T17" si="52">SUM(R29,R41,R59,R71,R83,R101)</f>
        <v>1.6328427319878058</v>
      </c>
      <c r="S17" s="304">
        <f t="shared" si="52"/>
        <v>2.1755006847709994</v>
      </c>
      <c r="T17" s="304">
        <f t="shared" si="52"/>
        <v>2.9661022729723885</v>
      </c>
      <c r="U17" s="306"/>
      <c r="V17" s="304">
        <f t="shared" ref="V17:X17" si="53">SUM(V29,V41,V59,V71,V83,V101)</f>
        <v>1.6158347909779858</v>
      </c>
      <c r="W17" s="304">
        <f t="shared" si="53"/>
        <v>2.1198470154476761</v>
      </c>
      <c r="X17" s="304">
        <f t="shared" si="53"/>
        <v>2.7924620830534232</v>
      </c>
      <c r="Y17" s="306"/>
      <c r="Z17" s="304">
        <f t="shared" ref="Z17:AB17" si="54">SUM(Z29,Z41,Z59,Z71,Z83,Z101)</f>
        <v>9.9532359561538097</v>
      </c>
      <c r="AA17" s="304">
        <f t="shared" si="54"/>
        <v>10.107503332944553</v>
      </c>
      <c r="AB17" s="304">
        <f t="shared" si="54"/>
        <v>11.649182721982502</v>
      </c>
      <c r="AC17" s="306"/>
      <c r="AD17" s="304">
        <f t="shared" ref="AD17:AF17" si="55">SUM(AD29,AD41,AD59,AD71,AD83,AD101)</f>
        <v>14.951922943269892</v>
      </c>
      <c r="AE17" s="304">
        <f t="shared" si="55"/>
        <v>13.863036412319627</v>
      </c>
      <c r="AF17" s="304">
        <f t="shared" si="55"/>
        <v>11.927981685870842</v>
      </c>
      <c r="AG17" s="306"/>
      <c r="AH17" s="304">
        <f t="shared" ref="AH17:AJ17" si="56">SUM(AH29,AH41,AH59,AH71,AH83,AH101)</f>
        <v>12.514327768611027</v>
      </c>
      <c r="AI17" s="304">
        <f t="shared" si="56"/>
        <v>12.60337165808509</v>
      </c>
      <c r="AJ17" s="304">
        <f t="shared" si="56"/>
        <v>9.025546663860915</v>
      </c>
      <c r="AK17" s="306"/>
      <c r="AL17" s="304">
        <f t="shared" ref="AL17:AN17" si="57">SUM(AL29,AL41,AL59,AL71,AL83,AL101)</f>
        <v>5.2153359767186647</v>
      </c>
      <c r="AM17" s="304">
        <f t="shared" si="57"/>
        <v>4.3562877436091823</v>
      </c>
      <c r="AN17" s="304">
        <f t="shared" si="57"/>
        <v>2.6789247996325147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9.8580000000000023</v>
      </c>
      <c r="C20" s="305">
        <f>SUM(C21:C29)</f>
        <v>9.9900000000000073</v>
      </c>
      <c r="D20" s="305">
        <f>SUM(D21:D29)</f>
        <v>10.037000000000017</v>
      </c>
      <c r="E20" s="304"/>
      <c r="F20" s="305">
        <f>SUM(F21:F29)</f>
        <v>6.7668645090523269E-2</v>
      </c>
      <c r="G20" s="305">
        <f>SUM(G21:G29)</f>
        <v>9.4265615891593088E-2</v>
      </c>
      <c r="H20" s="305">
        <f>SUM(H21:H29)</f>
        <v>0.12800537901758915</v>
      </c>
      <c r="I20" s="304"/>
      <c r="J20" s="305">
        <f>SUM(J21:J29)</f>
        <v>0.50838850966698923</v>
      </c>
      <c r="K20" s="305">
        <f>SUM(K21:K29)</f>
        <v>0.72718269348876619</v>
      </c>
      <c r="L20" s="305">
        <f>SUM(L21:L29)</f>
        <v>0.99689667194188891</v>
      </c>
      <c r="M20" s="304"/>
      <c r="N20" s="305">
        <f>SUM(N21:N29)</f>
        <v>1.4830370179066024</v>
      </c>
      <c r="O20" s="305">
        <f>SUM(O21:O29)</f>
        <v>1.7146875109124742</v>
      </c>
      <c r="P20" s="305">
        <f>SUM(P21:P29)</f>
        <v>2.0786230877079159</v>
      </c>
      <c r="Q20" s="306"/>
      <c r="R20" s="305">
        <f>SUM(R21:R29)</f>
        <v>0.39696448783331473</v>
      </c>
      <c r="S20" s="305">
        <f>SUM(S21:S29)</f>
        <v>0.45037932983701073</v>
      </c>
      <c r="T20" s="305">
        <f>SUM(T21:T29)</f>
        <v>0.55349060094051894</v>
      </c>
      <c r="U20" s="306"/>
      <c r="V20" s="305">
        <f>SUM(V21:V29)</f>
        <v>0.89478508562026704</v>
      </c>
      <c r="W20" s="305">
        <f>SUM(W21:W29)</f>
        <v>1.0261121649507763</v>
      </c>
      <c r="X20" s="305">
        <f>SUM(X21:X29)</f>
        <v>1.2292821701152568</v>
      </c>
      <c r="Y20" s="306"/>
      <c r="Z20" s="305">
        <f>SUM(Z21:Z29)</f>
        <v>2.2730624207311521</v>
      </c>
      <c r="AA20" s="305">
        <f>SUM(AA21:AA29)</f>
        <v>2.1510033034678928</v>
      </c>
      <c r="AB20" s="305">
        <f>SUM(AB21:AB29)</f>
        <v>2.2132190431783081</v>
      </c>
      <c r="AC20" s="306"/>
      <c r="AD20" s="305">
        <f>SUM(AD21:AD29)</f>
        <v>1.9790573501534732</v>
      </c>
      <c r="AE20" s="305">
        <f>SUM(AE21:AE29)</f>
        <v>1.7432997221630413</v>
      </c>
      <c r="AF20" s="305">
        <f>SUM(AF21:AF29)</f>
        <v>1.4298492686284265</v>
      </c>
      <c r="AG20" s="306"/>
      <c r="AH20" s="305">
        <f>SUM(AH21:AH29)</f>
        <v>1.325938092607776</v>
      </c>
      <c r="AI20" s="305">
        <f>SUM(AI21:AI29)</f>
        <v>1.2174280921028178</v>
      </c>
      <c r="AJ20" s="305">
        <f>SUM(AJ21:AJ29)</f>
        <v>0.972802958995863</v>
      </c>
      <c r="AK20" s="306"/>
      <c r="AL20" s="305">
        <f>SUM(AL21:AL29)</f>
        <v>0.92909839038990383</v>
      </c>
      <c r="AM20" s="305">
        <f>SUM(AM21:AM29)</f>
        <v>0.86564156718563479</v>
      </c>
      <c r="AN20" s="305">
        <f>SUM(AN21:AN29)</f>
        <v>0.43483081947424768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0.74837364781401639</v>
      </c>
      <c r="C21" s="304">
        <f t="shared" ref="C21:D21" si="59">SUM(G21,K21,O21,S21,W21,AA21,AE21,AI21,AM21)</f>
        <v>0.7111112165208342</v>
      </c>
      <c r="D21" s="304">
        <f t="shared" si="59"/>
        <v>0.74730156247173751</v>
      </c>
      <c r="E21" s="304"/>
      <c r="F21" s="304">
        <v>1.2420918925622661E-2</v>
      </c>
      <c r="G21" s="304">
        <v>1.5923083809048808E-2</v>
      </c>
      <c r="H21" s="304">
        <v>2.0141414201887635E-2</v>
      </c>
      <c r="I21" s="304"/>
      <c r="J21" s="304">
        <v>9.1454583963199151E-2</v>
      </c>
      <c r="K21" s="304">
        <v>0.10865634996992482</v>
      </c>
      <c r="L21" s="304">
        <v>0.12894688007470659</v>
      </c>
      <c r="M21" s="304"/>
      <c r="N21" s="304">
        <v>0.15446935428762448</v>
      </c>
      <c r="O21" s="304">
        <v>0.1470183382758079</v>
      </c>
      <c r="P21" s="304">
        <v>0.16411572506693925</v>
      </c>
      <c r="Q21" s="306"/>
      <c r="R21" s="304">
        <v>3.5606960872446643E-2</v>
      </c>
      <c r="S21" s="304">
        <v>3.5234909928702207E-2</v>
      </c>
      <c r="T21" s="304">
        <v>3.918264666693877E-2</v>
      </c>
      <c r="U21" s="306"/>
      <c r="V21" s="304">
        <v>5.859902275833237E-2</v>
      </c>
      <c r="W21" s="304">
        <v>5.3281900660311195E-2</v>
      </c>
      <c r="X21" s="304">
        <v>5.579971923086241E-2</v>
      </c>
      <c r="Y21" s="306"/>
      <c r="Z21" s="304">
        <v>0.16097715889584815</v>
      </c>
      <c r="AA21" s="304">
        <v>0.15924529329384499</v>
      </c>
      <c r="AB21" s="304">
        <v>0.18658380283418846</v>
      </c>
      <c r="AC21" s="306"/>
      <c r="AD21" s="304">
        <v>0.12152371842052068</v>
      </c>
      <c r="AE21" s="304">
        <v>9.4989533581288074E-2</v>
      </c>
      <c r="AF21" s="304">
        <v>7.4376112740867972E-2</v>
      </c>
      <c r="AG21" s="306"/>
      <c r="AH21" s="304">
        <v>6.5792013410882505E-2</v>
      </c>
      <c r="AI21" s="304">
        <v>5.3285975402644632E-2</v>
      </c>
      <c r="AJ21" s="304">
        <v>3.2509215175669327E-2</v>
      </c>
      <c r="AK21" s="306"/>
      <c r="AL21" s="304">
        <v>4.7529916279539702E-2</v>
      </c>
      <c r="AM21" s="304">
        <v>4.3475831599261577E-2</v>
      </c>
      <c r="AN21" s="304">
        <v>4.5646046479677113E-2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1.1084321645848041</v>
      </c>
      <c r="C22" s="304">
        <f t="shared" ref="C22:C29" si="61">SUM(G22,K22,O22,S22,W22,AA22,AE22,AI22,AM22)</f>
        <v>1.2624937555670086</v>
      </c>
      <c r="D22" s="304">
        <f t="shared" ref="D22:D29" si="62">SUM(H22,L22,P22,T22,X22,AB22,AF22,AJ22,AN22)</f>
        <v>1.4710145463564566</v>
      </c>
      <c r="E22" s="304"/>
      <c r="F22" s="304">
        <v>3.0750597835077564E-2</v>
      </c>
      <c r="G22" s="304">
        <v>4.5884961506551074E-2</v>
      </c>
      <c r="H22" s="304">
        <v>6.5500928344392167E-2</v>
      </c>
      <c r="I22" s="304"/>
      <c r="J22" s="304">
        <v>0.19813621998641245</v>
      </c>
      <c r="K22" s="304">
        <v>0.30276330772879356</v>
      </c>
      <c r="L22" s="304">
        <v>0.43854552846112083</v>
      </c>
      <c r="M22" s="304"/>
      <c r="N22" s="304">
        <v>0.35812143767088078</v>
      </c>
      <c r="O22" s="304">
        <v>0.40017196814694306</v>
      </c>
      <c r="P22" s="304">
        <v>0.43062387251957496</v>
      </c>
      <c r="Q22" s="306"/>
      <c r="R22" s="304">
        <v>3.6461525085529203E-2</v>
      </c>
      <c r="S22" s="304">
        <v>4.215779531828269E-2</v>
      </c>
      <c r="T22" s="304">
        <v>4.4480398649913162E-2</v>
      </c>
      <c r="U22" s="306"/>
      <c r="V22" s="304">
        <v>0.12917124867572854</v>
      </c>
      <c r="W22" s="304">
        <v>0.14254533401472369</v>
      </c>
      <c r="X22" s="304">
        <v>0.16638437011229915</v>
      </c>
      <c r="Y22" s="306"/>
      <c r="Z22" s="304">
        <v>0.14927585384831196</v>
      </c>
      <c r="AA22" s="304">
        <v>0.13482997064789284</v>
      </c>
      <c r="AB22" s="304">
        <v>0.1407304031307906</v>
      </c>
      <c r="AC22" s="306"/>
      <c r="AD22" s="304">
        <v>0.11160676544569385</v>
      </c>
      <c r="AE22" s="304">
        <v>9.9093825007462971E-2</v>
      </c>
      <c r="AF22" s="304">
        <v>0.10883641627981548</v>
      </c>
      <c r="AG22" s="306"/>
      <c r="AH22" s="304">
        <v>6.4842236473047196E-2</v>
      </c>
      <c r="AI22" s="304">
        <v>6.2684892031482725E-2</v>
      </c>
      <c r="AJ22" s="304">
        <v>4.9915714572158994E-2</v>
      </c>
      <c r="AK22" s="306"/>
      <c r="AL22" s="304">
        <v>3.0066279564122542E-2</v>
      </c>
      <c r="AM22" s="304">
        <v>3.2361701164876279E-2</v>
      </c>
      <c r="AN22" s="304">
        <v>2.5996914286391334E-2</v>
      </c>
    </row>
    <row r="23" spans="1:40" x14ac:dyDescent="0.2">
      <c r="A23" s="13" t="str">
        <f t="shared" si="58"/>
        <v>Associate professional occupations</v>
      </c>
      <c r="B23" s="304">
        <f t="shared" si="60"/>
        <v>0.7563039914715296</v>
      </c>
      <c r="C23" s="304">
        <f t="shared" si="61"/>
        <v>0.75584398984032408</v>
      </c>
      <c r="D23" s="304">
        <f t="shared" si="62"/>
        <v>0.83625214212128474</v>
      </c>
      <c r="E23" s="304"/>
      <c r="F23" s="304">
        <v>1.170596940848697E-2</v>
      </c>
      <c r="G23" s="304">
        <v>1.5628158015848853E-2</v>
      </c>
      <c r="H23" s="304">
        <v>2.1968345083061475E-2</v>
      </c>
      <c r="I23" s="304"/>
      <c r="J23" s="304">
        <v>5.5724473239957627E-2</v>
      </c>
      <c r="K23" s="304">
        <v>7.85531562017035E-2</v>
      </c>
      <c r="L23" s="304">
        <v>0.11156640501920247</v>
      </c>
      <c r="M23" s="304"/>
      <c r="N23" s="304">
        <v>0.18260774287518081</v>
      </c>
      <c r="O23" s="304">
        <v>0.2010621124309307</v>
      </c>
      <c r="P23" s="304">
        <v>0.22706505376618927</v>
      </c>
      <c r="Q23" s="306"/>
      <c r="R23" s="304">
        <v>2.3342911317176598E-2</v>
      </c>
      <c r="S23" s="304">
        <v>2.3566598449399356E-2</v>
      </c>
      <c r="T23" s="304">
        <v>2.6706687142948698E-2</v>
      </c>
      <c r="U23" s="306"/>
      <c r="V23" s="304">
        <v>8.5481936447520709E-2</v>
      </c>
      <c r="W23" s="304">
        <v>8.9841509024032082E-2</v>
      </c>
      <c r="X23" s="304">
        <v>0.10892077822335561</v>
      </c>
      <c r="Y23" s="306"/>
      <c r="Z23" s="304">
        <v>0.20984401689631241</v>
      </c>
      <c r="AA23" s="304">
        <v>0.18643781720318225</v>
      </c>
      <c r="AB23" s="304">
        <v>0.21084210890345928</v>
      </c>
      <c r="AC23" s="306"/>
      <c r="AD23" s="304">
        <v>8.6560417954558447E-2</v>
      </c>
      <c r="AE23" s="304">
        <v>6.2965663826080515E-2</v>
      </c>
      <c r="AF23" s="304">
        <v>5.0634231698733441E-2</v>
      </c>
      <c r="AG23" s="306"/>
      <c r="AH23" s="304">
        <v>6.9266347526643304E-2</v>
      </c>
      <c r="AI23" s="304">
        <v>6.5917710406453528E-2</v>
      </c>
      <c r="AJ23" s="304">
        <v>4.9232661419655308E-2</v>
      </c>
      <c r="AK23" s="306"/>
      <c r="AL23" s="304">
        <v>3.1770175805692732E-2</v>
      </c>
      <c r="AM23" s="304">
        <v>3.187126428269324E-2</v>
      </c>
      <c r="AN23" s="304">
        <v>2.9315870864679048E-2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1.0104763440412627</v>
      </c>
      <c r="C24" s="304">
        <f t="shared" si="61"/>
        <v>1.0394235697696756</v>
      </c>
      <c r="D24" s="304">
        <f t="shared" si="62"/>
        <v>0.95154698271472948</v>
      </c>
      <c r="E24" s="304"/>
      <c r="F24" s="304">
        <v>2.0634357546144223E-3</v>
      </c>
      <c r="G24" s="304">
        <v>2.8318345372450428E-3</v>
      </c>
      <c r="H24" s="304">
        <v>3.2602273517020703E-3</v>
      </c>
      <c r="I24" s="304"/>
      <c r="J24" s="304">
        <v>4.4307781327400549E-2</v>
      </c>
      <c r="K24" s="304">
        <v>7.2035069792929715E-2</v>
      </c>
      <c r="L24" s="304">
        <v>0.10192230746963614</v>
      </c>
      <c r="M24" s="304"/>
      <c r="N24" s="304">
        <v>0.12815741481780921</v>
      </c>
      <c r="O24" s="304">
        <v>0.15546629347207747</v>
      </c>
      <c r="P24" s="304">
        <v>0.17106368750983961</v>
      </c>
      <c r="Q24" s="306"/>
      <c r="R24" s="304">
        <v>2.1882128886713391E-2</v>
      </c>
      <c r="S24" s="304">
        <v>2.0274629492321655E-2</v>
      </c>
      <c r="T24" s="304">
        <v>1.6790528386936517E-2</v>
      </c>
      <c r="U24" s="306"/>
      <c r="V24" s="304">
        <v>9.6803880633166334E-2</v>
      </c>
      <c r="W24" s="304">
        <v>0.11586034498502998</v>
      </c>
      <c r="X24" s="304">
        <v>0.12395125750405801</v>
      </c>
      <c r="Y24" s="306"/>
      <c r="Z24" s="304">
        <v>0.31615225265378494</v>
      </c>
      <c r="AA24" s="304">
        <v>0.33527273090856047</v>
      </c>
      <c r="AB24" s="304">
        <v>0.3093980735056438</v>
      </c>
      <c r="AC24" s="306"/>
      <c r="AD24" s="304">
        <v>0.23327686331322356</v>
      </c>
      <c r="AE24" s="304">
        <v>0.18688158943236477</v>
      </c>
      <c r="AF24" s="304">
        <v>0.12484155888313615</v>
      </c>
      <c r="AG24" s="306"/>
      <c r="AH24" s="304">
        <v>8.604210742038447E-2</v>
      </c>
      <c r="AI24" s="304">
        <v>6.1311316377226623E-2</v>
      </c>
      <c r="AJ24" s="304">
        <v>2.4463090418550024E-2</v>
      </c>
      <c r="AK24" s="306"/>
      <c r="AL24" s="304">
        <v>8.1790479234165811E-2</v>
      </c>
      <c r="AM24" s="304">
        <v>8.9489760771919974E-2</v>
      </c>
      <c r="AN24" s="304">
        <v>7.5856251685227208E-2</v>
      </c>
    </row>
    <row r="25" spans="1:40" x14ac:dyDescent="0.2">
      <c r="A25" s="13" t="str">
        <f t="shared" si="58"/>
        <v>Skilled trades occupations</v>
      </c>
      <c r="B25" s="304">
        <f t="shared" si="60"/>
        <v>3.9155628216280922</v>
      </c>
      <c r="C25" s="304">
        <f t="shared" si="61"/>
        <v>3.83892639303826</v>
      </c>
      <c r="D25" s="304">
        <f t="shared" si="62"/>
        <v>3.6951247072928619</v>
      </c>
      <c r="E25" s="304"/>
      <c r="F25" s="304">
        <v>7.3897999852956036E-3</v>
      </c>
      <c r="G25" s="304">
        <v>9.0593185186918449E-3</v>
      </c>
      <c r="H25" s="304">
        <v>1.0319401433214135E-2</v>
      </c>
      <c r="I25" s="304"/>
      <c r="J25" s="304">
        <v>6.759995323798218E-2</v>
      </c>
      <c r="K25" s="304">
        <v>8.7549874668766334E-2</v>
      </c>
      <c r="L25" s="304">
        <v>0.11439787958058084</v>
      </c>
      <c r="M25" s="304"/>
      <c r="N25" s="304">
        <v>0.48585483523468431</v>
      </c>
      <c r="O25" s="304">
        <v>0.58953453445662629</v>
      </c>
      <c r="P25" s="304">
        <v>0.80069404126172461</v>
      </c>
      <c r="Q25" s="306"/>
      <c r="R25" s="304">
        <v>0.18494544273861621</v>
      </c>
      <c r="S25" s="304">
        <v>0.2228436471121765</v>
      </c>
      <c r="T25" s="304">
        <v>0.30146660866442065</v>
      </c>
      <c r="U25" s="306"/>
      <c r="V25" s="304">
        <v>0.381006839785829</v>
      </c>
      <c r="W25" s="304">
        <v>0.43993727000792637</v>
      </c>
      <c r="X25" s="304">
        <v>0.55517243253744308</v>
      </c>
      <c r="Y25" s="306"/>
      <c r="Z25" s="304">
        <v>0.78824511938224862</v>
      </c>
      <c r="AA25" s="304">
        <v>0.65896044030504553</v>
      </c>
      <c r="AB25" s="304">
        <v>0.60306074391204567</v>
      </c>
      <c r="AC25" s="306"/>
      <c r="AD25" s="304">
        <v>0.84203875293337072</v>
      </c>
      <c r="AE25" s="304">
        <v>0.73389388906244912</v>
      </c>
      <c r="AF25" s="304">
        <v>0.60757042171042164</v>
      </c>
      <c r="AG25" s="306"/>
      <c r="AH25" s="304">
        <v>0.6267200138344039</v>
      </c>
      <c r="AI25" s="304">
        <v>0.62194332346535486</v>
      </c>
      <c r="AJ25" s="304">
        <v>0.54866409536375638</v>
      </c>
      <c r="AK25" s="306"/>
      <c r="AL25" s="304">
        <v>0.53176206449566188</v>
      </c>
      <c r="AM25" s="304">
        <v>0.47520409544122327</v>
      </c>
      <c r="AN25" s="304">
        <v>0.15377908282925451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0.20568028299526261</v>
      </c>
      <c r="C26" s="304">
        <f t="shared" si="61"/>
        <v>0.18301819891033402</v>
      </c>
      <c r="D26" s="304">
        <f t="shared" si="62"/>
        <v>0.18579947298564989</v>
      </c>
      <c r="E26" s="304"/>
      <c r="F26" s="304">
        <v>7.797595722300963E-4</v>
      </c>
      <c r="G26" s="304">
        <v>9.4608214133979338E-4</v>
      </c>
      <c r="H26" s="304">
        <v>1.1803733722612619E-3</v>
      </c>
      <c r="I26" s="304"/>
      <c r="J26" s="304">
        <v>7.5957182658488434E-3</v>
      </c>
      <c r="K26" s="304">
        <v>8.8180798492128575E-3</v>
      </c>
      <c r="L26" s="304">
        <v>1.0806673734658568E-2</v>
      </c>
      <c r="M26" s="304"/>
      <c r="N26" s="304">
        <v>2.6360238176672188E-2</v>
      </c>
      <c r="O26" s="304">
        <v>2.1075704332997519E-2</v>
      </c>
      <c r="P26" s="304">
        <v>1.8662185809876497E-2</v>
      </c>
      <c r="Q26" s="306"/>
      <c r="R26" s="304">
        <v>1.3738438294590363E-2</v>
      </c>
      <c r="S26" s="304">
        <v>1.353205095269046E-2</v>
      </c>
      <c r="T26" s="304">
        <v>1.6019990587605074E-2</v>
      </c>
      <c r="U26" s="306"/>
      <c r="V26" s="304">
        <v>7.8349228780662823E-3</v>
      </c>
      <c r="W26" s="304">
        <v>5.4230495100124837E-3</v>
      </c>
      <c r="X26" s="304">
        <v>4.9538932315734982E-3</v>
      </c>
      <c r="Y26" s="306"/>
      <c r="Z26" s="304">
        <v>2.4935743700286121E-2</v>
      </c>
      <c r="AA26" s="304">
        <v>1.9116693926411864E-2</v>
      </c>
      <c r="AB26" s="304">
        <v>2.1731759017009206E-2</v>
      </c>
      <c r="AC26" s="306"/>
      <c r="AD26" s="304">
        <v>2.6238587102983657E-2</v>
      </c>
      <c r="AE26" s="304">
        <v>1.0927707750848916E-2</v>
      </c>
      <c r="AF26" s="304">
        <v>7.5089044025472337E-3</v>
      </c>
      <c r="AG26" s="306"/>
      <c r="AH26" s="304">
        <v>7.3531855246888614E-2</v>
      </c>
      <c r="AI26" s="304">
        <v>7.8689014259847673E-2</v>
      </c>
      <c r="AJ26" s="304">
        <v>8.9816610465377866E-2</v>
      </c>
      <c r="AK26" s="306"/>
      <c r="AL26" s="304">
        <v>2.4665019757696437E-2</v>
      </c>
      <c r="AM26" s="304">
        <v>2.4489816186972456E-2</v>
      </c>
      <c r="AN26" s="304">
        <v>1.5119082364740685E-2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0.44024938065692143</v>
      </c>
      <c r="C27" s="304">
        <f t="shared" si="61"/>
        <v>0.43987217442191839</v>
      </c>
      <c r="D27" s="304">
        <f t="shared" si="62"/>
        <v>0.45316637737668553</v>
      </c>
      <c r="E27" s="304"/>
      <c r="F27" s="304">
        <v>2.3507707673084011E-3</v>
      </c>
      <c r="G27" s="304">
        <v>3.5953780665526763E-3</v>
      </c>
      <c r="H27" s="304">
        <v>4.9776817894163173E-3</v>
      </c>
      <c r="I27" s="304"/>
      <c r="J27" s="304">
        <v>1.6965637353739012E-2</v>
      </c>
      <c r="K27" s="304">
        <v>2.4819246362991727E-2</v>
      </c>
      <c r="L27" s="304">
        <v>3.0456959853671209E-2</v>
      </c>
      <c r="M27" s="304"/>
      <c r="N27" s="304">
        <v>4.596691213487402E-2</v>
      </c>
      <c r="O27" s="304">
        <v>5.5001803474598092E-2</v>
      </c>
      <c r="P27" s="304">
        <v>7.243773303974739E-2</v>
      </c>
      <c r="Q27" s="306"/>
      <c r="R27" s="304">
        <v>4.085915545870919E-2</v>
      </c>
      <c r="S27" s="304">
        <v>4.6480967023767611E-2</v>
      </c>
      <c r="T27" s="304">
        <v>5.5585099884307876E-2</v>
      </c>
      <c r="U27" s="306"/>
      <c r="V27" s="304">
        <v>2.9626288321512609E-2</v>
      </c>
      <c r="W27" s="304">
        <v>3.274465785847306E-2</v>
      </c>
      <c r="X27" s="304">
        <v>3.1561107290512598E-2</v>
      </c>
      <c r="Y27" s="306"/>
      <c r="Z27" s="304">
        <v>0.11854536739555968</v>
      </c>
      <c r="AA27" s="304">
        <v>0.11415373478184986</v>
      </c>
      <c r="AB27" s="304">
        <v>0.12938520762728103</v>
      </c>
      <c r="AC27" s="306"/>
      <c r="AD27" s="304">
        <v>9.5079339324985634E-2</v>
      </c>
      <c r="AE27" s="304">
        <v>8.7359873917319822E-2</v>
      </c>
      <c r="AF27" s="304">
        <v>8.1512918492177913E-2</v>
      </c>
      <c r="AG27" s="306"/>
      <c r="AH27" s="304">
        <v>7.0131311504619126E-2</v>
      </c>
      <c r="AI27" s="304">
        <v>5.6275994191246882E-2</v>
      </c>
      <c r="AJ27" s="304">
        <v>3.2304486974983851E-2</v>
      </c>
      <c r="AK27" s="306"/>
      <c r="AL27" s="304">
        <v>2.0724598395613775E-2</v>
      </c>
      <c r="AM27" s="304">
        <v>1.9440518745118623E-2</v>
      </c>
      <c r="AN27" s="304">
        <v>1.494518242458736E-2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0.77661872448111102</v>
      </c>
      <c r="C28" s="304">
        <f t="shared" si="61"/>
        <v>0.77370836459769232</v>
      </c>
      <c r="D28" s="304">
        <f t="shared" si="62"/>
        <v>0.74599354401361762</v>
      </c>
      <c r="E28" s="304"/>
      <c r="F28" s="304">
        <v>1.9090864920094395E-4</v>
      </c>
      <c r="G28" s="304">
        <v>3.7657163258607252E-4</v>
      </c>
      <c r="H28" s="304">
        <v>6.3660657390421978E-4</v>
      </c>
      <c r="I28" s="304"/>
      <c r="J28" s="304">
        <v>7.9378066664984905E-3</v>
      </c>
      <c r="K28" s="304">
        <v>1.2060012733502752E-2</v>
      </c>
      <c r="L28" s="304">
        <v>1.5998693117229876E-2</v>
      </c>
      <c r="M28" s="304"/>
      <c r="N28" s="304">
        <v>4.3342530676186569E-2</v>
      </c>
      <c r="O28" s="304">
        <v>6.0522068423015933E-2</v>
      </c>
      <c r="P28" s="304">
        <v>8.7711416399321243E-2</v>
      </c>
      <c r="Q28" s="306"/>
      <c r="R28" s="304">
        <v>9.907602149880743E-3</v>
      </c>
      <c r="S28" s="304">
        <v>1.325297182279573E-2</v>
      </c>
      <c r="T28" s="304">
        <v>1.6848700618339967E-2</v>
      </c>
      <c r="U28" s="306"/>
      <c r="V28" s="304">
        <v>2.958960218789989E-2</v>
      </c>
      <c r="W28" s="304">
        <v>3.5808443756564827E-2</v>
      </c>
      <c r="X28" s="304">
        <v>4.2248877341640366E-2</v>
      </c>
      <c r="Y28" s="306"/>
      <c r="Z28" s="304">
        <v>0.23083879092330992</v>
      </c>
      <c r="AA28" s="304">
        <v>0.22823082196211714</v>
      </c>
      <c r="AB28" s="304">
        <v>0.25733344599200281</v>
      </c>
      <c r="AC28" s="306"/>
      <c r="AD28" s="304">
        <v>0.23372179893181322</v>
      </c>
      <c r="AE28" s="304">
        <v>0.22268881190132067</v>
      </c>
      <c r="AF28" s="304">
        <v>0.19120237879844809</v>
      </c>
      <c r="AG28" s="306"/>
      <c r="AH28" s="304">
        <v>0.1266217600831035</v>
      </c>
      <c r="AI28" s="304">
        <v>0.10216355572527072</v>
      </c>
      <c r="AJ28" s="304">
        <v>7.2641633680162437E-2</v>
      </c>
      <c r="AK28" s="306"/>
      <c r="AL28" s="304">
        <v>9.4467924213217702E-2</v>
      </c>
      <c r="AM28" s="304">
        <v>9.8605106640518525E-2</v>
      </c>
      <c r="AN28" s="304">
        <v>6.137179149256855E-2</v>
      </c>
    </row>
    <row r="29" spans="1:40" x14ac:dyDescent="0.2">
      <c r="A29" s="13" t="str">
        <f t="shared" si="58"/>
        <v>Elementary occupations</v>
      </c>
      <c r="B29" s="304">
        <f t="shared" si="60"/>
        <v>0.89630264232700185</v>
      </c>
      <c r="C29" s="304">
        <f t="shared" si="61"/>
        <v>0.98560233733395997</v>
      </c>
      <c r="D29" s="304">
        <f t="shared" si="62"/>
        <v>0.95080066466699209</v>
      </c>
      <c r="E29" s="304"/>
      <c r="F29" s="304">
        <v>1.6484192686600433E-5</v>
      </c>
      <c r="G29" s="304">
        <v>2.0227663728913418E-5</v>
      </c>
      <c r="H29" s="304">
        <v>2.0400867749882435E-5</v>
      </c>
      <c r="I29" s="304"/>
      <c r="J29" s="304">
        <v>1.866633562595095E-2</v>
      </c>
      <c r="K29" s="304">
        <v>3.1927596180941042E-2</v>
      </c>
      <c r="L29" s="304">
        <v>4.4255344631082279E-2</v>
      </c>
      <c r="M29" s="304"/>
      <c r="N29" s="304">
        <v>5.8156552032690136E-2</v>
      </c>
      <c r="O29" s="304">
        <v>8.4834687899477498E-2</v>
      </c>
      <c r="P29" s="304">
        <v>0.10624937233470297</v>
      </c>
      <c r="Q29" s="306"/>
      <c r="R29" s="304">
        <v>3.0220323029652399E-2</v>
      </c>
      <c r="S29" s="304">
        <v>3.3035759736874483E-2</v>
      </c>
      <c r="T29" s="304">
        <v>3.6409940339108215E-2</v>
      </c>
      <c r="U29" s="306"/>
      <c r="V29" s="304">
        <v>7.6671343932211367E-2</v>
      </c>
      <c r="W29" s="304">
        <v>0.11066965513370254</v>
      </c>
      <c r="X29" s="304">
        <v>0.14028973464351208</v>
      </c>
      <c r="Y29" s="306"/>
      <c r="Z29" s="304">
        <v>0.2742481170354904</v>
      </c>
      <c r="AA29" s="304">
        <v>0.31475580043898788</v>
      </c>
      <c r="AB29" s="304">
        <v>0.35415349825588738</v>
      </c>
      <c r="AC29" s="306"/>
      <c r="AD29" s="304">
        <v>0.22901110672632347</v>
      </c>
      <c r="AE29" s="304">
        <v>0.24449882768390652</v>
      </c>
      <c r="AF29" s="304">
        <v>0.18336632562227867</v>
      </c>
      <c r="AG29" s="306"/>
      <c r="AH29" s="304">
        <v>0.14299044710780329</v>
      </c>
      <c r="AI29" s="304">
        <v>0.11515631024329026</v>
      </c>
      <c r="AJ29" s="304">
        <v>7.3255450925548846E-2</v>
      </c>
      <c r="AK29" s="306"/>
      <c r="AL29" s="304">
        <v>6.6321932644193282E-2</v>
      </c>
      <c r="AM29" s="304">
        <v>5.0703472353050831E-2</v>
      </c>
      <c r="AN29" s="304">
        <v>1.2800597047121894E-2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40.726000000000042</v>
      </c>
      <c r="C32" s="305">
        <f>SUM(C33:C41)</f>
        <v>38.646000000000001</v>
      </c>
      <c r="D32" s="305">
        <f>SUM(D33:D41)</f>
        <v>34.08300000000002</v>
      </c>
      <c r="E32" s="304"/>
      <c r="F32" s="305">
        <f>SUM(F33:F41)</f>
        <v>0.26494420283637621</v>
      </c>
      <c r="G32" s="305">
        <f>SUM(G33:G41)</f>
        <v>0.35834282761220998</v>
      </c>
      <c r="H32" s="305">
        <f>SUM(H33:H41)</f>
        <v>0.42955758153881973</v>
      </c>
      <c r="I32" s="304"/>
      <c r="J32" s="305">
        <f>SUM(J33:J41)</f>
        <v>1.7911092302050942</v>
      </c>
      <c r="K32" s="305">
        <f>SUM(K33:K41)</f>
        <v>2.4926703918285447</v>
      </c>
      <c r="L32" s="305">
        <f>SUM(L33:L41)</f>
        <v>3.1715962090825687</v>
      </c>
      <c r="M32" s="304"/>
      <c r="N32" s="305">
        <f>SUM(N33:N41)</f>
        <v>4.901174953970731</v>
      </c>
      <c r="O32" s="305">
        <f>SUM(O33:O41)</f>
        <v>5.4016105096688856</v>
      </c>
      <c r="P32" s="305">
        <f>SUM(P33:P41)</f>
        <v>5.7482582092329766</v>
      </c>
      <c r="Q32" s="306"/>
      <c r="R32" s="305">
        <f>SUM(R33:R41)</f>
        <v>1.4910938015499546</v>
      </c>
      <c r="S32" s="305">
        <f>SUM(S33:S41)</f>
        <v>1.6930427492088285</v>
      </c>
      <c r="T32" s="305">
        <f>SUM(T33:T41)</f>
        <v>1.8671354017699553</v>
      </c>
      <c r="U32" s="306"/>
      <c r="V32" s="305">
        <f>SUM(V33:V41)</f>
        <v>2.7636042282330111</v>
      </c>
      <c r="W32" s="305">
        <f>SUM(W33:W41)</f>
        <v>3.0263492681124355</v>
      </c>
      <c r="X32" s="305">
        <f>SUM(X33:X41)</f>
        <v>3.1732734390893165</v>
      </c>
      <c r="Y32" s="306"/>
      <c r="Z32" s="305">
        <f>SUM(Z33:Z41)</f>
        <v>10.614802762893504</v>
      </c>
      <c r="AA32" s="305">
        <f>SUM(AA33:AA41)</f>
        <v>9.8619788144803842</v>
      </c>
      <c r="AB32" s="305">
        <f>SUM(AB33:AB41)</f>
        <v>9.4301459540042654</v>
      </c>
      <c r="AC32" s="306"/>
      <c r="AD32" s="305">
        <f>SUM(AD33:AD41)</f>
        <v>9.2787502560434021</v>
      </c>
      <c r="AE32" s="305">
        <f>SUM(AE33:AE41)</f>
        <v>7.8909824130506152</v>
      </c>
      <c r="AF32" s="305">
        <f>SUM(AF33:AF41)</f>
        <v>5.6969665091700712</v>
      </c>
      <c r="AG32" s="306"/>
      <c r="AH32" s="305">
        <f>SUM(AH33:AH41)</f>
        <v>6.9662581815812841</v>
      </c>
      <c r="AI32" s="305">
        <f>SUM(AI33:AI41)</f>
        <v>6.1780688927138803</v>
      </c>
      <c r="AJ32" s="305">
        <f>SUM(AJ33:AJ41)</f>
        <v>3.6617238197871425</v>
      </c>
      <c r="AK32" s="306"/>
      <c r="AL32" s="305">
        <f>SUM(AL33:AL41)</f>
        <v>2.6542623826866825</v>
      </c>
      <c r="AM32" s="305">
        <f>SUM(AM33:AM41)</f>
        <v>1.7429541333242198</v>
      </c>
      <c r="AN32" s="305">
        <f>SUM(AN33:AN41)</f>
        <v>0.90434287632490562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4.8235038214958479</v>
      </c>
      <c r="C33" s="304">
        <f t="shared" ref="C33:C41" si="64">SUM(G33,K33,O33,S33,W33,AA33,AE33,AI33,AM33)</f>
        <v>4.162449582598498</v>
      </c>
      <c r="D33" s="304">
        <f t="shared" ref="D33:D40" si="65">SUM(H33,L33,P33,T33,X33,AB33,AF33,AJ33,AN33)</f>
        <v>3.899919766113233</v>
      </c>
      <c r="E33" s="304"/>
      <c r="F33" s="304">
        <v>4.0153536333083696E-2</v>
      </c>
      <c r="G33" s="304">
        <v>4.3013789014493611E-2</v>
      </c>
      <c r="H33" s="304">
        <v>4.6953356281774744E-2</v>
      </c>
      <c r="I33" s="304"/>
      <c r="J33" s="304">
        <v>0.39062935608311244</v>
      </c>
      <c r="K33" s="304">
        <v>0.45557840884575707</v>
      </c>
      <c r="L33" s="304">
        <v>0.51462845038863203</v>
      </c>
      <c r="M33" s="304"/>
      <c r="N33" s="304">
        <v>1.2431459943145391</v>
      </c>
      <c r="O33" s="304">
        <v>1.1950002188764699</v>
      </c>
      <c r="P33" s="304">
        <v>1.2156686061023514</v>
      </c>
      <c r="Q33" s="306"/>
      <c r="R33" s="304">
        <v>0.32390130552802282</v>
      </c>
      <c r="S33" s="304">
        <v>0.31472981609193595</v>
      </c>
      <c r="T33" s="304">
        <v>0.32475087281047882</v>
      </c>
      <c r="U33" s="306"/>
      <c r="V33" s="304">
        <v>0.53422000806568515</v>
      </c>
      <c r="W33" s="304">
        <v>0.49581585508897497</v>
      </c>
      <c r="X33" s="304">
        <v>0.50513353880542933</v>
      </c>
      <c r="Y33" s="306"/>
      <c r="Z33" s="304">
        <v>1.0353902147367746</v>
      </c>
      <c r="AA33" s="304">
        <v>0.76659597086245812</v>
      </c>
      <c r="AB33" s="304">
        <v>0.68039962225851236</v>
      </c>
      <c r="AC33" s="306"/>
      <c r="AD33" s="304">
        <v>0.7696482281903837</v>
      </c>
      <c r="AE33" s="304">
        <v>0.53433053176339584</v>
      </c>
      <c r="AF33" s="304">
        <v>0.37931742242403554</v>
      </c>
      <c r="AG33" s="306"/>
      <c r="AH33" s="304">
        <v>0.38668744507315506</v>
      </c>
      <c r="AI33" s="304">
        <v>0.28088494832608663</v>
      </c>
      <c r="AJ33" s="304">
        <v>0.17068264564436339</v>
      </c>
      <c r="AK33" s="306"/>
      <c r="AL33" s="304">
        <v>9.9727733171090446E-2</v>
      </c>
      <c r="AM33" s="304">
        <v>7.6500043728925507E-2</v>
      </c>
      <c r="AN33" s="304">
        <v>6.2385251397655057E-2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5.2705139562018148</v>
      </c>
      <c r="C34" s="304">
        <f t="shared" si="64"/>
        <v>5.8351421679102806</v>
      </c>
      <c r="D34" s="304">
        <f t="shared" si="65"/>
        <v>6.0274613711458151</v>
      </c>
      <c r="E34" s="304"/>
      <c r="F34" s="304">
        <v>0.1594213081567617</v>
      </c>
      <c r="G34" s="304">
        <v>0.22630468364777881</v>
      </c>
      <c r="H34" s="304">
        <v>0.266861361800251</v>
      </c>
      <c r="I34" s="304"/>
      <c r="J34" s="304">
        <v>0.60088313439892926</v>
      </c>
      <c r="K34" s="304">
        <v>0.88007968612810206</v>
      </c>
      <c r="L34" s="304">
        <v>1.1001230579557082</v>
      </c>
      <c r="M34" s="304"/>
      <c r="N34" s="304">
        <v>1.3323426660949198</v>
      </c>
      <c r="O34" s="304">
        <v>1.5166772606641332</v>
      </c>
      <c r="P34" s="304">
        <v>1.5983492911744284</v>
      </c>
      <c r="Q34" s="306"/>
      <c r="R34" s="304">
        <v>0.19117528391076968</v>
      </c>
      <c r="S34" s="304">
        <v>0.22519664048313534</v>
      </c>
      <c r="T34" s="304">
        <v>0.23960046233239404</v>
      </c>
      <c r="U34" s="306"/>
      <c r="V34" s="304">
        <v>0.66761181624808863</v>
      </c>
      <c r="W34" s="304">
        <v>0.80398523288418766</v>
      </c>
      <c r="X34" s="304">
        <v>0.87041177957048965</v>
      </c>
      <c r="Y34" s="306"/>
      <c r="Z34" s="304">
        <v>1.3315093460375913</v>
      </c>
      <c r="AA34" s="304">
        <v>1.3080844988651668</v>
      </c>
      <c r="AB34" s="304">
        <v>1.3020480298259471</v>
      </c>
      <c r="AC34" s="306"/>
      <c r="AD34" s="304">
        <v>0.54097123830446114</v>
      </c>
      <c r="AE34" s="304">
        <v>0.44057356661084102</v>
      </c>
      <c r="AF34" s="304">
        <v>0.30560279924337364</v>
      </c>
      <c r="AG34" s="306"/>
      <c r="AH34" s="304">
        <v>0.35406585806725299</v>
      </c>
      <c r="AI34" s="304">
        <v>0.33753796026122651</v>
      </c>
      <c r="AJ34" s="304">
        <v>0.26615677764285012</v>
      </c>
      <c r="AK34" s="306"/>
      <c r="AL34" s="304">
        <v>9.2533304983039702E-2</v>
      </c>
      <c r="AM34" s="304">
        <v>9.6702638365709623E-2</v>
      </c>
      <c r="AN34" s="304">
        <v>7.8307811600373603E-2</v>
      </c>
    </row>
    <row r="35" spans="1:40" x14ac:dyDescent="0.2">
      <c r="A35" s="13" t="str">
        <f t="shared" si="63"/>
        <v>Associate professional occupations</v>
      </c>
      <c r="B35" s="304">
        <f t="shared" si="66"/>
        <v>4.595123512438013</v>
      </c>
      <c r="C35" s="304">
        <f t="shared" si="64"/>
        <v>4.2061366656567376</v>
      </c>
      <c r="D35" s="304">
        <f t="shared" si="65"/>
        <v>3.9852257395327855</v>
      </c>
      <c r="E35" s="304"/>
      <c r="F35" s="304">
        <v>3.9873140449252158E-2</v>
      </c>
      <c r="G35" s="304">
        <v>5.1043258101971536E-2</v>
      </c>
      <c r="H35" s="304">
        <v>6.3570419850387777E-2</v>
      </c>
      <c r="I35" s="304"/>
      <c r="J35" s="304">
        <v>0.31098745431879393</v>
      </c>
      <c r="K35" s="304">
        <v>0.37876677749491067</v>
      </c>
      <c r="L35" s="304">
        <v>0.4506687224338593</v>
      </c>
      <c r="M35" s="304"/>
      <c r="N35" s="304">
        <v>1.0471866229097362</v>
      </c>
      <c r="O35" s="304">
        <v>1.0793865255325685</v>
      </c>
      <c r="P35" s="304">
        <v>1.0720546601605134</v>
      </c>
      <c r="Q35" s="306"/>
      <c r="R35" s="304">
        <v>0.31593200909841357</v>
      </c>
      <c r="S35" s="304">
        <v>0.34066590393106216</v>
      </c>
      <c r="T35" s="304">
        <v>0.36987052069043297</v>
      </c>
      <c r="U35" s="306"/>
      <c r="V35" s="304">
        <v>0.37867677051981041</v>
      </c>
      <c r="W35" s="304">
        <v>0.3625332022984169</v>
      </c>
      <c r="X35" s="304">
        <v>0.36776443989445684</v>
      </c>
      <c r="Y35" s="306"/>
      <c r="Z35" s="304">
        <v>1.3193062377109943</v>
      </c>
      <c r="AA35" s="304">
        <v>1.1264684635580875</v>
      </c>
      <c r="AB35" s="304">
        <v>1.0755612659219997</v>
      </c>
      <c r="AC35" s="306"/>
      <c r="AD35" s="304">
        <v>0.73044812654251801</v>
      </c>
      <c r="AE35" s="304">
        <v>0.53852303000357216</v>
      </c>
      <c r="AF35" s="304">
        <v>0.37069758606915432</v>
      </c>
      <c r="AG35" s="306"/>
      <c r="AH35" s="304">
        <v>0.36916639715542665</v>
      </c>
      <c r="AI35" s="304">
        <v>0.24491497682435695</v>
      </c>
      <c r="AJ35" s="304">
        <v>0.15412225778941771</v>
      </c>
      <c r="AK35" s="306"/>
      <c r="AL35" s="304">
        <v>8.3546753733068413E-2</v>
      </c>
      <c r="AM35" s="304">
        <v>8.3834527911790926E-2</v>
      </c>
      <c r="AN35" s="304">
        <v>6.0915866722563189E-2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2.9316726395337063</v>
      </c>
      <c r="C36" s="304">
        <f t="shared" si="64"/>
        <v>2.6895469925966382</v>
      </c>
      <c r="D36" s="304">
        <f t="shared" si="65"/>
        <v>2.3410054938882259</v>
      </c>
      <c r="E36" s="304"/>
      <c r="F36" s="304">
        <v>5.3499048577631669E-3</v>
      </c>
      <c r="G36" s="304">
        <v>8.3795506191344654E-3</v>
      </c>
      <c r="H36" s="304">
        <v>1.101017061567155E-2</v>
      </c>
      <c r="I36" s="304"/>
      <c r="J36" s="304">
        <v>0.1129715507416543</v>
      </c>
      <c r="K36" s="304">
        <v>0.16985040861722114</v>
      </c>
      <c r="L36" s="304">
        <v>0.22723826200047453</v>
      </c>
      <c r="M36" s="304"/>
      <c r="N36" s="304">
        <v>0.32146639344504596</v>
      </c>
      <c r="O36" s="304">
        <v>0.38032751173836443</v>
      </c>
      <c r="P36" s="304">
        <v>0.40730756977229721</v>
      </c>
      <c r="Q36" s="306"/>
      <c r="R36" s="304">
        <v>0.17199426829511127</v>
      </c>
      <c r="S36" s="304">
        <v>0.20898276043514527</v>
      </c>
      <c r="T36" s="304">
        <v>0.23476473305712023</v>
      </c>
      <c r="U36" s="306"/>
      <c r="V36" s="304">
        <v>0.20893848581567601</v>
      </c>
      <c r="W36" s="304">
        <v>0.24751172364098706</v>
      </c>
      <c r="X36" s="304">
        <v>0.26804831478915375</v>
      </c>
      <c r="Y36" s="306"/>
      <c r="Z36" s="304">
        <v>0.79286525902700478</v>
      </c>
      <c r="AA36" s="304">
        <v>0.7653264423729681</v>
      </c>
      <c r="AB36" s="304">
        <v>0.71848657773706337</v>
      </c>
      <c r="AC36" s="306"/>
      <c r="AD36" s="304">
        <v>0.81230818708907215</v>
      </c>
      <c r="AE36" s="304">
        <v>0.55128995582368001</v>
      </c>
      <c r="AF36" s="304">
        <v>0.32625281575463855</v>
      </c>
      <c r="AG36" s="306"/>
      <c r="AH36" s="304">
        <v>0.43224443918532279</v>
      </c>
      <c r="AI36" s="304">
        <v>0.29271336638300494</v>
      </c>
      <c r="AJ36" s="304">
        <v>0.10368758344212935</v>
      </c>
      <c r="AK36" s="306"/>
      <c r="AL36" s="304">
        <v>7.3534151077056117E-2</v>
      </c>
      <c r="AM36" s="304">
        <v>6.5165272966133239E-2</v>
      </c>
      <c r="AN36" s="304">
        <v>4.4209466719677307E-2</v>
      </c>
    </row>
    <row r="37" spans="1:40" x14ac:dyDescent="0.2">
      <c r="A37" s="13" t="str">
        <f t="shared" si="63"/>
        <v>Skilled trades occupations</v>
      </c>
      <c r="B37" s="304">
        <f t="shared" si="66"/>
        <v>8.0266061063415073</v>
      </c>
      <c r="C37" s="304">
        <f t="shared" si="64"/>
        <v>7.342709280182425</v>
      </c>
      <c r="D37" s="304">
        <f t="shared" si="65"/>
        <v>5.9982907054554708</v>
      </c>
      <c r="E37" s="304"/>
      <c r="F37" s="304">
        <v>5.0222426303091526E-3</v>
      </c>
      <c r="G37" s="304">
        <v>7.5337478408731041E-3</v>
      </c>
      <c r="H37" s="304">
        <v>8.778114127977861E-3</v>
      </c>
      <c r="I37" s="304"/>
      <c r="J37" s="304">
        <v>0.12735948263845798</v>
      </c>
      <c r="K37" s="304">
        <v>0.18725926244469776</v>
      </c>
      <c r="L37" s="304">
        <v>0.22863930507974992</v>
      </c>
      <c r="M37" s="304"/>
      <c r="N37" s="304">
        <v>0.32281395095096233</v>
      </c>
      <c r="O37" s="304">
        <v>0.37025599643812873</v>
      </c>
      <c r="P37" s="304">
        <v>0.40551972237989642</v>
      </c>
      <c r="Q37" s="306"/>
      <c r="R37" s="304">
        <v>0.18357589365045515</v>
      </c>
      <c r="S37" s="304">
        <v>0.21533868050391536</v>
      </c>
      <c r="T37" s="304">
        <v>0.24458162661182309</v>
      </c>
      <c r="U37" s="306"/>
      <c r="V37" s="304">
        <v>0.54234459656885348</v>
      </c>
      <c r="W37" s="304">
        <v>0.5968505078280768</v>
      </c>
      <c r="X37" s="304">
        <v>0.6125845572700247</v>
      </c>
      <c r="Y37" s="306"/>
      <c r="Z37" s="304">
        <v>3.0133893832758241</v>
      </c>
      <c r="AA37" s="304">
        <v>2.7325644126572266</v>
      </c>
      <c r="AB37" s="304">
        <v>2.4718153733122032</v>
      </c>
      <c r="AC37" s="306"/>
      <c r="AD37" s="304">
        <v>1.8945604826342917</v>
      </c>
      <c r="AE37" s="304">
        <v>1.5706013241664474</v>
      </c>
      <c r="AF37" s="304">
        <v>0.99638107469112713</v>
      </c>
      <c r="AG37" s="306"/>
      <c r="AH37" s="304">
        <v>1.3969872001851362</v>
      </c>
      <c r="AI37" s="304">
        <v>1.2885618529341769</v>
      </c>
      <c r="AJ37" s="304">
        <v>0.86739232202265515</v>
      </c>
      <c r="AK37" s="306"/>
      <c r="AL37" s="304">
        <v>0.54055287380721806</v>
      </c>
      <c r="AM37" s="304">
        <v>0.37374349536888218</v>
      </c>
      <c r="AN37" s="304">
        <v>0.16259860996001296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0.51714453971552088</v>
      </c>
      <c r="C38" s="304">
        <f t="shared" si="64"/>
        <v>0.45422223011926854</v>
      </c>
      <c r="D38" s="304">
        <f t="shared" si="65"/>
        <v>0.41503941782627668</v>
      </c>
      <c r="E38" s="304"/>
      <c r="F38" s="304">
        <v>6.9115966785168537E-3</v>
      </c>
      <c r="G38" s="304">
        <v>1.1014756378447064E-2</v>
      </c>
      <c r="H38" s="304">
        <v>1.7909424413567542E-2</v>
      </c>
      <c r="I38" s="304"/>
      <c r="J38" s="304">
        <v>7.7789089368813869E-3</v>
      </c>
      <c r="K38" s="304">
        <v>1.0336859692421291E-2</v>
      </c>
      <c r="L38" s="304">
        <v>1.2659005531481211E-2</v>
      </c>
      <c r="M38" s="304"/>
      <c r="N38" s="304">
        <v>4.7138963613256028E-2</v>
      </c>
      <c r="O38" s="304">
        <v>4.8104257207207811E-2</v>
      </c>
      <c r="P38" s="304">
        <v>4.7496105204924741E-2</v>
      </c>
      <c r="Q38" s="306"/>
      <c r="R38" s="304">
        <v>1.4168632140937817E-2</v>
      </c>
      <c r="S38" s="304">
        <v>1.2827609248290914E-2</v>
      </c>
      <c r="T38" s="304">
        <v>1.2424096834615395E-2</v>
      </c>
      <c r="U38" s="306"/>
      <c r="V38" s="304">
        <v>3.9123777033691909E-2</v>
      </c>
      <c r="W38" s="304">
        <v>3.4423258385081493E-2</v>
      </c>
      <c r="X38" s="304">
        <v>2.9917231309160859E-2</v>
      </c>
      <c r="Y38" s="306"/>
      <c r="Z38" s="304">
        <v>9.7600050291195201E-2</v>
      </c>
      <c r="AA38" s="304">
        <v>8.2848580624286461E-2</v>
      </c>
      <c r="AB38" s="304">
        <v>7.8396699067452377E-2</v>
      </c>
      <c r="AC38" s="306"/>
      <c r="AD38" s="304">
        <v>0.12718758583296538</v>
      </c>
      <c r="AE38" s="304">
        <v>9.1334314299193614E-2</v>
      </c>
      <c r="AF38" s="304">
        <v>6.6073604715674153E-2</v>
      </c>
      <c r="AG38" s="306"/>
      <c r="AH38" s="304">
        <v>0.13671080189401444</v>
      </c>
      <c r="AI38" s="304">
        <v>0.12258935105516118</v>
      </c>
      <c r="AJ38" s="304">
        <v>0.11186083799838309</v>
      </c>
      <c r="AK38" s="306"/>
      <c r="AL38" s="304">
        <v>4.0524223294061863E-2</v>
      </c>
      <c r="AM38" s="304">
        <v>4.0743243229178737E-2</v>
      </c>
      <c r="AN38" s="304">
        <v>3.8302412751017326E-2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1.17830011728597</v>
      </c>
      <c r="C39" s="304">
        <f t="shared" si="64"/>
        <v>1.1014333289318998</v>
      </c>
      <c r="D39" s="304">
        <f t="shared" si="65"/>
        <v>1.0154040786735876</v>
      </c>
      <c r="E39" s="304"/>
      <c r="F39" s="304">
        <v>3.9527697090528564E-3</v>
      </c>
      <c r="G39" s="304">
        <v>5.1725792253009767E-3</v>
      </c>
      <c r="H39" s="304">
        <v>5.7662197359229974E-3</v>
      </c>
      <c r="I39" s="304"/>
      <c r="J39" s="304">
        <v>6.724038701422673E-2</v>
      </c>
      <c r="K39" s="304">
        <v>9.0373153052560398E-2</v>
      </c>
      <c r="L39" s="304">
        <v>0.10082580229255383</v>
      </c>
      <c r="M39" s="304"/>
      <c r="N39" s="304">
        <v>0.19258471933839177</v>
      </c>
      <c r="O39" s="304">
        <v>0.21444109749320359</v>
      </c>
      <c r="P39" s="304">
        <v>0.23369889010280126</v>
      </c>
      <c r="Q39" s="306"/>
      <c r="R39" s="304">
        <v>6.2712664838974266E-2</v>
      </c>
      <c r="S39" s="304">
        <v>7.0029718799833329E-2</v>
      </c>
      <c r="T39" s="304">
        <v>7.5811639320769134E-2</v>
      </c>
      <c r="U39" s="306"/>
      <c r="V39" s="304">
        <v>5.812778566074904E-2</v>
      </c>
      <c r="W39" s="304">
        <v>6.4396771720323556E-2</v>
      </c>
      <c r="X39" s="304">
        <v>6.6946763695674663E-2</v>
      </c>
      <c r="Y39" s="306"/>
      <c r="Z39" s="304">
        <v>0.31199768441723058</v>
      </c>
      <c r="AA39" s="304">
        <v>0.26716865670350914</v>
      </c>
      <c r="AB39" s="304">
        <v>0.24055902232673837</v>
      </c>
      <c r="AC39" s="306"/>
      <c r="AD39" s="304">
        <v>0.27010405449486574</v>
      </c>
      <c r="AE39" s="304">
        <v>0.22820398124541036</v>
      </c>
      <c r="AF39" s="304">
        <v>0.19200011863010641</v>
      </c>
      <c r="AG39" s="306"/>
      <c r="AH39" s="304">
        <v>0.12962383114855527</v>
      </c>
      <c r="AI39" s="304">
        <v>9.0543198158688901E-2</v>
      </c>
      <c r="AJ39" s="304">
        <v>4.4136563539988023E-2</v>
      </c>
      <c r="AK39" s="306"/>
      <c r="AL39" s="304">
        <v>8.1956220663923732E-2</v>
      </c>
      <c r="AM39" s="304">
        <v>7.1104172533069623E-2</v>
      </c>
      <c r="AN39" s="304">
        <v>5.5659059029033113E-2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9.6156773325701081</v>
      </c>
      <c r="C40" s="304">
        <f t="shared" si="64"/>
        <v>8.7949126081920621</v>
      </c>
      <c r="D40" s="304">
        <f t="shared" si="65"/>
        <v>6.8970340696122987</v>
      </c>
      <c r="E40" s="304"/>
      <c r="F40" s="304">
        <v>5.6972884302047366E-4</v>
      </c>
      <c r="G40" s="304">
        <v>7.7318518494643156E-4</v>
      </c>
      <c r="H40" s="304">
        <v>9.4283951486806485E-4</v>
      </c>
      <c r="I40" s="304"/>
      <c r="J40" s="304">
        <v>0.15547982928471427</v>
      </c>
      <c r="K40" s="304">
        <v>0.29104544181155279</v>
      </c>
      <c r="L40" s="304">
        <v>0.49592242320726299</v>
      </c>
      <c r="M40" s="304"/>
      <c r="N40" s="304">
        <v>0.24560852382938142</v>
      </c>
      <c r="O40" s="304">
        <v>0.34548858488078643</v>
      </c>
      <c r="P40" s="304">
        <v>0.44708725379159675</v>
      </c>
      <c r="Q40" s="306"/>
      <c r="R40" s="305">
        <v>0.12358421069523405</v>
      </c>
      <c r="S40" s="305">
        <v>0.15266454516355016</v>
      </c>
      <c r="T40" s="305">
        <v>0.16802846068576011</v>
      </c>
      <c r="U40" s="306"/>
      <c r="V40" s="305">
        <v>0.27218353104003112</v>
      </c>
      <c r="W40" s="305">
        <v>0.32787487389834608</v>
      </c>
      <c r="X40" s="305">
        <v>0.34539528799386676</v>
      </c>
      <c r="Y40" s="306"/>
      <c r="Z40" s="305">
        <v>2.1737515421452325</v>
      </c>
      <c r="AA40" s="305">
        <v>2.1430706346421622</v>
      </c>
      <c r="AB40" s="305">
        <v>2.0273866457727756</v>
      </c>
      <c r="AC40" s="306"/>
      <c r="AD40" s="305">
        <v>3.0808211861119505</v>
      </c>
      <c r="AE40" s="305">
        <v>2.8677356580922218</v>
      </c>
      <c r="AF40" s="305">
        <v>2.2381806658216883</v>
      </c>
      <c r="AG40" s="306"/>
      <c r="AH40" s="305">
        <v>2.4549893237713385</v>
      </c>
      <c r="AI40" s="305">
        <v>2.1258537628527092</v>
      </c>
      <c r="AJ40" s="305">
        <v>0.99129514543777342</v>
      </c>
      <c r="AK40" s="306"/>
      <c r="AL40" s="305">
        <v>1.1086894568492058</v>
      </c>
      <c r="AM40" s="305">
        <v>0.54040592166578649</v>
      </c>
      <c r="AN40" s="305">
        <v>0.18279534738670716</v>
      </c>
    </row>
    <row r="41" spans="1:40" x14ac:dyDescent="0.2">
      <c r="A41" s="39" t="str">
        <f t="shared" si="63"/>
        <v>Elementary occupations</v>
      </c>
      <c r="B41" s="307">
        <f t="shared" si="66"/>
        <v>3.7674579744175523</v>
      </c>
      <c r="C41" s="307">
        <f t="shared" si="64"/>
        <v>4.0594471438121946</v>
      </c>
      <c r="D41" s="307">
        <f>SUM(H41,L41,P41,T41,X41,AB41,AF41,AJ41,AN41)</f>
        <v>3.5036193577523278</v>
      </c>
      <c r="E41" s="307"/>
      <c r="F41" s="307">
        <v>3.6899751786161833E-3</v>
      </c>
      <c r="G41" s="307">
        <v>5.1072775992639236E-3</v>
      </c>
      <c r="H41" s="307">
        <v>7.7656751983981595E-3</v>
      </c>
      <c r="I41" s="307"/>
      <c r="J41" s="307">
        <v>1.7779126788324367E-2</v>
      </c>
      <c r="K41" s="307">
        <v>2.9380393741321679E-2</v>
      </c>
      <c r="L41" s="307">
        <v>4.0891180192847189E-2</v>
      </c>
      <c r="M41" s="307"/>
      <c r="N41" s="307">
        <v>0.14888711947449934</v>
      </c>
      <c r="O41" s="307">
        <v>0.2519290568380238</v>
      </c>
      <c r="P41" s="307">
        <v>0.32107611054416718</v>
      </c>
      <c r="Q41" s="308"/>
      <c r="R41" s="307">
        <v>0.10404953339203603</v>
      </c>
      <c r="S41" s="307">
        <v>0.15260707455195988</v>
      </c>
      <c r="T41" s="307">
        <v>0.1973029894265616</v>
      </c>
      <c r="U41" s="308"/>
      <c r="V41" s="307">
        <v>6.2377457280425111E-2</v>
      </c>
      <c r="W41" s="307">
        <v>9.295784236804075E-2</v>
      </c>
      <c r="X41" s="307">
        <v>0.10707152576105931</v>
      </c>
      <c r="Y41" s="308"/>
      <c r="Z41" s="307">
        <v>0.5389930452516567</v>
      </c>
      <c r="AA41" s="307">
        <v>0.66985115419451935</v>
      </c>
      <c r="AB41" s="307">
        <v>0.83549271778157275</v>
      </c>
      <c r="AC41" s="308"/>
      <c r="AD41" s="307">
        <v>1.0527011668428949</v>
      </c>
      <c r="AE41" s="307">
        <v>1.0683900510458533</v>
      </c>
      <c r="AF41" s="307">
        <v>0.82246042182027346</v>
      </c>
      <c r="AG41" s="308"/>
      <c r="AH41" s="307">
        <v>1.3057828851010818</v>
      </c>
      <c r="AI41" s="307">
        <v>1.394469475918469</v>
      </c>
      <c r="AJ41" s="307">
        <v>0.95238968626958231</v>
      </c>
      <c r="AK41" s="308"/>
      <c r="AL41" s="307">
        <v>0.53319766510801814</v>
      </c>
      <c r="AM41" s="307">
        <v>0.39475481755474323</v>
      </c>
      <c r="AN41" s="307">
        <v>0.21916905075786594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York and North Yorkshire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33.330999999999946</v>
      </c>
      <c r="C50" s="305">
        <f>SUM(C51:C59)</f>
        <v>32.960999999999963</v>
      </c>
      <c r="D50" s="305">
        <f>SUM(D51:D59)</f>
        <v>33.360999999999976</v>
      </c>
      <c r="E50" s="304"/>
      <c r="F50" s="305">
        <f>SUM(F51:F59)</f>
        <v>7.1779284090694673E-2</v>
      </c>
      <c r="G50" s="305">
        <f>SUM(G51:G59)</f>
        <v>0.11020711513903882</v>
      </c>
      <c r="H50" s="305">
        <f>SUM(H51:H59)</f>
        <v>0.17824917217392716</v>
      </c>
      <c r="I50" s="304"/>
      <c r="J50" s="305">
        <f>SUM(J51:J59)</f>
        <v>1.4126789540894855</v>
      </c>
      <c r="K50" s="305">
        <f>SUM(K51:K59)</f>
        <v>2.069881193938552</v>
      </c>
      <c r="L50" s="305">
        <f>SUM(L51:L59)</f>
        <v>2.9908128105126486</v>
      </c>
      <c r="M50" s="304"/>
      <c r="N50" s="305">
        <f>SUM(N51:N59)</f>
        <v>2.8313054000411779</v>
      </c>
      <c r="O50" s="305">
        <f>SUM(O51:O59)</f>
        <v>3.2485073591594817</v>
      </c>
      <c r="P50" s="305">
        <f>SUM(P51:P59)</f>
        <v>4.0196436567527689</v>
      </c>
      <c r="Q50" s="304"/>
      <c r="R50" s="305">
        <f>SUM(R51:R59)</f>
        <v>1.0095203748049029</v>
      </c>
      <c r="S50" s="305">
        <f>SUM(S51:S59)</f>
        <v>1.144468454739052</v>
      </c>
      <c r="T50" s="305">
        <f>SUM(T51:T59)</f>
        <v>1.4622044490822859</v>
      </c>
      <c r="U50" s="304"/>
      <c r="V50" s="305">
        <f>SUM(V51:V59)</f>
        <v>1.9882011809174067</v>
      </c>
      <c r="W50" s="305">
        <f>SUM(W51:W59)</f>
        <v>2.2065384663590946</v>
      </c>
      <c r="X50" s="305">
        <f>SUM(X51:X59)</f>
        <v>2.7291376543058949</v>
      </c>
      <c r="Y50" s="304"/>
      <c r="Z50" s="305">
        <f>SUM(Z51:Z59)</f>
        <v>11.018532043066351</v>
      </c>
      <c r="AA50" s="305">
        <f>SUM(AA51:AA59)</f>
        <v>10.247516369959362</v>
      </c>
      <c r="AB50" s="305">
        <f>SUM(AB51:AB59)</f>
        <v>10.637295459189055</v>
      </c>
      <c r="AC50" s="304"/>
      <c r="AD50" s="305">
        <f>SUM(AD51:AD59)</f>
        <v>8.2791379964369316</v>
      </c>
      <c r="AE50" s="305">
        <f>SUM(AE51:AE59)</f>
        <v>7.7357101359131786</v>
      </c>
      <c r="AF50" s="305">
        <f>SUM(AF51:AF59)</f>
        <v>6.9361889451410814</v>
      </c>
      <c r="AG50" s="304"/>
      <c r="AH50" s="305">
        <f>SUM(AH51:AH59)</f>
        <v>4.9863702311840612</v>
      </c>
      <c r="AI50" s="305">
        <f>SUM(AI51:AI59)</f>
        <v>4.9165808013300563</v>
      </c>
      <c r="AJ50" s="305">
        <f>SUM(AJ51:AJ59)</f>
        <v>3.8871733664770201</v>
      </c>
      <c r="AK50" s="304"/>
      <c r="AL50" s="305">
        <f>SUM(AL51:AL59)</f>
        <v>1.7334745353689365</v>
      </c>
      <c r="AM50" s="305">
        <f>SUM(AM51:AM59)</f>
        <v>1.281590103462146</v>
      </c>
      <c r="AN50" s="305">
        <f>SUM(AN51:AN59)</f>
        <v>0.52029448636530096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4.0480840362398904</v>
      </c>
      <c r="C51" s="304">
        <f t="shared" ref="C51:D51" si="68">SUM(G51,K51,O51,S51,W51,AA51,AE51,AI51,AM51)</f>
        <v>3.6418124830280063</v>
      </c>
      <c r="D51" s="304">
        <f t="shared" si="68"/>
        <v>4.0573843200111464</v>
      </c>
      <c r="E51" s="304"/>
      <c r="F51" s="304">
        <v>1.3732655496093081E-2</v>
      </c>
      <c r="G51" s="304">
        <v>1.9685881119707992E-2</v>
      </c>
      <c r="H51" s="304">
        <v>2.917576759160893E-2</v>
      </c>
      <c r="I51" s="304"/>
      <c r="J51" s="304">
        <v>0.39117798040920981</v>
      </c>
      <c r="K51" s="304">
        <v>0.50030249028139473</v>
      </c>
      <c r="L51" s="304">
        <v>0.73478200299742835</v>
      </c>
      <c r="M51" s="304"/>
      <c r="N51" s="304">
        <v>0.68928645918383658</v>
      </c>
      <c r="O51" s="304">
        <v>0.68136433838265753</v>
      </c>
      <c r="P51" s="304">
        <v>0.80404010045199359</v>
      </c>
      <c r="Q51" s="304"/>
      <c r="R51" s="304">
        <v>0.17691056022588764</v>
      </c>
      <c r="S51" s="304">
        <v>0.15643552291023352</v>
      </c>
      <c r="T51" s="304">
        <v>0.16412478756668217</v>
      </c>
      <c r="U51" s="304"/>
      <c r="V51" s="304">
        <v>0.43366690137154695</v>
      </c>
      <c r="W51" s="304">
        <v>0.41213552400353309</v>
      </c>
      <c r="X51" s="304">
        <v>0.49346251020898618</v>
      </c>
      <c r="Y51" s="304"/>
      <c r="Z51" s="304">
        <v>1.1170727501700302</v>
      </c>
      <c r="AA51" s="304">
        <v>0.88050492764036792</v>
      </c>
      <c r="AB51" s="304">
        <v>1.0155565926500087</v>
      </c>
      <c r="AC51" s="304"/>
      <c r="AD51" s="304">
        <v>0.66175142084425032</v>
      </c>
      <c r="AE51" s="304">
        <v>0.50818526388602037</v>
      </c>
      <c r="AF51" s="304">
        <v>0.44087541793962021</v>
      </c>
      <c r="AG51" s="304"/>
      <c r="AH51" s="304">
        <v>0.41881451824710458</v>
      </c>
      <c r="AI51" s="304">
        <v>0.33955873713370294</v>
      </c>
      <c r="AJ51" s="304">
        <v>0.26072257254520231</v>
      </c>
      <c r="AK51" s="304"/>
      <c r="AL51" s="304">
        <v>0.14567079029193161</v>
      </c>
      <c r="AM51" s="304">
        <v>0.1436397976703887</v>
      </c>
      <c r="AN51" s="304">
        <v>0.11464456805961529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3.7366031951248679</v>
      </c>
      <c r="C52" s="304">
        <f t="shared" ref="C52:C59" si="70">SUM(G52,K52,O52,S52,W52,AA52,AE52,AI52,AM52)</f>
        <v>4.1129906952938171</v>
      </c>
      <c r="D52" s="304">
        <f t="shared" ref="D52:D59" si="71">SUM(H52,L52,P52,T52,X52,AB52,AF52,AJ52,AN52)</f>
        <v>4.7600125688641981</v>
      </c>
      <c r="E52" s="304"/>
      <c r="F52" s="304">
        <v>2.6958224590829104E-2</v>
      </c>
      <c r="G52" s="304">
        <v>3.9694903134466906E-2</v>
      </c>
      <c r="H52" s="304">
        <v>5.0734572148251875E-2</v>
      </c>
      <c r="I52" s="304"/>
      <c r="J52" s="304">
        <v>0.52092017059564166</v>
      </c>
      <c r="K52" s="304">
        <v>0.78555897542655306</v>
      </c>
      <c r="L52" s="304">
        <v>1.1130465257174442</v>
      </c>
      <c r="M52" s="304"/>
      <c r="N52" s="304">
        <v>0.75385576274065402</v>
      </c>
      <c r="O52" s="304">
        <v>0.81819942741722007</v>
      </c>
      <c r="P52" s="304">
        <v>0.91897157465115065</v>
      </c>
      <c r="Q52" s="304"/>
      <c r="R52" s="304">
        <v>9.927239960021271E-2</v>
      </c>
      <c r="S52" s="304">
        <v>9.0262085509906262E-2</v>
      </c>
      <c r="T52" s="304">
        <v>0.10565706479278573</v>
      </c>
      <c r="U52" s="304"/>
      <c r="V52" s="304">
        <v>0.2846559727352852</v>
      </c>
      <c r="W52" s="304">
        <v>0.27161871589087055</v>
      </c>
      <c r="X52" s="304">
        <v>0.22256412708200957</v>
      </c>
      <c r="Y52" s="304"/>
      <c r="Z52" s="304">
        <v>1.1284596535615576</v>
      </c>
      <c r="AA52" s="304">
        <v>1.1891001137444308</v>
      </c>
      <c r="AB52" s="304">
        <v>1.5273228947357733</v>
      </c>
      <c r="AC52" s="304"/>
      <c r="AD52" s="304">
        <v>0.5669826989843354</v>
      </c>
      <c r="AE52" s="304">
        <v>0.57526195366120558</v>
      </c>
      <c r="AF52" s="304">
        <v>0.57316495378531795</v>
      </c>
      <c r="AG52" s="304"/>
      <c r="AH52" s="304">
        <v>0.26504218948193398</v>
      </c>
      <c r="AI52" s="304">
        <v>0.25147200518663576</v>
      </c>
      <c r="AJ52" s="304">
        <v>0.19208729770253896</v>
      </c>
      <c r="AK52" s="304"/>
      <c r="AL52" s="304">
        <v>9.0456122834418437E-2</v>
      </c>
      <c r="AM52" s="304">
        <v>9.1822515322528428E-2</v>
      </c>
      <c r="AN52" s="304">
        <v>5.646355824892596E-2</v>
      </c>
    </row>
    <row r="53" spans="1:40" x14ac:dyDescent="0.2">
      <c r="A53" s="13" t="str">
        <f t="shared" si="67"/>
        <v>Associate professional occupations</v>
      </c>
      <c r="B53" s="304">
        <f t="shared" si="69"/>
        <v>2.5896396200843022</v>
      </c>
      <c r="C53" s="304">
        <f t="shared" si="70"/>
        <v>2.5001931035816898</v>
      </c>
      <c r="D53" s="304">
        <f t="shared" si="71"/>
        <v>2.8012291781917171</v>
      </c>
      <c r="E53" s="304"/>
      <c r="F53" s="304">
        <v>4.1496744831477769E-3</v>
      </c>
      <c r="G53" s="304">
        <v>5.8561804256332057E-3</v>
      </c>
      <c r="H53" s="304">
        <v>9.0544530107423537E-3</v>
      </c>
      <c r="I53" s="304"/>
      <c r="J53" s="304">
        <v>0.17983660040292143</v>
      </c>
      <c r="K53" s="304">
        <v>0.26726253970181257</v>
      </c>
      <c r="L53" s="304">
        <v>0.40561906944613524</v>
      </c>
      <c r="M53" s="304"/>
      <c r="N53" s="304">
        <v>0.38648048356962328</v>
      </c>
      <c r="O53" s="304">
        <v>0.42008566455176855</v>
      </c>
      <c r="P53" s="304">
        <v>0.50785056578286247</v>
      </c>
      <c r="Q53" s="304"/>
      <c r="R53" s="304">
        <v>0.17399487282959192</v>
      </c>
      <c r="S53" s="304">
        <v>0.20148178161503003</v>
      </c>
      <c r="T53" s="304">
        <v>0.26643646367366375</v>
      </c>
      <c r="U53" s="304"/>
      <c r="V53" s="304">
        <v>0.34364851030001853</v>
      </c>
      <c r="W53" s="304">
        <v>0.35063611899317221</v>
      </c>
      <c r="X53" s="304">
        <v>0.44072795246632529</v>
      </c>
      <c r="Y53" s="304"/>
      <c r="Z53" s="304">
        <v>0.57079365203675247</v>
      </c>
      <c r="AA53" s="304">
        <v>0.41907518600552418</v>
      </c>
      <c r="AB53" s="304">
        <v>0.40578579463298847</v>
      </c>
      <c r="AC53" s="304"/>
      <c r="AD53" s="304">
        <v>0.49725681734644206</v>
      </c>
      <c r="AE53" s="304">
        <v>0.42808569494056653</v>
      </c>
      <c r="AF53" s="304">
        <v>0.41985454099463321</v>
      </c>
      <c r="AG53" s="304"/>
      <c r="AH53" s="304">
        <v>0.37950726988481609</v>
      </c>
      <c r="AI53" s="304">
        <v>0.36703553874206546</v>
      </c>
      <c r="AJ53" s="304">
        <v>0.31423990058831353</v>
      </c>
      <c r="AK53" s="304"/>
      <c r="AL53" s="304">
        <v>5.3971739230988559E-2</v>
      </c>
      <c r="AM53" s="304">
        <v>4.0674398606116512E-2</v>
      </c>
      <c r="AN53" s="304">
        <v>3.166043759605322E-2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3.0098331634743136</v>
      </c>
      <c r="C54" s="304">
        <f t="shared" si="70"/>
        <v>2.9700771596300122</v>
      </c>
      <c r="D54" s="304">
        <f t="shared" si="71"/>
        <v>2.9429371409805061</v>
      </c>
      <c r="E54" s="304"/>
      <c r="F54" s="304">
        <v>1.7508993088285824E-2</v>
      </c>
      <c r="G54" s="304">
        <v>2.9518818033959122E-2</v>
      </c>
      <c r="H54" s="304">
        <v>6.6581127464860612E-2</v>
      </c>
      <c r="I54" s="304"/>
      <c r="J54" s="304">
        <v>0.16582449967110682</v>
      </c>
      <c r="K54" s="304">
        <v>0.26928404295501357</v>
      </c>
      <c r="L54" s="304">
        <v>0.4054932650943463</v>
      </c>
      <c r="M54" s="304"/>
      <c r="N54" s="304">
        <v>0.46004890986539376</v>
      </c>
      <c r="O54" s="304">
        <v>0.62203369901076344</v>
      </c>
      <c r="P54" s="304">
        <v>0.85707538652677195</v>
      </c>
      <c r="Q54" s="304"/>
      <c r="R54" s="304">
        <v>0.26212013031691866</v>
      </c>
      <c r="S54" s="304">
        <v>0.30441220387459145</v>
      </c>
      <c r="T54" s="304">
        <v>0.40477905970326106</v>
      </c>
      <c r="U54" s="304"/>
      <c r="V54" s="304">
        <v>0.11541601857388165</v>
      </c>
      <c r="W54" s="304">
        <v>0.12976797174169874</v>
      </c>
      <c r="X54" s="304">
        <v>0.18010212159454175</v>
      </c>
      <c r="Y54" s="304"/>
      <c r="Z54" s="304">
        <v>0.60877976345551865</v>
      </c>
      <c r="AA54" s="304">
        <v>0.5321305881280477</v>
      </c>
      <c r="AB54" s="304">
        <v>0.42403003026794556</v>
      </c>
      <c r="AC54" s="304"/>
      <c r="AD54" s="304">
        <v>0.51824705243620972</v>
      </c>
      <c r="AE54" s="304">
        <v>0.34564178311598698</v>
      </c>
      <c r="AF54" s="304">
        <v>0.15655229570649587</v>
      </c>
      <c r="AG54" s="304"/>
      <c r="AH54" s="304">
        <v>0.69321571661973491</v>
      </c>
      <c r="AI54" s="304">
        <v>0.65550973433620341</v>
      </c>
      <c r="AJ54" s="304">
        <v>0.41708363924420916</v>
      </c>
      <c r="AK54" s="304"/>
      <c r="AL54" s="304">
        <v>0.16867207944726326</v>
      </c>
      <c r="AM54" s="304">
        <v>8.1778318433748123E-2</v>
      </c>
      <c r="AN54" s="304">
        <v>3.1240215378073893E-2</v>
      </c>
    </row>
    <row r="55" spans="1:40" x14ac:dyDescent="0.2">
      <c r="A55" s="13" t="str">
        <f t="shared" si="67"/>
        <v>Skilled trades occupations</v>
      </c>
      <c r="B55" s="304">
        <f t="shared" si="69"/>
        <v>14.123878716745429</v>
      </c>
      <c r="C55" s="304">
        <f t="shared" si="70"/>
        <v>13.602322451408366</v>
      </c>
      <c r="D55" s="304">
        <f t="shared" si="71"/>
        <v>12.41267078991863</v>
      </c>
      <c r="E55" s="304"/>
      <c r="F55" s="304">
        <v>1.647789341481722E-3</v>
      </c>
      <c r="G55" s="304">
        <v>2.5671271136290526E-3</v>
      </c>
      <c r="H55" s="304">
        <v>3.2807758306103675E-3</v>
      </c>
      <c r="I55" s="304"/>
      <c r="J55" s="304">
        <v>8.3378562369341602E-2</v>
      </c>
      <c r="K55" s="304">
        <v>0.13390711090174384</v>
      </c>
      <c r="L55" s="304">
        <v>0.1753334109764968</v>
      </c>
      <c r="M55" s="304"/>
      <c r="N55" s="304">
        <v>0.34347871956348441</v>
      </c>
      <c r="O55" s="304">
        <v>0.446336641764986</v>
      </c>
      <c r="P55" s="304">
        <v>0.59587493937836533</v>
      </c>
      <c r="Q55" s="304"/>
      <c r="R55" s="304">
        <v>0.21399807178114408</v>
      </c>
      <c r="S55" s="304">
        <v>0.27918317212328103</v>
      </c>
      <c r="T55" s="304">
        <v>0.36700503607352836</v>
      </c>
      <c r="U55" s="304"/>
      <c r="V55" s="304">
        <v>0.56410587013860058</v>
      </c>
      <c r="W55" s="304">
        <v>0.71404388228442106</v>
      </c>
      <c r="X55" s="304">
        <v>0.96833710599386524</v>
      </c>
      <c r="Y55" s="304"/>
      <c r="Z55" s="304">
        <v>5.8072217498712311</v>
      </c>
      <c r="AA55" s="304">
        <v>5.2601010486100579</v>
      </c>
      <c r="AB55" s="304">
        <v>4.7604793264436474</v>
      </c>
      <c r="AC55" s="304"/>
      <c r="AD55" s="304">
        <v>4.3529655137708527</v>
      </c>
      <c r="AE55" s="304">
        <v>4.1687554879475783</v>
      </c>
      <c r="AF55" s="304">
        <v>3.6871470783988478</v>
      </c>
      <c r="AG55" s="304"/>
      <c r="AH55" s="304">
        <v>1.9419474354719868</v>
      </c>
      <c r="AI55" s="304">
        <v>1.9932535216058493</v>
      </c>
      <c r="AJ55" s="304">
        <v>1.7378356891930278</v>
      </c>
      <c r="AK55" s="304"/>
      <c r="AL55" s="304">
        <v>0.8151350044373058</v>
      </c>
      <c r="AM55" s="304">
        <v>0.60417445905682055</v>
      </c>
      <c r="AN55" s="304">
        <v>0.11737742763024203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0.10570711868801359</v>
      </c>
      <c r="C56" s="304">
        <f t="shared" si="70"/>
        <v>9.3583515364438596E-2</v>
      </c>
      <c r="D56" s="304">
        <f t="shared" si="71"/>
        <v>9.8018744257850357E-2</v>
      </c>
      <c r="E56" s="304"/>
      <c r="F56" s="304">
        <v>7.1042407075918535E-5</v>
      </c>
      <c r="G56" s="304">
        <v>7.2268561005042897E-5</v>
      </c>
      <c r="H56" s="304">
        <v>1.2201354752016802E-4</v>
      </c>
      <c r="I56" s="304"/>
      <c r="J56" s="304">
        <v>2.8082419500948981E-3</v>
      </c>
      <c r="K56" s="304">
        <v>3.5643667594770852E-3</v>
      </c>
      <c r="L56" s="304">
        <v>4.2697246700721721E-3</v>
      </c>
      <c r="M56" s="304"/>
      <c r="N56" s="304">
        <v>4.2062936807827642E-3</v>
      </c>
      <c r="O56" s="304">
        <v>3.9706358716652766E-3</v>
      </c>
      <c r="P56" s="304">
        <v>4.1987323288489205E-3</v>
      </c>
      <c r="Q56" s="304"/>
      <c r="R56" s="304">
        <v>9.5195802400991974E-4</v>
      </c>
      <c r="S56" s="304">
        <v>8.2647460692657833E-4</v>
      </c>
      <c r="T56" s="304">
        <v>8.3582011405743464E-4</v>
      </c>
      <c r="U56" s="304"/>
      <c r="V56" s="304">
        <v>2.9905160690015141E-3</v>
      </c>
      <c r="W56" s="304">
        <v>2.9752468384702728E-3</v>
      </c>
      <c r="X56" s="304">
        <v>3.4569940817477675E-3</v>
      </c>
      <c r="Y56" s="304"/>
      <c r="Z56" s="304">
        <v>3.6934503777400846E-2</v>
      </c>
      <c r="AA56" s="304">
        <v>3.9170786579205037E-2</v>
      </c>
      <c r="AB56" s="304">
        <v>4.9430547606692216E-2</v>
      </c>
      <c r="AC56" s="304"/>
      <c r="AD56" s="304">
        <v>7.947440607721807E-3</v>
      </c>
      <c r="AE56" s="304">
        <v>5.4899909755403101E-3</v>
      </c>
      <c r="AF56" s="304">
        <v>5.4518301945742972E-3</v>
      </c>
      <c r="AG56" s="304"/>
      <c r="AH56" s="304">
        <v>2.8136957365788376E-2</v>
      </c>
      <c r="AI56" s="304">
        <v>2.2242233283611735E-2</v>
      </c>
      <c r="AJ56" s="304">
        <v>2.01654991514983E-2</v>
      </c>
      <c r="AK56" s="304"/>
      <c r="AL56" s="304">
        <v>2.1660164806137552E-2</v>
      </c>
      <c r="AM56" s="304">
        <v>1.5271511888537261E-2</v>
      </c>
      <c r="AN56" s="304">
        <v>1.0087582562839082E-2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0.72558636818188127</v>
      </c>
      <c r="C57" s="304">
        <f t="shared" si="70"/>
        <v>0.74998043834339734</v>
      </c>
      <c r="D57" s="304">
        <f t="shared" si="71"/>
        <v>0.77205522083919265</v>
      </c>
      <c r="E57" s="304"/>
      <c r="F57" s="304">
        <v>1.2586729584525384E-3</v>
      </c>
      <c r="G57" s="304">
        <v>1.9664656028095346E-3</v>
      </c>
      <c r="H57" s="304">
        <v>2.8540575838862645E-3</v>
      </c>
      <c r="I57" s="304"/>
      <c r="J57" s="304">
        <v>2.99052090135336E-2</v>
      </c>
      <c r="K57" s="304">
        <v>4.0333913933750194E-2</v>
      </c>
      <c r="L57" s="304">
        <v>4.8251430259596086E-2</v>
      </c>
      <c r="M57" s="304"/>
      <c r="N57" s="304">
        <v>0.10304340755938481</v>
      </c>
      <c r="O57" s="304">
        <v>0.1245573412013236</v>
      </c>
      <c r="P57" s="304">
        <v>0.1431482133463137</v>
      </c>
      <c r="Q57" s="304"/>
      <c r="R57" s="304">
        <v>3.0955306732798293E-2</v>
      </c>
      <c r="S57" s="304">
        <v>3.9728629629195468E-2</v>
      </c>
      <c r="T57" s="304">
        <v>4.5527357554703801E-2</v>
      </c>
      <c r="U57" s="304"/>
      <c r="V57" s="304">
        <v>3.6088313626025069E-2</v>
      </c>
      <c r="W57" s="304">
        <v>4.2257558129276403E-2</v>
      </c>
      <c r="X57" s="304">
        <v>4.8857318591442947E-2</v>
      </c>
      <c r="Y57" s="304"/>
      <c r="Z57" s="304">
        <v>0.31801260279053623</v>
      </c>
      <c r="AA57" s="304">
        <v>0.3260308934059144</v>
      </c>
      <c r="AB57" s="304">
        <v>0.38543162162532224</v>
      </c>
      <c r="AC57" s="304"/>
      <c r="AD57" s="304">
        <v>5.1713122298160712E-2</v>
      </c>
      <c r="AE57" s="304">
        <v>3.5194472479089245E-2</v>
      </c>
      <c r="AF57" s="304">
        <v>1.3283058485533412E-2</v>
      </c>
      <c r="AG57" s="304"/>
      <c r="AH57" s="304">
        <v>7.4820597055849591E-2</v>
      </c>
      <c r="AI57" s="304">
        <v>6.2697983167515792E-2</v>
      </c>
      <c r="AJ57" s="304">
        <v>3.0183023329775779E-2</v>
      </c>
      <c r="AK57" s="304"/>
      <c r="AL57" s="304">
        <v>7.9789136147140394E-2</v>
      </c>
      <c r="AM57" s="304">
        <v>7.7213180794522773E-2</v>
      </c>
      <c r="AN57" s="304">
        <v>5.4519140062618432E-2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2.7544675452922935</v>
      </c>
      <c r="C58" s="304">
        <f t="shared" si="70"/>
        <v>2.8281912366843462</v>
      </c>
      <c r="D58" s="304">
        <f t="shared" si="71"/>
        <v>2.8079168112639978</v>
      </c>
      <c r="E58" s="304"/>
      <c r="F58" s="304">
        <v>6.3102506875038281E-3</v>
      </c>
      <c r="G58" s="304">
        <v>1.0645257790598052E-2</v>
      </c>
      <c r="H58" s="304">
        <v>1.6184517537048099E-2</v>
      </c>
      <c r="I58" s="304"/>
      <c r="J58" s="304">
        <v>2.2181221087757299E-2</v>
      </c>
      <c r="K58" s="304">
        <v>3.955107939747847E-2</v>
      </c>
      <c r="L58" s="304">
        <v>5.789784664107981E-2</v>
      </c>
      <c r="M58" s="304"/>
      <c r="N58" s="304">
        <v>3.6796812136650918E-2</v>
      </c>
      <c r="O58" s="304">
        <v>5.1696259787662416E-2</v>
      </c>
      <c r="P58" s="304">
        <v>8.4917609839765942E-2</v>
      </c>
      <c r="Q58" s="304"/>
      <c r="R58" s="304">
        <v>3.9216483856457908E-2</v>
      </c>
      <c r="S58" s="304">
        <v>5.601377738231509E-2</v>
      </c>
      <c r="T58" s="304">
        <v>8.9421988007499328E-2</v>
      </c>
      <c r="U58" s="304"/>
      <c r="V58" s="304">
        <v>0.1166621727277655</v>
      </c>
      <c r="W58" s="304">
        <v>0.1490597499324674</v>
      </c>
      <c r="X58" s="304">
        <v>0.19293051597085273</v>
      </c>
      <c r="Y58" s="304"/>
      <c r="Z58" s="304">
        <v>0.81731038027956815</v>
      </c>
      <c r="AA58" s="304">
        <v>0.85844246182660933</v>
      </c>
      <c r="AB58" s="304">
        <v>1.0030436874590423</v>
      </c>
      <c r="AC58" s="304"/>
      <c r="AD58" s="304">
        <v>0.97819421747992441</v>
      </c>
      <c r="AE58" s="304">
        <v>1.0032448532358649</v>
      </c>
      <c r="AF58" s="304">
        <v>0.96684018112853365</v>
      </c>
      <c r="AG58" s="304"/>
      <c r="AH58" s="304">
        <v>0.58819563751784376</v>
      </c>
      <c r="AI58" s="304">
        <v>0.55848229970026753</v>
      </c>
      <c r="AJ58" s="304">
        <v>0.35483559676896004</v>
      </c>
      <c r="AK58" s="304"/>
      <c r="AL58" s="304">
        <v>0.14960036951882166</v>
      </c>
      <c r="AM58" s="304">
        <v>0.10105549763108311</v>
      </c>
      <c r="AN58" s="304">
        <v>4.1844867911216083E-2</v>
      </c>
    </row>
    <row r="59" spans="1:40" x14ac:dyDescent="0.2">
      <c r="A59" s="13" t="str">
        <f t="shared" si="67"/>
        <v>Elementary occupations</v>
      </c>
      <c r="B59" s="304">
        <f t="shared" si="69"/>
        <v>2.2372002361689551</v>
      </c>
      <c r="C59" s="304">
        <f t="shared" si="70"/>
        <v>2.4618489166658861</v>
      </c>
      <c r="D59" s="304">
        <f t="shared" si="71"/>
        <v>2.7087752256727442</v>
      </c>
      <c r="E59" s="304"/>
      <c r="F59" s="304">
        <v>1.4198103782486583E-4</v>
      </c>
      <c r="G59" s="304">
        <v>2.0021335722990706E-4</v>
      </c>
      <c r="H59" s="304">
        <v>2.618874593984798E-4</v>
      </c>
      <c r="I59" s="304"/>
      <c r="J59" s="304">
        <v>1.6646468589878193E-2</v>
      </c>
      <c r="K59" s="304">
        <v>3.0116674581328072E-2</v>
      </c>
      <c r="L59" s="304">
        <v>4.6119534710049016E-2</v>
      </c>
      <c r="M59" s="304"/>
      <c r="N59" s="304">
        <v>5.4108551741367118E-2</v>
      </c>
      <c r="O59" s="304">
        <v>8.0263351171435182E-2</v>
      </c>
      <c r="P59" s="304">
        <v>0.10356653444669651</v>
      </c>
      <c r="Q59" s="304"/>
      <c r="R59" s="304">
        <v>1.2100591437881775E-2</v>
      </c>
      <c r="S59" s="304">
        <v>1.6124807087572655E-2</v>
      </c>
      <c r="T59" s="304">
        <v>1.841687159610416E-2</v>
      </c>
      <c r="U59" s="304"/>
      <c r="V59" s="304">
        <v>9.096690537528164E-2</v>
      </c>
      <c r="W59" s="304">
        <v>0.13404369854518514</v>
      </c>
      <c r="X59" s="304">
        <v>0.17869900831612312</v>
      </c>
      <c r="Y59" s="304"/>
      <c r="Z59" s="304">
        <v>0.61394698712375395</v>
      </c>
      <c r="AA59" s="304">
        <v>0.74296036401920451</v>
      </c>
      <c r="AB59" s="304">
        <v>1.0662149637676357</v>
      </c>
      <c r="AC59" s="304"/>
      <c r="AD59" s="304">
        <v>0.64407971266903563</v>
      </c>
      <c r="AE59" s="304">
        <v>0.66585063567132641</v>
      </c>
      <c r="AF59" s="304">
        <v>0.67301958850752552</v>
      </c>
      <c r="AG59" s="304"/>
      <c r="AH59" s="304">
        <v>0.59668990953900292</v>
      </c>
      <c r="AI59" s="304">
        <v>0.66632874817420396</v>
      </c>
      <c r="AJ59" s="304">
        <v>0.56002014795349431</v>
      </c>
      <c r="AK59" s="304"/>
      <c r="AL59" s="304">
        <v>0.20851912865492914</v>
      </c>
      <c r="AM59" s="304">
        <v>0.12596042405840041</v>
      </c>
      <c r="AN59" s="304">
        <v>6.2456688915716999E-2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123.59299999999999</v>
      </c>
      <c r="C62" s="305">
        <f>SUM(C63:C71)</f>
        <v>126.24500000000012</v>
      </c>
      <c r="D62" s="305">
        <f>SUM(D63:D71)</f>
        <v>132.18999999999988</v>
      </c>
      <c r="E62" s="304"/>
      <c r="F62" s="305">
        <f>SUM(F63:F71)</f>
        <v>0.31267685724437755</v>
      </c>
      <c r="G62" s="305">
        <f>SUM(G63:G71)</f>
        <v>0.51899514547233982</v>
      </c>
      <c r="H62" s="305">
        <f>SUM(H63:H71)</f>
        <v>0.87122867023002526</v>
      </c>
      <c r="I62" s="304"/>
      <c r="J62" s="305">
        <f>SUM(J63:J71)</f>
        <v>3.7776122662374756</v>
      </c>
      <c r="K62" s="305">
        <f>SUM(K63:K71)</f>
        <v>6.0305365067502485</v>
      </c>
      <c r="L62" s="305">
        <f>SUM(L63:L71)</f>
        <v>9.9498142104510308</v>
      </c>
      <c r="M62" s="304"/>
      <c r="N62" s="305">
        <f>SUM(N63:N71)</f>
        <v>14.912899986784049</v>
      </c>
      <c r="O62" s="305">
        <f>SUM(O63:O71)</f>
        <v>18.888577856639102</v>
      </c>
      <c r="P62" s="305">
        <f>SUM(P63:P71)</f>
        <v>26.083956544068531</v>
      </c>
      <c r="Q62" s="304"/>
      <c r="R62" s="305">
        <f>SUM(R63:R71)</f>
        <v>4.3003871131096254</v>
      </c>
      <c r="S62" s="305">
        <f>SUM(S63:S71)</f>
        <v>5.335065014105087</v>
      </c>
      <c r="T62" s="305">
        <f>SUM(T63:T71)</f>
        <v>7.2689393385931709</v>
      </c>
      <c r="U62" s="304"/>
      <c r="V62" s="305">
        <f>SUM(V63:V71)</f>
        <v>5.0610013479065907</v>
      </c>
      <c r="W62" s="305">
        <f>SUM(W63:W71)</f>
        <v>6.1646122904199396</v>
      </c>
      <c r="X62" s="305">
        <f>SUM(X63:X71)</f>
        <v>8.2275640358984887</v>
      </c>
      <c r="Y62" s="304"/>
      <c r="Z62" s="305">
        <f>SUM(Z63:Z71)</f>
        <v>31.803147669743748</v>
      </c>
      <c r="AA62" s="305">
        <f>SUM(AA63:AA71)</f>
        <v>32.184633290119443</v>
      </c>
      <c r="AB62" s="305">
        <f>SUM(AB63:AB71)</f>
        <v>36.922093670247563</v>
      </c>
      <c r="AC62" s="304"/>
      <c r="AD62" s="305">
        <f>SUM(AD63:AD71)</f>
        <v>34.226921032348599</v>
      </c>
      <c r="AE62" s="305">
        <f>SUM(AE63:AE71)</f>
        <v>30.97072084609805</v>
      </c>
      <c r="AF62" s="305">
        <f>SUM(AF63:AF71)</f>
        <v>26.75698061224719</v>
      </c>
      <c r="AG62" s="304"/>
      <c r="AH62" s="305">
        <f>SUM(AH63:AH71)</f>
        <v>21.031888725704743</v>
      </c>
      <c r="AI62" s="305">
        <f>SUM(AI63:AI71)</f>
        <v>19.172257239896037</v>
      </c>
      <c r="AJ62" s="305">
        <f>SUM(AJ63:AJ71)</f>
        <v>11.527549793397537</v>
      </c>
      <c r="AK62" s="304"/>
      <c r="AL62" s="305">
        <f>SUM(AL63:AL71)</f>
        <v>8.1664650009207662</v>
      </c>
      <c r="AM62" s="305">
        <f>SUM(AM63:AM71)</f>
        <v>6.9796018104998589</v>
      </c>
      <c r="AN62" s="305">
        <f>SUM(AN63:AN71)</f>
        <v>4.5818731248663376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17.350833388102593</v>
      </c>
      <c r="C63" s="304">
        <f t="shared" ref="C63:C71" si="73">SUM(G63,K63,O63,S63,W63,AA63,AE63,AI63,AM63)</f>
        <v>16.584384138046062</v>
      </c>
      <c r="D63" s="304">
        <f t="shared" ref="D63:D71" si="74">SUM(H63,L63,P63,T63,X63,AB63,AF63,AJ63,AN63)</f>
        <v>18.928316262860285</v>
      </c>
      <c r="E63" s="304"/>
      <c r="F63" s="304">
        <v>6.9342795134124585E-2</v>
      </c>
      <c r="G63" s="304">
        <v>0.10852540126355679</v>
      </c>
      <c r="H63" s="304">
        <v>0.18397451487015792</v>
      </c>
      <c r="I63" s="304"/>
      <c r="J63" s="304">
        <v>0.86967097857609665</v>
      </c>
      <c r="K63" s="304">
        <v>1.2768148361071086</v>
      </c>
      <c r="L63" s="304">
        <v>2.1336545572124486</v>
      </c>
      <c r="M63" s="304"/>
      <c r="N63" s="304">
        <v>3.4287390245568465</v>
      </c>
      <c r="O63" s="304">
        <v>3.9682964793060456</v>
      </c>
      <c r="P63" s="304">
        <v>5.4801972513330703</v>
      </c>
      <c r="Q63" s="304"/>
      <c r="R63" s="304">
        <v>0.74442165509861102</v>
      </c>
      <c r="S63" s="304">
        <v>0.81531806895371228</v>
      </c>
      <c r="T63" s="304">
        <v>1.13640988765666</v>
      </c>
      <c r="U63" s="304"/>
      <c r="V63" s="304">
        <v>0.94511571560177565</v>
      </c>
      <c r="W63" s="304">
        <v>1.0151709406325282</v>
      </c>
      <c r="X63" s="304">
        <v>1.2751969044801292</v>
      </c>
      <c r="Y63" s="304"/>
      <c r="Z63" s="304">
        <v>3.9205412528159123</v>
      </c>
      <c r="AA63" s="304">
        <v>3.3817101048446983</v>
      </c>
      <c r="AB63" s="304">
        <v>4.063586680686087</v>
      </c>
      <c r="AC63" s="304"/>
      <c r="AD63" s="304">
        <v>4.0472873941323249</v>
      </c>
      <c r="AE63" s="304">
        <v>3.2065628389294383</v>
      </c>
      <c r="AF63" s="304">
        <v>2.696369022413184</v>
      </c>
      <c r="AG63" s="304"/>
      <c r="AH63" s="304">
        <v>2.840591032363601</v>
      </c>
      <c r="AI63" s="304">
        <v>2.4159499889630363</v>
      </c>
      <c r="AJ63" s="304">
        <v>1.5964087122095885</v>
      </c>
      <c r="AK63" s="304"/>
      <c r="AL63" s="304">
        <v>0.48512353982329859</v>
      </c>
      <c r="AM63" s="304">
        <v>0.39603547904593722</v>
      </c>
      <c r="AN63" s="304">
        <v>0.36251873199895895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9.3188840613536801</v>
      </c>
      <c r="C64" s="304">
        <f t="shared" si="73"/>
        <v>10.311275914084003</v>
      </c>
      <c r="D64" s="304">
        <f t="shared" si="74"/>
        <v>12.027563836467495</v>
      </c>
      <c r="E64" s="304"/>
      <c r="F64" s="304">
        <v>0.11852438846386414</v>
      </c>
      <c r="G64" s="304">
        <v>0.19492434860873017</v>
      </c>
      <c r="H64" s="304">
        <v>0.3198654337787416</v>
      </c>
      <c r="I64" s="304"/>
      <c r="J64" s="304">
        <v>0.86992793725499518</v>
      </c>
      <c r="K64" s="304">
        <v>1.3696608522042328</v>
      </c>
      <c r="L64" s="304">
        <v>2.144085882348465</v>
      </c>
      <c r="M64" s="304"/>
      <c r="N64" s="304">
        <v>2.2146254582430496</v>
      </c>
      <c r="O64" s="304">
        <v>2.7681870714603094</v>
      </c>
      <c r="P64" s="304">
        <v>3.6462004228280147</v>
      </c>
      <c r="Q64" s="304"/>
      <c r="R64" s="304">
        <v>0.32122326238513704</v>
      </c>
      <c r="S64" s="304">
        <v>0.35236003326908438</v>
      </c>
      <c r="T64" s="304">
        <v>0.3993119079673686</v>
      </c>
      <c r="U64" s="304"/>
      <c r="V64" s="304">
        <v>0.51915261961388648</v>
      </c>
      <c r="W64" s="304">
        <v>0.63447257365922249</v>
      </c>
      <c r="X64" s="304">
        <v>0.82186364756856278</v>
      </c>
      <c r="Y64" s="304"/>
      <c r="Z64" s="304">
        <v>2.2745963500189306</v>
      </c>
      <c r="AA64" s="304">
        <v>2.3560945249688707</v>
      </c>
      <c r="AB64" s="304">
        <v>2.7950568933357665</v>
      </c>
      <c r="AC64" s="304"/>
      <c r="AD64" s="304">
        <v>1.6844326758433719</v>
      </c>
      <c r="AE64" s="304">
        <v>1.4212810631977042</v>
      </c>
      <c r="AF64" s="304">
        <v>1.1028590497328934</v>
      </c>
      <c r="AG64" s="304"/>
      <c r="AH64" s="304">
        <v>1.0899426492572171</v>
      </c>
      <c r="AI64" s="304">
        <v>1.0191252631491123</v>
      </c>
      <c r="AJ64" s="304">
        <v>0.63532391858740245</v>
      </c>
      <c r="AK64" s="304"/>
      <c r="AL64" s="304">
        <v>0.22645872027322786</v>
      </c>
      <c r="AM64" s="304">
        <v>0.1951701835667371</v>
      </c>
      <c r="AN64" s="304">
        <v>0.16299668032027947</v>
      </c>
    </row>
    <row r="65" spans="1:40" x14ac:dyDescent="0.2">
      <c r="A65" s="13" t="str">
        <f t="shared" si="72"/>
        <v>Associate professional occupations</v>
      </c>
      <c r="B65" s="304">
        <f t="shared" si="75"/>
        <v>8.9044231698682879</v>
      </c>
      <c r="C65" s="304">
        <f t="shared" si="73"/>
        <v>9.387149213845289</v>
      </c>
      <c r="D65" s="304">
        <f t="shared" si="74"/>
        <v>10.616171992953808</v>
      </c>
      <c r="E65" s="304"/>
      <c r="F65" s="304">
        <v>4.079279950378243E-2</v>
      </c>
      <c r="G65" s="304">
        <v>6.5008696059281473E-2</v>
      </c>
      <c r="H65" s="304">
        <v>9.8531326861654292E-2</v>
      </c>
      <c r="I65" s="304"/>
      <c r="J65" s="304">
        <v>0.38786929476738263</v>
      </c>
      <c r="K65" s="304">
        <v>0.60993320188643607</v>
      </c>
      <c r="L65" s="304">
        <v>0.96237495119503746</v>
      </c>
      <c r="M65" s="304"/>
      <c r="N65" s="304">
        <v>1.5918688134040624</v>
      </c>
      <c r="O65" s="304">
        <v>1.9354060161295923</v>
      </c>
      <c r="P65" s="304">
        <v>2.5545475829748447</v>
      </c>
      <c r="Q65" s="304"/>
      <c r="R65" s="304">
        <v>0.35980048935983405</v>
      </c>
      <c r="S65" s="304">
        <v>0.45847271588164129</v>
      </c>
      <c r="T65" s="304">
        <v>0.66789840263940015</v>
      </c>
      <c r="U65" s="304"/>
      <c r="V65" s="304">
        <v>0.4683666149337945</v>
      </c>
      <c r="W65" s="304">
        <v>0.5866503404344694</v>
      </c>
      <c r="X65" s="304">
        <v>0.7855827699193404</v>
      </c>
      <c r="Y65" s="304"/>
      <c r="Z65" s="304">
        <v>2.4500316920706249</v>
      </c>
      <c r="AA65" s="304">
        <v>2.4687071280121136</v>
      </c>
      <c r="AB65" s="304">
        <v>2.916588597490485</v>
      </c>
      <c r="AC65" s="304"/>
      <c r="AD65" s="304">
        <v>2.111585891208938</v>
      </c>
      <c r="AE65" s="304">
        <v>1.9410587480716659</v>
      </c>
      <c r="AF65" s="304">
        <v>1.7388022523660198</v>
      </c>
      <c r="AG65" s="304"/>
      <c r="AH65" s="304">
        <v>1.1585765223020472</v>
      </c>
      <c r="AI65" s="304">
        <v>1.0328906877403663</v>
      </c>
      <c r="AJ65" s="304">
        <v>0.63373748944897668</v>
      </c>
      <c r="AK65" s="304"/>
      <c r="AL65" s="304">
        <v>0.33553105231782293</v>
      </c>
      <c r="AM65" s="304">
        <v>0.2890216796297212</v>
      </c>
      <c r="AN65" s="304">
        <v>0.25810862005805008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10.509131827317139</v>
      </c>
      <c r="C66" s="304">
        <f t="shared" si="73"/>
        <v>11.552583232567956</v>
      </c>
      <c r="D66" s="304">
        <f t="shared" si="74"/>
        <v>12.896664836480442</v>
      </c>
      <c r="E66" s="304"/>
      <c r="F66" s="304">
        <v>2.0735300038966301E-2</v>
      </c>
      <c r="G66" s="304">
        <v>4.0441919448544625E-2</v>
      </c>
      <c r="H66" s="304">
        <v>7.4600039556114231E-2</v>
      </c>
      <c r="I66" s="304"/>
      <c r="J66" s="304">
        <v>0.3736784100214921</v>
      </c>
      <c r="K66" s="304">
        <v>0.64737639620017728</v>
      </c>
      <c r="L66" s="304">
        <v>1.1240022627381747</v>
      </c>
      <c r="M66" s="304"/>
      <c r="N66" s="304">
        <v>1.4277197011004579</v>
      </c>
      <c r="O66" s="304">
        <v>2.0320800100897949</v>
      </c>
      <c r="P66" s="304">
        <v>3.0045539161645656</v>
      </c>
      <c r="Q66" s="304"/>
      <c r="R66" s="304">
        <v>0.4143118773654062</v>
      </c>
      <c r="S66" s="304">
        <v>0.54880538617705787</v>
      </c>
      <c r="T66" s="304">
        <v>0.70082465077513556</v>
      </c>
      <c r="U66" s="304"/>
      <c r="V66" s="304">
        <v>0.41061074627358141</v>
      </c>
      <c r="W66" s="304">
        <v>0.50071184135820301</v>
      </c>
      <c r="X66" s="304">
        <v>0.67624135797371587</v>
      </c>
      <c r="Y66" s="304"/>
      <c r="Z66" s="304">
        <v>2.8941689487509472</v>
      </c>
      <c r="AA66" s="304">
        <v>3.3217309635826027</v>
      </c>
      <c r="AB66" s="304">
        <v>3.9036233178237274</v>
      </c>
      <c r="AC66" s="304"/>
      <c r="AD66" s="304">
        <v>3.4449010675231762</v>
      </c>
      <c r="AE66" s="304">
        <v>3.4261438388415906</v>
      </c>
      <c r="AF66" s="304">
        <v>3.000662014777995</v>
      </c>
      <c r="AG66" s="304"/>
      <c r="AH66" s="304">
        <v>1.2702172605742834</v>
      </c>
      <c r="AI66" s="304">
        <v>0.86676395697118291</v>
      </c>
      <c r="AJ66" s="304">
        <v>0.33549878425919916</v>
      </c>
      <c r="AK66" s="304"/>
      <c r="AL66" s="304">
        <v>0.25278851566882909</v>
      </c>
      <c r="AM66" s="304">
        <v>0.1685289198988032</v>
      </c>
      <c r="AN66" s="304">
        <v>7.6658492411812676E-2</v>
      </c>
    </row>
    <row r="67" spans="1:40" x14ac:dyDescent="0.2">
      <c r="A67" s="13" t="str">
        <f t="shared" si="72"/>
        <v>Skilled trades occupations</v>
      </c>
      <c r="B67" s="304">
        <f t="shared" si="75"/>
        <v>10.030871932840546</v>
      </c>
      <c r="C67" s="304">
        <f t="shared" si="73"/>
        <v>10.261301993062521</v>
      </c>
      <c r="D67" s="304">
        <f t="shared" si="74"/>
        <v>10.311913772080437</v>
      </c>
      <c r="E67" s="304"/>
      <c r="F67" s="304">
        <v>4.4518726094630243E-3</v>
      </c>
      <c r="G67" s="304">
        <v>8.4089655630018162E-3</v>
      </c>
      <c r="H67" s="304">
        <v>1.5901640758224776E-2</v>
      </c>
      <c r="I67" s="304"/>
      <c r="J67" s="304">
        <v>0.12619238818653911</v>
      </c>
      <c r="K67" s="304">
        <v>0.22906846205575687</v>
      </c>
      <c r="L67" s="304">
        <v>0.42364428764420403</v>
      </c>
      <c r="M67" s="304"/>
      <c r="N67" s="304">
        <v>0.47913766796014318</v>
      </c>
      <c r="O67" s="304">
        <v>0.67892783456084382</v>
      </c>
      <c r="P67" s="304">
        <v>0.95392080197159834</v>
      </c>
      <c r="Q67" s="304"/>
      <c r="R67" s="304">
        <v>0.25313034531167117</v>
      </c>
      <c r="S67" s="304">
        <v>0.3242474092727996</v>
      </c>
      <c r="T67" s="304">
        <v>0.44997778290260254</v>
      </c>
      <c r="U67" s="304"/>
      <c r="V67" s="304">
        <v>0.36048565313939368</v>
      </c>
      <c r="W67" s="304">
        <v>0.46033418524949182</v>
      </c>
      <c r="X67" s="304">
        <v>0.60216042697214156</v>
      </c>
      <c r="Y67" s="304"/>
      <c r="Z67" s="304">
        <v>3.31076763681261</v>
      </c>
      <c r="AA67" s="304">
        <v>3.4187101777661209</v>
      </c>
      <c r="AB67" s="304">
        <v>3.7230154135680649</v>
      </c>
      <c r="AC67" s="304"/>
      <c r="AD67" s="304">
        <v>2.808270476865685</v>
      </c>
      <c r="AE67" s="304">
        <v>2.5524865038649525</v>
      </c>
      <c r="AF67" s="304">
        <v>2.3577756088127084</v>
      </c>
      <c r="AG67" s="304"/>
      <c r="AH67" s="304">
        <v>1.8327302383250277</v>
      </c>
      <c r="AI67" s="304">
        <v>1.9009492853891552</v>
      </c>
      <c r="AJ67" s="304">
        <v>1.3533417913372159</v>
      </c>
      <c r="AK67" s="304"/>
      <c r="AL67" s="304">
        <v>0.85570565363001261</v>
      </c>
      <c r="AM67" s="304">
        <v>0.68816916934039751</v>
      </c>
      <c r="AN67" s="304">
        <v>0.43217601811367634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3.6355505075873857</v>
      </c>
      <c r="C68" s="304">
        <f t="shared" si="73"/>
        <v>3.4585912722684498</v>
      </c>
      <c r="D68" s="304">
        <f t="shared" si="74"/>
        <v>3.9574076989632205</v>
      </c>
      <c r="E68" s="304"/>
      <c r="F68" s="304">
        <v>3.7146945489263759E-3</v>
      </c>
      <c r="G68" s="304">
        <v>6.5532416641669519E-3</v>
      </c>
      <c r="H68" s="304">
        <v>1.218107100914418E-2</v>
      </c>
      <c r="I68" s="304"/>
      <c r="J68" s="304">
        <v>6.6083426271318663E-2</v>
      </c>
      <c r="K68" s="304">
        <v>0.10160571145270225</v>
      </c>
      <c r="L68" s="304">
        <v>0.18742372979561844</v>
      </c>
      <c r="M68" s="304"/>
      <c r="N68" s="304">
        <v>0.34137955727568908</v>
      </c>
      <c r="O68" s="304">
        <v>0.40731991762547171</v>
      </c>
      <c r="P68" s="304">
        <v>0.56161382360518586</v>
      </c>
      <c r="Q68" s="304"/>
      <c r="R68" s="304">
        <v>0.27266702305259199</v>
      </c>
      <c r="S68" s="304">
        <v>0.3345437674614562</v>
      </c>
      <c r="T68" s="304">
        <v>0.50302555788301351</v>
      </c>
      <c r="U68" s="304"/>
      <c r="V68" s="304">
        <v>0.28855077379925281</v>
      </c>
      <c r="W68" s="304">
        <v>0.33596568032739405</v>
      </c>
      <c r="X68" s="304">
        <v>0.49686676326407309</v>
      </c>
      <c r="Y68" s="304"/>
      <c r="Z68" s="304">
        <v>0.73570125951990695</v>
      </c>
      <c r="AA68" s="304">
        <v>0.70536773249372364</v>
      </c>
      <c r="AB68" s="304">
        <v>0.90215970510718291</v>
      </c>
      <c r="AC68" s="304"/>
      <c r="AD68" s="304">
        <v>1.0926632462630625</v>
      </c>
      <c r="AE68" s="304">
        <v>0.94215122831260489</v>
      </c>
      <c r="AF68" s="304">
        <v>0.93221018338602812</v>
      </c>
      <c r="AG68" s="304"/>
      <c r="AH68" s="304">
        <v>0.54460806450337085</v>
      </c>
      <c r="AI68" s="304">
        <v>0.45188312771917422</v>
      </c>
      <c r="AJ68" s="304">
        <v>0.27110296748566681</v>
      </c>
      <c r="AK68" s="304"/>
      <c r="AL68" s="304">
        <v>0.29018246235326633</v>
      </c>
      <c r="AM68" s="304">
        <v>0.17320086521175579</v>
      </c>
      <c r="AN68" s="304">
        <v>9.0823897427307676E-2</v>
      </c>
    </row>
    <row r="69" spans="1:40" x14ac:dyDescent="0.2">
      <c r="A69" s="13" t="str">
        <f t="shared" si="72"/>
        <v>Sales and customer service occupations</v>
      </c>
      <c r="B69" s="304">
        <f t="shared" si="75"/>
        <v>26.375395881514127</v>
      </c>
      <c r="C69" s="304">
        <f t="shared" si="73"/>
        <v>25.955830267883321</v>
      </c>
      <c r="D69" s="304">
        <f t="shared" si="74"/>
        <v>25.788772198310188</v>
      </c>
      <c r="E69" s="304"/>
      <c r="F69" s="304">
        <v>2.6549403627464024E-2</v>
      </c>
      <c r="G69" s="304">
        <v>4.1295568069275042E-2</v>
      </c>
      <c r="H69" s="304">
        <v>6.0670398885310124E-2</v>
      </c>
      <c r="I69" s="304"/>
      <c r="J69" s="304">
        <v>0.50488011360256413</v>
      </c>
      <c r="K69" s="304">
        <v>0.84856702020715524</v>
      </c>
      <c r="L69" s="304">
        <v>1.4050671061330289</v>
      </c>
      <c r="M69" s="304"/>
      <c r="N69" s="304">
        <v>2.5541228652124115</v>
      </c>
      <c r="O69" s="304">
        <v>3.2609474182800882</v>
      </c>
      <c r="P69" s="304">
        <v>4.4356235726218101</v>
      </c>
      <c r="Q69" s="304"/>
      <c r="R69" s="304">
        <v>0.78927224859674239</v>
      </c>
      <c r="S69" s="304">
        <v>0.9584224995678301</v>
      </c>
      <c r="T69" s="304">
        <v>1.2149706593211744</v>
      </c>
      <c r="U69" s="304"/>
      <c r="V69" s="304">
        <v>0.65278174196433525</v>
      </c>
      <c r="W69" s="304">
        <v>0.73182376066571964</v>
      </c>
      <c r="X69" s="304">
        <v>0.92455150244433182</v>
      </c>
      <c r="Y69" s="304"/>
      <c r="Z69" s="304">
        <v>8.0402895479488912</v>
      </c>
      <c r="AA69" s="304">
        <v>8.2831627251316071</v>
      </c>
      <c r="AB69" s="304">
        <v>9.3263242854469102</v>
      </c>
      <c r="AC69" s="304"/>
      <c r="AD69" s="304">
        <v>7.6552107097438684</v>
      </c>
      <c r="AE69" s="304">
        <v>6.8068942996383397</v>
      </c>
      <c r="AF69" s="304">
        <v>5.7258712180601563</v>
      </c>
      <c r="AG69" s="304"/>
      <c r="AH69" s="304">
        <v>4.491815241616532</v>
      </c>
      <c r="AI69" s="304">
        <v>3.8183866056749767</v>
      </c>
      <c r="AJ69" s="304">
        <v>1.9637924149162735</v>
      </c>
      <c r="AK69" s="304"/>
      <c r="AL69" s="304">
        <v>1.6604740092013166</v>
      </c>
      <c r="AM69" s="304">
        <v>1.2063303706483268</v>
      </c>
      <c r="AN69" s="304">
        <v>0.73190104048118909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11.817302898271343</v>
      </c>
      <c r="C70" s="304">
        <f t="shared" si="73"/>
        <v>12.619246006802165</v>
      </c>
      <c r="D70" s="304">
        <f t="shared" si="74"/>
        <v>12.566605668505478</v>
      </c>
      <c r="E70" s="304"/>
      <c r="F70" s="304">
        <v>2.4630019599943528E-2</v>
      </c>
      <c r="G70" s="304">
        <v>4.7657853968120861E-2</v>
      </c>
      <c r="H70" s="304">
        <v>9.672101598014396E-2</v>
      </c>
      <c r="I70" s="304"/>
      <c r="J70" s="304">
        <v>0.12522250235721072</v>
      </c>
      <c r="K70" s="304">
        <v>0.21266429165480735</v>
      </c>
      <c r="L70" s="304">
        <v>0.35157988205005597</v>
      </c>
      <c r="M70" s="304"/>
      <c r="N70" s="304">
        <v>0.62130430580796814</v>
      </c>
      <c r="O70" s="304">
        <v>0.89675909008035415</v>
      </c>
      <c r="P70" s="304">
        <v>1.5309891149338115</v>
      </c>
      <c r="Q70" s="304"/>
      <c r="R70" s="304">
        <v>0.22005273046887378</v>
      </c>
      <c r="S70" s="304">
        <v>0.32302971732671981</v>
      </c>
      <c r="T70" s="304">
        <v>0.48561562650974577</v>
      </c>
      <c r="U70" s="304"/>
      <c r="V70" s="304">
        <v>0.36318746073182456</v>
      </c>
      <c r="W70" s="304">
        <v>0.50352537168114553</v>
      </c>
      <c r="X70" s="304">
        <v>0.7561283428415756</v>
      </c>
      <c r="Y70" s="304"/>
      <c r="Z70" s="304">
        <v>2.418752659230619</v>
      </c>
      <c r="AA70" s="304">
        <v>2.5921657225079602</v>
      </c>
      <c r="AB70" s="304">
        <v>2.941145234423622</v>
      </c>
      <c r="AC70" s="304"/>
      <c r="AD70" s="304">
        <v>3.6595495604187942</v>
      </c>
      <c r="AE70" s="304">
        <v>3.7687309034927057</v>
      </c>
      <c r="AF70" s="304">
        <v>3.5473142644200997</v>
      </c>
      <c r="AG70" s="304"/>
      <c r="AH70" s="304">
        <v>2.9888919900192206</v>
      </c>
      <c r="AI70" s="304">
        <v>3.1463680321279361</v>
      </c>
      <c r="AJ70" s="304">
        <v>2.290923201970811</v>
      </c>
      <c r="AK70" s="304"/>
      <c r="AL70" s="304">
        <v>1.3957116696368883</v>
      </c>
      <c r="AM70" s="304">
        <v>1.1283450239624142</v>
      </c>
      <c r="AN70" s="304">
        <v>0.5661889853756118</v>
      </c>
    </row>
    <row r="71" spans="1:40" x14ac:dyDescent="0.2">
      <c r="A71" s="13" t="str">
        <f t="shared" si="72"/>
        <v>Elementary occupations</v>
      </c>
      <c r="B71" s="304">
        <f t="shared" si="75"/>
        <v>25.650606333144879</v>
      </c>
      <c r="C71" s="304">
        <f t="shared" si="73"/>
        <v>26.114637961440344</v>
      </c>
      <c r="D71" s="304">
        <f t="shared" si="74"/>
        <v>25.09658373337853</v>
      </c>
      <c r="E71" s="304"/>
      <c r="F71" s="304">
        <v>3.9355837178431498E-3</v>
      </c>
      <c r="G71" s="304">
        <v>6.1791508276622005E-3</v>
      </c>
      <c r="H71" s="304">
        <v>8.7832285305340166E-3</v>
      </c>
      <c r="I71" s="304"/>
      <c r="J71" s="304">
        <v>0.45408721519987594</v>
      </c>
      <c r="K71" s="304">
        <v>0.73484573498187244</v>
      </c>
      <c r="L71" s="304">
        <v>1.2179815513339962</v>
      </c>
      <c r="M71" s="304"/>
      <c r="N71" s="304">
        <v>2.2540025932234222</v>
      </c>
      <c r="O71" s="304">
        <v>2.9406540191066037</v>
      </c>
      <c r="P71" s="304">
        <v>3.9163100576356307</v>
      </c>
      <c r="Q71" s="304"/>
      <c r="R71" s="304">
        <v>0.92550748147075723</v>
      </c>
      <c r="S71" s="304">
        <v>1.2198654161947859</v>
      </c>
      <c r="T71" s="304">
        <v>1.7109048629380705</v>
      </c>
      <c r="U71" s="304"/>
      <c r="V71" s="304">
        <v>1.0527500218487464</v>
      </c>
      <c r="W71" s="304">
        <v>1.3959575964117656</v>
      </c>
      <c r="X71" s="304">
        <v>1.8889723204346176</v>
      </c>
      <c r="Y71" s="304"/>
      <c r="Z71" s="304">
        <v>5.7582983225753024</v>
      </c>
      <c r="AA71" s="304">
        <v>5.6569842108117445</v>
      </c>
      <c r="AB71" s="304">
        <v>6.3505935423657176</v>
      </c>
      <c r="AC71" s="304"/>
      <c r="AD71" s="304">
        <v>7.7230200103493836</v>
      </c>
      <c r="AE71" s="304">
        <v>6.9054114217490516</v>
      </c>
      <c r="AF71" s="304">
        <v>5.6551169982781087</v>
      </c>
      <c r="AG71" s="304"/>
      <c r="AH71" s="304">
        <v>4.8145157267434442</v>
      </c>
      <c r="AI71" s="304">
        <v>4.5199402921610963</v>
      </c>
      <c r="AJ71" s="304">
        <v>2.4474205131824047</v>
      </c>
      <c r="AK71" s="304"/>
      <c r="AL71" s="304">
        <v>2.6644893780161034</v>
      </c>
      <c r="AM71" s="304">
        <v>2.734800119195766</v>
      </c>
      <c r="AN71" s="304">
        <v>1.9005006586794519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124.25799999999995</v>
      </c>
      <c r="C74" s="305">
        <f>SUM(C75:C83)</f>
        <v>125.33299999999997</v>
      </c>
      <c r="D74" s="305">
        <f>SUM(D75:D83)</f>
        <v>132.20199999999994</v>
      </c>
      <c r="E74" s="304"/>
      <c r="F74" s="305">
        <f>SUM(F75:F83)</f>
        <v>1.7825645278598856</v>
      </c>
      <c r="G74" s="305">
        <f>SUM(G75:G83)</f>
        <v>2.4389598719231329</v>
      </c>
      <c r="H74" s="305">
        <f>SUM(H75:H83)</f>
        <v>3.3032330099445129</v>
      </c>
      <c r="I74" s="304"/>
      <c r="J74" s="305">
        <f>SUM(J75:J83)</f>
        <v>13.763082528315316</v>
      </c>
      <c r="K74" s="305">
        <f>SUM(K75:K83)</f>
        <v>18.963938135731397</v>
      </c>
      <c r="L74" s="305">
        <f>SUM(L75:L83)</f>
        <v>26.265466362098909</v>
      </c>
      <c r="M74" s="304"/>
      <c r="N74" s="305">
        <f>SUM(N75:N83)</f>
        <v>29.700419012658529</v>
      </c>
      <c r="O74" s="305">
        <f>SUM(O75:O83)</f>
        <v>32.138514374710731</v>
      </c>
      <c r="P74" s="305">
        <f>SUM(P75:P83)</f>
        <v>37.023252500550022</v>
      </c>
      <c r="Q74" s="304"/>
      <c r="R74" s="305">
        <f>SUM(R75:R83)</f>
        <v>5.6349415873313475</v>
      </c>
      <c r="S74" s="305">
        <f>SUM(S75:S83)</f>
        <v>6.2449603166316434</v>
      </c>
      <c r="T74" s="305">
        <f>SUM(T75:T83)</f>
        <v>7.554427555060844</v>
      </c>
      <c r="U74" s="304"/>
      <c r="V74" s="305">
        <f>SUM(V75:V83)</f>
        <v>6.8252716351209131</v>
      </c>
      <c r="W74" s="305">
        <f>SUM(W75:W83)</f>
        <v>7.3475420512971565</v>
      </c>
      <c r="X74" s="305">
        <f>SUM(X75:X83)</f>
        <v>8.6162708098476752</v>
      </c>
      <c r="Y74" s="304"/>
      <c r="Z74" s="305">
        <f>SUM(Z75:Z83)</f>
        <v>23.154851211598427</v>
      </c>
      <c r="AA74" s="305">
        <f>SUM(AA75:AA83)</f>
        <v>20.35567693603506</v>
      </c>
      <c r="AB74" s="305">
        <f>SUM(AB75:AB83)</f>
        <v>20.087633799405431</v>
      </c>
      <c r="AC74" s="304"/>
      <c r="AD74" s="305">
        <f>SUM(AD75:AD83)</f>
        <v>22.697722790297803</v>
      </c>
      <c r="AE74" s="305">
        <f>SUM(AE75:AE83)</f>
        <v>19.04480609841363</v>
      </c>
      <c r="AF74" s="305">
        <f>SUM(AF75:AF83)</f>
        <v>15.59070529093349</v>
      </c>
      <c r="AG74" s="304"/>
      <c r="AH74" s="305">
        <f>SUM(AH75:AH83)</f>
        <v>15.469856346896368</v>
      </c>
      <c r="AI74" s="305">
        <f>SUM(AI75:AI83)</f>
        <v>14.438405481684205</v>
      </c>
      <c r="AJ74" s="305">
        <f>SUM(AJ75:AJ83)</f>
        <v>10.907091157587482</v>
      </c>
      <c r="AK74" s="304"/>
      <c r="AL74" s="305">
        <f>SUM(AL75:AL83)</f>
        <v>5.2292903599213592</v>
      </c>
      <c r="AM74" s="305">
        <f>SUM(AM75:AM83)</f>
        <v>4.3601967335730034</v>
      </c>
      <c r="AN74" s="305">
        <f>SUM(AN75:AN83)</f>
        <v>2.8539195145715786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13.828028750291324</v>
      </c>
      <c r="C75" s="305">
        <f t="shared" ref="C75:C83" si="77">SUM(G75,K75,O75,S75,W75,AA75,AE75,AI75,AM75)</f>
        <v>12.68401392516053</v>
      </c>
      <c r="D75" s="305">
        <f t="shared" ref="D75:D83" si="78">SUM(H75,L75,P75,T75,X75,AB75,AF75,AJ75,AN75)</f>
        <v>13.96500798856046</v>
      </c>
      <c r="E75" s="304"/>
      <c r="F75" s="304">
        <v>0.26512061560312078</v>
      </c>
      <c r="G75" s="304">
        <v>0.3387854070703708</v>
      </c>
      <c r="H75" s="304">
        <v>0.4638243064865184</v>
      </c>
      <c r="I75" s="304"/>
      <c r="J75" s="304">
        <v>1.7701241456014603</v>
      </c>
      <c r="K75" s="304">
        <v>2.2238395914114188</v>
      </c>
      <c r="L75" s="304">
        <v>3.117010358486183</v>
      </c>
      <c r="M75" s="304"/>
      <c r="N75" s="304">
        <v>4.0296258865293533</v>
      </c>
      <c r="O75" s="304">
        <v>3.9302621298560525</v>
      </c>
      <c r="P75" s="304">
        <v>4.5797582318070651</v>
      </c>
      <c r="Q75" s="304"/>
      <c r="R75" s="304">
        <v>0.5312439055199526</v>
      </c>
      <c r="S75" s="304">
        <v>0.4910031906267211</v>
      </c>
      <c r="T75" s="304">
        <v>0.54264596944757026</v>
      </c>
      <c r="U75" s="304"/>
      <c r="V75" s="304">
        <v>0.99751681982077678</v>
      </c>
      <c r="W75" s="304">
        <v>0.96932774917911302</v>
      </c>
      <c r="X75" s="304">
        <v>1.1430578857675455</v>
      </c>
      <c r="Y75" s="304"/>
      <c r="Z75" s="304">
        <v>2.656769119385114</v>
      </c>
      <c r="AA75" s="304">
        <v>1.9733352879175901</v>
      </c>
      <c r="AB75" s="304">
        <v>1.9844537658329007</v>
      </c>
      <c r="AC75" s="304"/>
      <c r="AD75" s="304">
        <v>1.9685656174719175</v>
      </c>
      <c r="AE75" s="304">
        <v>1.4209673656611255</v>
      </c>
      <c r="AF75" s="304">
        <v>1.117783022055328</v>
      </c>
      <c r="AG75" s="304"/>
      <c r="AH75" s="304">
        <v>1.2567477663893405</v>
      </c>
      <c r="AI75" s="304">
        <v>1.0375910099210184</v>
      </c>
      <c r="AJ75" s="304">
        <v>0.82071491854030909</v>
      </c>
      <c r="AK75" s="304"/>
      <c r="AL75" s="304">
        <v>0.35231487397028843</v>
      </c>
      <c r="AM75" s="304">
        <v>0.29890219351712122</v>
      </c>
      <c r="AN75" s="304">
        <v>0.19575953013704103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28.218753949446526</v>
      </c>
      <c r="C76" s="305">
        <f t="shared" si="77"/>
        <v>30.291553075541373</v>
      </c>
      <c r="D76" s="305">
        <f>SUM(H76,L76,P76,T76,X76,AB76,AF76,AJ76,AN76)</f>
        <v>33.727095337829923</v>
      </c>
      <c r="E76" s="304"/>
      <c r="F76" s="304">
        <v>0.98788246376631583</v>
      </c>
      <c r="G76" s="304">
        <v>1.3447649940541082</v>
      </c>
      <c r="H76" s="304">
        <v>1.7244583081579186</v>
      </c>
      <c r="I76" s="304"/>
      <c r="J76" s="304">
        <v>6.3673010527473135</v>
      </c>
      <c r="K76" s="304">
        <v>8.660728667839539</v>
      </c>
      <c r="L76" s="304">
        <v>11.415611546726623</v>
      </c>
      <c r="M76" s="304"/>
      <c r="N76" s="304">
        <v>10.752021783815863</v>
      </c>
      <c r="O76" s="304">
        <v>11.244576788647647</v>
      </c>
      <c r="P76" s="304">
        <v>12.02992822831555</v>
      </c>
      <c r="Q76" s="304"/>
      <c r="R76" s="304">
        <v>0.86400046371223227</v>
      </c>
      <c r="S76" s="304">
        <v>0.88981046149006116</v>
      </c>
      <c r="T76" s="304">
        <v>1.0130934989013893</v>
      </c>
      <c r="U76" s="304"/>
      <c r="V76" s="304">
        <v>1.6099663040811192</v>
      </c>
      <c r="W76" s="304">
        <v>1.6733327147924044</v>
      </c>
      <c r="X76" s="304">
        <v>1.8981116864839924</v>
      </c>
      <c r="Y76" s="304"/>
      <c r="Z76" s="304">
        <v>3.4077821434531228</v>
      </c>
      <c r="AA76" s="304">
        <v>2.8356919061475727</v>
      </c>
      <c r="AB76" s="304">
        <v>2.7818842401278476</v>
      </c>
      <c r="AC76" s="304"/>
      <c r="AD76" s="304">
        <v>2.5294465257004384</v>
      </c>
      <c r="AE76" s="304">
        <v>2.0720391896032773</v>
      </c>
      <c r="AF76" s="304">
        <v>1.7767464423675088</v>
      </c>
      <c r="AG76" s="304"/>
      <c r="AH76" s="304">
        <v>1.3225716425451388</v>
      </c>
      <c r="AI76" s="304">
        <v>1.1688302745075414</v>
      </c>
      <c r="AJ76" s="304">
        <v>0.78340835965547873</v>
      </c>
      <c r="AK76" s="304"/>
      <c r="AL76" s="304">
        <v>0.37778156962497866</v>
      </c>
      <c r="AM76" s="304">
        <v>0.40177807845921987</v>
      </c>
      <c r="AN76" s="304">
        <v>0.30385302709360801</v>
      </c>
    </row>
    <row r="77" spans="1:40" x14ac:dyDescent="0.2">
      <c r="A77" s="13" t="str">
        <f t="shared" si="76"/>
        <v>Associate professional occupations</v>
      </c>
      <c r="B77" s="305">
        <f t="shared" si="79"/>
        <v>20.637771130863978</v>
      </c>
      <c r="C77" s="305">
        <f t="shared" si="77"/>
        <v>19.838681835572448</v>
      </c>
      <c r="D77" s="305">
        <f t="shared" si="78"/>
        <v>21.692262937926166</v>
      </c>
      <c r="E77" s="304"/>
      <c r="F77" s="304">
        <v>0.33306670092006035</v>
      </c>
      <c r="G77" s="304">
        <v>0.44251340115014043</v>
      </c>
      <c r="H77" s="304">
        <v>0.63405206851896534</v>
      </c>
      <c r="I77" s="304"/>
      <c r="J77" s="304">
        <v>3.1001719253977771</v>
      </c>
      <c r="K77" s="304">
        <v>4.0781370918802828</v>
      </c>
      <c r="L77" s="304">
        <v>5.7498323930261837</v>
      </c>
      <c r="M77" s="304"/>
      <c r="N77" s="304">
        <v>6.5732734132504396</v>
      </c>
      <c r="O77" s="304">
        <v>6.5456170460447129</v>
      </c>
      <c r="P77" s="304">
        <v>7.1901433164588999</v>
      </c>
      <c r="Q77" s="304"/>
      <c r="R77" s="304">
        <v>1.1419302168473633</v>
      </c>
      <c r="S77" s="304">
        <v>1.2148819060484088</v>
      </c>
      <c r="T77" s="304">
        <v>1.4874995231995438</v>
      </c>
      <c r="U77" s="304"/>
      <c r="V77" s="304">
        <v>1.1892053183136149</v>
      </c>
      <c r="W77" s="304">
        <v>1.1693515830870569</v>
      </c>
      <c r="X77" s="304">
        <v>1.2525310304541191</v>
      </c>
      <c r="Y77" s="304"/>
      <c r="Z77" s="304">
        <v>3.6272425935717965</v>
      </c>
      <c r="AA77" s="304">
        <v>2.8132331388573699</v>
      </c>
      <c r="AB77" s="304">
        <v>2.7196592261367885</v>
      </c>
      <c r="AC77" s="304"/>
      <c r="AD77" s="304">
        <v>2.5627095700153411</v>
      </c>
      <c r="AE77" s="304">
        <v>1.83001578441054</v>
      </c>
      <c r="AF77" s="304">
        <v>1.392290631678115</v>
      </c>
      <c r="AG77" s="304"/>
      <c r="AH77" s="304">
        <v>1.6460971928398547</v>
      </c>
      <c r="AI77" s="304">
        <v>1.3411912862762527</v>
      </c>
      <c r="AJ77" s="304">
        <v>0.98040799088234165</v>
      </c>
      <c r="AK77" s="304"/>
      <c r="AL77" s="304">
        <v>0.46407419970773095</v>
      </c>
      <c r="AM77" s="304">
        <v>0.40374059781767979</v>
      </c>
      <c r="AN77" s="304">
        <v>0.28584675757120881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21.186308849310592</v>
      </c>
      <c r="C78" s="305">
        <f t="shared" si="77"/>
        <v>21.751495734437579</v>
      </c>
      <c r="D78" s="305">
        <f t="shared" si="78"/>
        <v>21.522203060036173</v>
      </c>
      <c r="E78" s="304"/>
      <c r="F78" s="304">
        <v>0.10139554060073294</v>
      </c>
      <c r="G78" s="304">
        <v>0.16415227918606129</v>
      </c>
      <c r="H78" s="304">
        <v>0.26026137230368912</v>
      </c>
      <c r="I78" s="304"/>
      <c r="J78" s="304">
        <v>1.2806578878414145</v>
      </c>
      <c r="K78" s="304">
        <v>2.0681451457442797</v>
      </c>
      <c r="L78" s="304">
        <v>3.0968346933053366</v>
      </c>
      <c r="M78" s="304"/>
      <c r="N78" s="304">
        <v>4.2473719674727093</v>
      </c>
      <c r="O78" s="304">
        <v>5.3645374643588033</v>
      </c>
      <c r="P78" s="304">
        <v>6.7027974836621445</v>
      </c>
      <c r="Q78" s="304"/>
      <c r="R78" s="304">
        <v>1.1960173470213895</v>
      </c>
      <c r="S78" s="304">
        <v>1.4122314762019941</v>
      </c>
      <c r="T78" s="304">
        <v>1.6632838926225417</v>
      </c>
      <c r="U78" s="304"/>
      <c r="V78" s="304">
        <v>1.3759322143124817</v>
      </c>
      <c r="W78" s="304">
        <v>1.6205680298038068</v>
      </c>
      <c r="X78" s="304">
        <v>1.9325495347499484</v>
      </c>
      <c r="Y78" s="304"/>
      <c r="Z78" s="304">
        <v>4.4750191496429883</v>
      </c>
      <c r="AA78" s="304">
        <v>4.0191286906082588</v>
      </c>
      <c r="AB78" s="304">
        <v>3.3140256318396313</v>
      </c>
      <c r="AC78" s="304"/>
      <c r="AD78" s="304">
        <v>5.0802383938364946</v>
      </c>
      <c r="AE78" s="304">
        <v>4.2631928200819775</v>
      </c>
      <c r="AF78" s="304">
        <v>2.9183154400239957</v>
      </c>
      <c r="AG78" s="304"/>
      <c r="AH78" s="304">
        <v>2.5159558055235802</v>
      </c>
      <c r="AI78" s="304">
        <v>1.9821087023984139</v>
      </c>
      <c r="AJ78" s="304">
        <v>0.8396627715846694</v>
      </c>
      <c r="AK78" s="304"/>
      <c r="AL78" s="304">
        <v>0.91372054305880024</v>
      </c>
      <c r="AM78" s="304">
        <v>0.85743112605398486</v>
      </c>
      <c r="AN78" s="304">
        <v>0.79447223994421756</v>
      </c>
    </row>
    <row r="79" spans="1:40" x14ac:dyDescent="0.2">
      <c r="A79" s="13" t="str">
        <f t="shared" si="76"/>
        <v>Skilled trades occupations</v>
      </c>
      <c r="B79" s="305">
        <f t="shared" si="79"/>
        <v>5.0716893212242642</v>
      </c>
      <c r="C79" s="305">
        <f t="shared" si="77"/>
        <v>5.1579279868935775</v>
      </c>
      <c r="D79" s="305">
        <f t="shared" si="78"/>
        <v>5.3893087579213592</v>
      </c>
      <c r="E79" s="304"/>
      <c r="F79" s="304">
        <v>2.2633194075104886E-2</v>
      </c>
      <c r="G79" s="304">
        <v>3.6633019727521414E-2</v>
      </c>
      <c r="H79" s="304">
        <v>5.6554478995614152E-2</v>
      </c>
      <c r="I79" s="304"/>
      <c r="J79" s="304">
        <v>0.25962328241556581</v>
      </c>
      <c r="K79" s="304">
        <v>0.40430532027203908</v>
      </c>
      <c r="L79" s="304">
        <v>0.62907094012499898</v>
      </c>
      <c r="M79" s="304"/>
      <c r="N79" s="304">
        <v>0.69495170098163472</v>
      </c>
      <c r="O79" s="304">
        <v>0.83951472646542613</v>
      </c>
      <c r="P79" s="304">
        <v>1.13457636452917</v>
      </c>
      <c r="Q79" s="304"/>
      <c r="R79" s="304">
        <v>0.29633062537733312</v>
      </c>
      <c r="S79" s="304">
        <v>0.3456133210898269</v>
      </c>
      <c r="T79" s="304">
        <v>0.48297260403556297</v>
      </c>
      <c r="U79" s="304"/>
      <c r="V79" s="304">
        <v>0.31284928539710949</v>
      </c>
      <c r="W79" s="304">
        <v>0.3392724441432296</v>
      </c>
      <c r="X79" s="304">
        <v>0.40091984451069834</v>
      </c>
      <c r="Y79" s="304"/>
      <c r="Z79" s="304">
        <v>1.2325654152293892</v>
      </c>
      <c r="AA79" s="304">
        <v>1.120517481976921</v>
      </c>
      <c r="AB79" s="304">
        <v>1.0715342520889992</v>
      </c>
      <c r="AC79" s="304"/>
      <c r="AD79" s="304">
        <v>1.1465609993095993</v>
      </c>
      <c r="AE79" s="304">
        <v>0.99015750710975925</v>
      </c>
      <c r="AF79" s="304">
        <v>0.84313807748616942</v>
      </c>
      <c r="AG79" s="304"/>
      <c r="AH79" s="304">
        <v>0.66922975713746258</v>
      </c>
      <c r="AI79" s="304">
        <v>0.62191077991062893</v>
      </c>
      <c r="AJ79" s="304">
        <v>0.43741897097231064</v>
      </c>
      <c r="AK79" s="304"/>
      <c r="AL79" s="304">
        <v>0.4369450613010652</v>
      </c>
      <c r="AM79" s="304">
        <v>0.46000338619822462</v>
      </c>
      <c r="AN79" s="304">
        <v>0.33312322517783544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9.9729039406470488</v>
      </c>
      <c r="C80" s="305">
        <f t="shared" si="77"/>
        <v>9.0852346072815067</v>
      </c>
      <c r="D80" s="305">
        <f t="shared" si="78"/>
        <v>8.9241086679843988</v>
      </c>
      <c r="E80" s="304"/>
      <c r="F80" s="304">
        <v>7.3877540450390886E-3</v>
      </c>
      <c r="G80" s="304">
        <v>1.1098358294153423E-2</v>
      </c>
      <c r="H80" s="304">
        <v>1.8144587596786908E-2</v>
      </c>
      <c r="I80" s="304"/>
      <c r="J80" s="304">
        <v>0.30822264440342856</v>
      </c>
      <c r="K80" s="304">
        <v>0.46326771037651465</v>
      </c>
      <c r="L80" s="304">
        <v>0.71144736829530197</v>
      </c>
      <c r="M80" s="304"/>
      <c r="N80" s="304">
        <v>1.1065863419461472</v>
      </c>
      <c r="O80" s="304">
        <v>1.3506188413156623</v>
      </c>
      <c r="P80" s="304">
        <v>1.7639592491798879</v>
      </c>
      <c r="Q80" s="304"/>
      <c r="R80" s="304">
        <v>0.70609935646770261</v>
      </c>
      <c r="S80" s="304">
        <v>0.78478000411035509</v>
      </c>
      <c r="T80" s="304">
        <v>0.93940256843551384</v>
      </c>
      <c r="U80" s="304"/>
      <c r="V80" s="304">
        <v>0.52140976501815428</v>
      </c>
      <c r="W80" s="304">
        <v>0.56236693400597348</v>
      </c>
      <c r="X80" s="304">
        <v>0.70958288484128218</v>
      </c>
      <c r="Y80" s="304"/>
      <c r="Z80" s="304">
        <v>2.8243463121023789</v>
      </c>
      <c r="AA80" s="304">
        <v>2.4956828920377214</v>
      </c>
      <c r="AB80" s="304">
        <v>2.3772202077788176</v>
      </c>
      <c r="AC80" s="304"/>
      <c r="AD80" s="304">
        <v>2.6047966034278356</v>
      </c>
      <c r="AE80" s="304">
        <v>1.8922113544717021</v>
      </c>
      <c r="AF80" s="304">
        <v>1.384573861432183</v>
      </c>
      <c r="AG80" s="304"/>
      <c r="AH80" s="304">
        <v>1.5075856286322451</v>
      </c>
      <c r="AI80" s="304">
        <v>1.2472058389914946</v>
      </c>
      <c r="AJ80" s="304">
        <v>0.85599894943253729</v>
      </c>
      <c r="AK80" s="304"/>
      <c r="AL80" s="304">
        <v>0.38646953460411809</v>
      </c>
      <c r="AM80" s="304">
        <v>0.27800267367792925</v>
      </c>
      <c r="AN80" s="304">
        <v>0.16377899099208909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7.7110397787905756</v>
      </c>
      <c r="C81" s="305">
        <f t="shared" si="77"/>
        <v>8.1320721753985783</v>
      </c>
      <c r="D81" s="305">
        <f t="shared" si="78"/>
        <v>8.788376766639999</v>
      </c>
      <c r="E81" s="304"/>
      <c r="F81" s="304">
        <v>4.2472556996499398E-2</v>
      </c>
      <c r="G81" s="304">
        <v>6.6449516101841286E-2</v>
      </c>
      <c r="H81" s="304">
        <v>9.4449877920079015E-2</v>
      </c>
      <c r="I81" s="304"/>
      <c r="J81" s="304">
        <v>0.31630540553788439</v>
      </c>
      <c r="K81" s="304">
        <v>0.48975940544158258</v>
      </c>
      <c r="L81" s="304">
        <v>0.73222077131709917</v>
      </c>
      <c r="M81" s="304"/>
      <c r="N81" s="304">
        <v>1.2820988015379944</v>
      </c>
      <c r="O81" s="304">
        <v>1.5438443826127544</v>
      </c>
      <c r="P81" s="304">
        <v>1.9333963780339833</v>
      </c>
      <c r="Q81" s="304"/>
      <c r="R81" s="304">
        <v>0.36655826843063583</v>
      </c>
      <c r="S81" s="304">
        <v>0.45970241106873727</v>
      </c>
      <c r="T81" s="304">
        <v>0.62354833589509295</v>
      </c>
      <c r="U81" s="304"/>
      <c r="V81" s="304">
        <v>0.47912541746264786</v>
      </c>
      <c r="W81" s="304">
        <v>0.61508153857999392</v>
      </c>
      <c r="X81" s="304">
        <v>0.77978423830188459</v>
      </c>
      <c r="Y81" s="304"/>
      <c r="Z81" s="304">
        <v>1.9042835117334171</v>
      </c>
      <c r="AA81" s="304">
        <v>1.8920454982391297</v>
      </c>
      <c r="AB81" s="304">
        <v>1.9621504671590488</v>
      </c>
      <c r="AC81" s="304"/>
      <c r="AD81" s="304">
        <v>2.05566027208816</v>
      </c>
      <c r="AE81" s="304">
        <v>1.8627244849511948</v>
      </c>
      <c r="AF81" s="304">
        <v>1.6451012608931761</v>
      </c>
      <c r="AG81" s="304"/>
      <c r="AH81" s="304">
        <v>0.95390268187472849</v>
      </c>
      <c r="AI81" s="304">
        <v>0.90991713173640021</v>
      </c>
      <c r="AJ81" s="304">
        <v>0.79566328117119078</v>
      </c>
      <c r="AK81" s="304"/>
      <c r="AL81" s="304">
        <v>0.31063286312860766</v>
      </c>
      <c r="AM81" s="304">
        <v>0.29254780666694397</v>
      </c>
      <c r="AN81" s="304">
        <v>0.22206215594844486</v>
      </c>
    </row>
    <row r="82" spans="1:40" x14ac:dyDescent="0.2">
      <c r="A82" s="13" t="str">
        <f t="shared" si="76"/>
        <v>Process, plant and machine operatives</v>
      </c>
      <c r="B82" s="305">
        <f t="shared" si="79"/>
        <v>3.610848632999168</v>
      </c>
      <c r="C82" s="305">
        <f t="shared" si="77"/>
        <v>3.8486445376344083</v>
      </c>
      <c r="D82" s="305">
        <f t="shared" si="78"/>
        <v>3.7310673522075222</v>
      </c>
      <c r="E82" s="304"/>
      <c r="F82" s="304">
        <v>8.198622397692059E-3</v>
      </c>
      <c r="G82" s="304">
        <v>1.2075858265619195E-2</v>
      </c>
      <c r="H82" s="304">
        <v>1.5672691810035305E-2</v>
      </c>
      <c r="I82" s="304"/>
      <c r="J82" s="304">
        <v>8.9298870006684336E-2</v>
      </c>
      <c r="K82" s="304">
        <v>0.13687284804443123</v>
      </c>
      <c r="L82" s="304">
        <v>0.19244037525027113</v>
      </c>
      <c r="M82" s="304"/>
      <c r="N82" s="304">
        <v>0.22663510146635485</v>
      </c>
      <c r="O82" s="304">
        <v>0.30123798574108779</v>
      </c>
      <c r="P82" s="304">
        <v>0.40382450319227065</v>
      </c>
      <c r="Q82" s="304"/>
      <c r="R82" s="304">
        <v>9.4405099739173812E-2</v>
      </c>
      <c r="S82" s="304">
        <v>0.10532679529984838</v>
      </c>
      <c r="T82" s="304">
        <v>0.11920846808012903</v>
      </c>
      <c r="U82" s="304"/>
      <c r="V82" s="304">
        <v>9.8270145317206112E-2</v>
      </c>
      <c r="W82" s="304">
        <v>0.12097980126956485</v>
      </c>
      <c r="X82" s="304">
        <v>0.15126152644854821</v>
      </c>
      <c r="Y82" s="304"/>
      <c r="Z82" s="304">
        <v>0.98790210816036883</v>
      </c>
      <c r="AA82" s="304">
        <v>1.0911013601046753</v>
      </c>
      <c r="AB82" s="304">
        <v>1.3464200465172813</v>
      </c>
      <c r="AC82" s="304"/>
      <c r="AD82" s="304">
        <v>0.78319104275647133</v>
      </c>
      <c r="AE82" s="304">
        <v>0.77201318064424329</v>
      </c>
      <c r="AF82" s="304">
        <v>0.70025951186611723</v>
      </c>
      <c r="AG82" s="304"/>
      <c r="AH82" s="304">
        <v>0.80488044565645378</v>
      </c>
      <c r="AI82" s="304">
        <v>0.82941850564102193</v>
      </c>
      <c r="AJ82" s="304">
        <v>0.5935491483799139</v>
      </c>
      <c r="AK82" s="304"/>
      <c r="AL82" s="304">
        <v>0.51806719749876295</v>
      </c>
      <c r="AM82" s="304">
        <v>0.4796182026239163</v>
      </c>
      <c r="AN82" s="304">
        <v>0.20843108066295543</v>
      </c>
    </row>
    <row r="83" spans="1:40" x14ac:dyDescent="0.2">
      <c r="A83" s="39" t="str">
        <f t="shared" si="76"/>
        <v>Elementary occupations</v>
      </c>
      <c r="B83" s="307">
        <f t="shared" si="79"/>
        <v>14.020655646426471</v>
      </c>
      <c r="C83" s="307">
        <f t="shared" si="77"/>
        <v>14.543376122079959</v>
      </c>
      <c r="D83" s="307">
        <f t="shared" si="78"/>
        <v>14.462569130893945</v>
      </c>
      <c r="E83" s="307"/>
      <c r="F83" s="307">
        <v>1.4407079455320472E-2</v>
      </c>
      <c r="G83" s="307">
        <v>2.2487038073316399E-2</v>
      </c>
      <c r="H83" s="307">
        <v>3.5815318154906933E-2</v>
      </c>
      <c r="I83" s="307"/>
      <c r="J83" s="307">
        <v>0.27137731436378515</v>
      </c>
      <c r="K83" s="307">
        <v>0.43888235472130965</v>
      </c>
      <c r="L83" s="307">
        <v>0.62099791556691009</v>
      </c>
      <c r="M83" s="307"/>
      <c r="N83" s="307">
        <v>0.78785401565803359</v>
      </c>
      <c r="O83" s="307">
        <v>1.01830500966858</v>
      </c>
      <c r="P83" s="307">
        <v>1.2848687453710514</v>
      </c>
      <c r="Q83" s="307"/>
      <c r="R83" s="307">
        <v>0.43835630421556554</v>
      </c>
      <c r="S83" s="307">
        <v>0.5416107506956912</v>
      </c>
      <c r="T83" s="307">
        <v>0.68277269444349997</v>
      </c>
      <c r="U83" s="307"/>
      <c r="V83" s="307">
        <v>0.24099636539780273</v>
      </c>
      <c r="W83" s="307">
        <v>0.27726125643601324</v>
      </c>
      <c r="X83" s="307">
        <v>0.34847217828965654</v>
      </c>
      <c r="Y83" s="307"/>
      <c r="Z83" s="307">
        <v>2.0389408583198487</v>
      </c>
      <c r="AA83" s="307">
        <v>2.1149406801458177</v>
      </c>
      <c r="AB83" s="307">
        <v>2.5302859619241129</v>
      </c>
      <c r="AC83" s="307"/>
      <c r="AD83" s="307">
        <v>3.9665537656915451</v>
      </c>
      <c r="AE83" s="307">
        <v>3.9414844114798142</v>
      </c>
      <c r="AF83" s="307">
        <v>3.812497043130898</v>
      </c>
      <c r="AG83" s="307"/>
      <c r="AH83" s="307">
        <v>4.7928854262975635</v>
      </c>
      <c r="AI83" s="307">
        <v>5.3002319523014325</v>
      </c>
      <c r="AJ83" s="307">
        <v>4.8002667669687309</v>
      </c>
      <c r="AK83" s="307"/>
      <c r="AL83" s="307">
        <v>1.4692845170270066</v>
      </c>
      <c r="AM83" s="307">
        <v>0.88817266855798327</v>
      </c>
      <c r="AN83" s="307">
        <v>0.3465925070441781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York and North Yorkshire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110.96900000000008</v>
      </c>
      <c r="C92" s="305">
        <f>SUM(C93:C101)</f>
        <v>114.47200000000002</v>
      </c>
      <c r="D92" s="305">
        <f>SUM(D93:D101)</f>
        <v>119.88699999999999</v>
      </c>
      <c r="E92" s="304"/>
      <c r="F92" s="305">
        <f>SUM(F93:F101)</f>
        <v>3.0693861173719266</v>
      </c>
      <c r="G92" s="305">
        <f>SUM(G93:G101)</f>
        <v>4.0200192246856732</v>
      </c>
      <c r="H92" s="305">
        <f>SUM(H93:H101)</f>
        <v>5.294180550693981</v>
      </c>
      <c r="I92" s="304"/>
      <c r="J92" s="305">
        <f>SUM(J93:J101)</f>
        <v>17.732937446024579</v>
      </c>
      <c r="K92" s="305">
        <f>SUM(K93:K101)</f>
        <v>23.116267468360686</v>
      </c>
      <c r="L92" s="305">
        <f>SUM(L93:L101)</f>
        <v>29.782131553945611</v>
      </c>
      <c r="M92" s="304"/>
      <c r="N92" s="305">
        <f>SUM(N93:N101)</f>
        <v>25.346681656592491</v>
      </c>
      <c r="O92" s="305">
        <f>SUM(O93:O101)</f>
        <v>27.533430468484458</v>
      </c>
      <c r="P92" s="305">
        <f>SUM(P93:P101)</f>
        <v>30.162035533592043</v>
      </c>
      <c r="Q92" s="304"/>
      <c r="R92" s="305">
        <f>SUM(R93:R101)</f>
        <v>9.0925318563721547</v>
      </c>
      <c r="S92" s="305">
        <f>SUM(S93:S101)</f>
        <v>8.4039547584465151</v>
      </c>
      <c r="T92" s="305">
        <f>SUM(T93:T101)</f>
        <v>7.5186249865955608</v>
      </c>
      <c r="U92" s="304"/>
      <c r="V92" s="305">
        <f>SUM(V93:V101)</f>
        <v>4.4571314619841162</v>
      </c>
      <c r="W92" s="305">
        <f>SUM(W93:W101)</f>
        <v>4.7563255410242276</v>
      </c>
      <c r="X92" s="305">
        <f>SUM(X93:X101)</f>
        <v>5.0187433800927046</v>
      </c>
      <c r="Y92" s="304"/>
      <c r="Z92" s="305">
        <f>SUM(Z93:Z101)</f>
        <v>25.142225663711006</v>
      </c>
      <c r="AA92" s="305">
        <f>SUM(AA93:AA101)</f>
        <v>26.1427039098614</v>
      </c>
      <c r="AB92" s="305">
        <f>SUM(AB93:AB101)</f>
        <v>29.173241331254239</v>
      </c>
      <c r="AC92" s="304"/>
      <c r="AD92" s="305">
        <f>SUM(AD93:AD101)</f>
        <v>18.679108175509203</v>
      </c>
      <c r="AE92" s="305">
        <f>SUM(AE93:AE101)</f>
        <v>15.16823836555413</v>
      </c>
      <c r="AF92" s="305">
        <f>SUM(AF93:AF101)</f>
        <v>10.20082142117397</v>
      </c>
      <c r="AG92" s="304"/>
      <c r="AH92" s="305">
        <f>SUM(AH93:AH101)</f>
        <v>6.26693639193621</v>
      </c>
      <c r="AI92" s="305">
        <f>SUM(AI93:AI101)</f>
        <v>4.3862650106903232</v>
      </c>
      <c r="AJ92" s="305">
        <f>SUM(AJ93:AJ101)</f>
        <v>2.0268326835986126</v>
      </c>
      <c r="AK92" s="304"/>
      <c r="AL92" s="305">
        <f>SUM(AL93:AL101)</f>
        <v>1.1820612304983622</v>
      </c>
      <c r="AM92" s="305">
        <f>SUM(AM93:AM101)</f>
        <v>0.944795252892626</v>
      </c>
      <c r="AN92" s="305">
        <f>SUM(AN93:AN101)</f>
        <v>0.71038855905326648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4.9275750547987602</v>
      </c>
      <c r="C93" s="305">
        <f t="shared" ref="C93:D93" si="81">SUM(G93,K93,O93,S93,W93,AA93,AE93,AI93,AM93)</f>
        <v>4.7511843384060644</v>
      </c>
      <c r="D93" s="305">
        <f t="shared" si="81"/>
        <v>5.3205539250293841</v>
      </c>
      <c r="E93" s="304"/>
      <c r="F93" s="304">
        <v>8.0766246117028151E-2</v>
      </c>
      <c r="G93" s="304">
        <v>0.11105369640603296</v>
      </c>
      <c r="H93" s="304">
        <v>0.16549249237853933</v>
      </c>
      <c r="I93" s="304"/>
      <c r="J93" s="304">
        <v>0.83115763388354569</v>
      </c>
      <c r="K93" s="304">
        <v>1.0296289070104654</v>
      </c>
      <c r="L93" s="304">
        <v>1.3489469199039599</v>
      </c>
      <c r="M93" s="304"/>
      <c r="N93" s="304">
        <v>1.4464442730754605</v>
      </c>
      <c r="O93" s="304">
        <v>1.4492198672313059</v>
      </c>
      <c r="P93" s="304">
        <v>1.6669526141913054</v>
      </c>
      <c r="Q93" s="304"/>
      <c r="R93" s="304">
        <v>0.82257287327883244</v>
      </c>
      <c r="S93" s="304">
        <v>0.76557787713937231</v>
      </c>
      <c r="T93" s="304">
        <v>0.81143896312518471</v>
      </c>
      <c r="U93" s="304"/>
      <c r="V93" s="304">
        <v>0.18660509649496881</v>
      </c>
      <c r="W93" s="304">
        <v>0.16275783065676591</v>
      </c>
      <c r="X93" s="304">
        <v>0.16552677691537304</v>
      </c>
      <c r="Y93" s="304"/>
      <c r="Z93" s="304">
        <v>0.9245223244407671</v>
      </c>
      <c r="AA93" s="304">
        <v>0.74794170925114656</v>
      </c>
      <c r="AB93" s="304">
        <v>0.7855638098293688</v>
      </c>
      <c r="AC93" s="304"/>
      <c r="AD93" s="304">
        <v>0.4015557142956287</v>
      </c>
      <c r="AE93" s="304">
        <v>0.28590178377923831</v>
      </c>
      <c r="AF93" s="304">
        <v>0.22113192641425264</v>
      </c>
      <c r="AG93" s="304"/>
      <c r="AH93" s="304">
        <v>0.1373334047213732</v>
      </c>
      <c r="AI93" s="304">
        <v>0.10128083208040245</v>
      </c>
      <c r="AJ93" s="304">
        <v>6.7945024875749535E-2</v>
      </c>
      <c r="AK93" s="304"/>
      <c r="AL93" s="304">
        <v>9.6617488491155881E-2</v>
      </c>
      <c r="AM93" s="304">
        <v>9.7821834851334347E-2</v>
      </c>
      <c r="AN93" s="304">
        <v>8.7555397395651574E-2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39.795340546308196</v>
      </c>
      <c r="C94" s="305">
        <f t="shared" ref="C94:C101" si="83">SUM(G94,K94,O94,S94,W94,AA94,AE94,AI94,AM94)</f>
        <v>40.362329769830339</v>
      </c>
      <c r="D94" s="305">
        <f t="shared" ref="D94:D101" si="84">SUM(H94,L94,P94,T94,X94,AB94,AF94,AJ94,AN94)</f>
        <v>44.32075619333817</v>
      </c>
      <c r="E94" s="305"/>
      <c r="F94" s="304">
        <v>2.7189026117844723</v>
      </c>
      <c r="G94" s="304">
        <v>3.47262159930203</v>
      </c>
      <c r="H94" s="304">
        <v>4.4748640993638986</v>
      </c>
      <c r="I94" s="304"/>
      <c r="J94" s="304">
        <v>13.375270056382858</v>
      </c>
      <c r="K94" s="304">
        <v>16.359009957156374</v>
      </c>
      <c r="L94" s="304">
        <v>20.38404745296118</v>
      </c>
      <c r="M94" s="304"/>
      <c r="N94" s="304">
        <v>13.610104847835396</v>
      </c>
      <c r="O94" s="304">
        <v>12.846657364039118</v>
      </c>
      <c r="P94" s="304">
        <v>12.852353675047722</v>
      </c>
      <c r="Q94" s="304"/>
      <c r="R94" s="304">
        <v>2.5981187120924787</v>
      </c>
      <c r="S94" s="304">
        <v>1.3913523559983567</v>
      </c>
      <c r="T94" s="304">
        <v>0.68666737763612196</v>
      </c>
      <c r="U94" s="304"/>
      <c r="V94" s="304">
        <v>0.80964508145070779</v>
      </c>
      <c r="W94" s="304">
        <v>0.80485342246181746</v>
      </c>
      <c r="X94" s="304">
        <v>0.86533899931101099</v>
      </c>
      <c r="Y94" s="304"/>
      <c r="Z94" s="304">
        <v>3.3099748979759065</v>
      </c>
      <c r="AA94" s="304">
        <v>2.9744633020826354</v>
      </c>
      <c r="AB94" s="304">
        <v>3.342201359153802</v>
      </c>
      <c r="AC94" s="304"/>
      <c r="AD94" s="304">
        <v>2.091545122490496</v>
      </c>
      <c r="AE94" s="304">
        <v>1.5187505609334391</v>
      </c>
      <c r="AF94" s="304">
        <v>1.1248276951490253</v>
      </c>
      <c r="AG94" s="304"/>
      <c r="AH94" s="304">
        <v>1.1200275436743246</v>
      </c>
      <c r="AI94" s="304">
        <v>0.84792400379574295</v>
      </c>
      <c r="AJ94" s="304">
        <v>0.4821001984564498</v>
      </c>
      <c r="AK94" s="304"/>
      <c r="AL94" s="304">
        <v>0.16175167262155882</v>
      </c>
      <c r="AM94" s="304">
        <v>0.14669720406083012</v>
      </c>
      <c r="AN94" s="304">
        <v>0.10835533625896035</v>
      </c>
    </row>
    <row r="95" spans="1:40" x14ac:dyDescent="0.2">
      <c r="A95" s="13" t="str">
        <f t="shared" si="80"/>
        <v>Associate professional occupations</v>
      </c>
      <c r="B95" s="305">
        <f t="shared" si="82"/>
        <v>15.914406322658493</v>
      </c>
      <c r="C95" s="305">
        <f t="shared" si="83"/>
        <v>18.748338037251557</v>
      </c>
      <c r="D95" s="305">
        <f t="shared" si="84"/>
        <v>20.987465448753287</v>
      </c>
      <c r="E95" s="305"/>
      <c r="F95" s="304">
        <v>0.1180342232927041</v>
      </c>
      <c r="G95" s="304">
        <v>0.18923014586909759</v>
      </c>
      <c r="H95" s="304">
        <v>0.30620456830792397</v>
      </c>
      <c r="I95" s="304"/>
      <c r="J95" s="304">
        <v>1.7098499928345421</v>
      </c>
      <c r="K95" s="304">
        <v>2.7618550999267804</v>
      </c>
      <c r="L95" s="304">
        <v>3.9940747246201682</v>
      </c>
      <c r="M95" s="304"/>
      <c r="N95" s="304">
        <v>4.2052489680974316</v>
      </c>
      <c r="O95" s="304">
        <v>5.6627173184515351</v>
      </c>
      <c r="P95" s="304">
        <v>6.9707502910585708</v>
      </c>
      <c r="Q95" s="304"/>
      <c r="R95" s="304">
        <v>1.7770016764928365</v>
      </c>
      <c r="S95" s="304">
        <v>1.9024452393531222</v>
      </c>
      <c r="T95" s="304">
        <v>1.5581750727185775</v>
      </c>
      <c r="U95" s="304"/>
      <c r="V95" s="304">
        <v>0.8169525200200124</v>
      </c>
      <c r="W95" s="304">
        <v>0.87768486323321426</v>
      </c>
      <c r="X95" s="304">
        <v>0.96638985830780944</v>
      </c>
      <c r="Y95" s="304"/>
      <c r="Z95" s="304">
        <v>3.656183208063339</v>
      </c>
      <c r="AA95" s="304">
        <v>4.1429223345830568</v>
      </c>
      <c r="AB95" s="304">
        <v>4.9120102848038556</v>
      </c>
      <c r="AC95" s="304"/>
      <c r="AD95" s="304">
        <v>2.4657798791939789</v>
      </c>
      <c r="AE95" s="304">
        <v>2.2683989079300089</v>
      </c>
      <c r="AF95" s="304">
        <v>1.6856550653180573</v>
      </c>
      <c r="AG95" s="304"/>
      <c r="AH95" s="304">
        <v>1.0259380425717581</v>
      </c>
      <c r="AI95" s="304">
        <v>0.82861033710825227</v>
      </c>
      <c r="AJ95" s="304">
        <v>0.48453295512225786</v>
      </c>
      <c r="AK95" s="304"/>
      <c r="AL95" s="304">
        <v>0.13941781209188975</v>
      </c>
      <c r="AM95" s="304">
        <v>0.11447379079648747</v>
      </c>
      <c r="AN95" s="304">
        <v>0.109672628496063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15.484559401643269</v>
      </c>
      <c r="C96" s="305">
        <f t="shared" si="83"/>
        <v>15.571296302763324</v>
      </c>
      <c r="D96" s="305">
        <f t="shared" si="84"/>
        <v>13.049150870593056</v>
      </c>
      <c r="E96" s="305"/>
      <c r="F96" s="304">
        <v>0.11024840256854047</v>
      </c>
      <c r="G96" s="304">
        <v>0.17281012211138774</v>
      </c>
      <c r="H96" s="304">
        <v>0.24006861295780757</v>
      </c>
      <c r="I96" s="304"/>
      <c r="J96" s="304">
        <v>0.84999701428108088</v>
      </c>
      <c r="K96" s="304">
        <v>1.3621753908661698</v>
      </c>
      <c r="L96" s="304">
        <v>1.6578340636839151</v>
      </c>
      <c r="M96" s="304"/>
      <c r="N96" s="304">
        <v>2.8113396233542516</v>
      </c>
      <c r="O96" s="304">
        <v>3.4924608007383431</v>
      </c>
      <c r="P96" s="304">
        <v>3.9764301433623404</v>
      </c>
      <c r="Q96" s="304"/>
      <c r="R96" s="304">
        <v>1.4052287407841968</v>
      </c>
      <c r="S96" s="304">
        <v>1.7013002349089661</v>
      </c>
      <c r="T96" s="304">
        <v>1.8448192665256093</v>
      </c>
      <c r="U96" s="304"/>
      <c r="V96" s="304">
        <v>0.97726567685381516</v>
      </c>
      <c r="W96" s="304">
        <v>1.0612261387659636</v>
      </c>
      <c r="X96" s="304">
        <v>1.0588148487729654</v>
      </c>
      <c r="Y96" s="304"/>
      <c r="Z96" s="304">
        <v>3.9609108271672673</v>
      </c>
      <c r="AA96" s="304">
        <v>4.0943254473994575</v>
      </c>
      <c r="AB96" s="304">
        <v>3.1789409583950543</v>
      </c>
      <c r="AC96" s="304"/>
      <c r="AD96" s="304">
        <v>3.4635400343654381</v>
      </c>
      <c r="AE96" s="304">
        <v>2.5815908108253738</v>
      </c>
      <c r="AF96" s="304">
        <v>0.90897628753452187</v>
      </c>
      <c r="AG96" s="304"/>
      <c r="AH96" s="304">
        <v>1.690180685541447</v>
      </c>
      <c r="AI96" s="304">
        <v>0.97486933862712066</v>
      </c>
      <c r="AJ96" s="304">
        <v>0.15273333242800052</v>
      </c>
      <c r="AK96" s="304"/>
      <c r="AL96" s="304">
        <v>0.21584839672722966</v>
      </c>
      <c r="AM96" s="304">
        <v>0.13053801852054037</v>
      </c>
      <c r="AN96" s="304">
        <v>3.0533356932841826E-2</v>
      </c>
    </row>
    <row r="97" spans="1:40" x14ac:dyDescent="0.2">
      <c r="A97" s="13" t="str">
        <f t="shared" si="80"/>
        <v>Skilled trades occupations</v>
      </c>
      <c r="B97" s="305">
        <f t="shared" si="82"/>
        <v>1.2774770254900962</v>
      </c>
      <c r="C97" s="305">
        <f t="shared" si="83"/>
        <v>1.223069408428562</v>
      </c>
      <c r="D97" s="305">
        <f t="shared" si="84"/>
        <v>1.0592426899536165</v>
      </c>
      <c r="E97" s="304"/>
      <c r="F97" s="304">
        <v>8.5125928239938465E-3</v>
      </c>
      <c r="G97" s="304">
        <v>1.4286952611545381E-2</v>
      </c>
      <c r="H97" s="304">
        <v>1.8890326307809353E-2</v>
      </c>
      <c r="I97" s="304"/>
      <c r="J97" s="304">
        <v>2.4377709068520329E-2</v>
      </c>
      <c r="K97" s="304">
        <v>4.0597816028795183E-2</v>
      </c>
      <c r="L97" s="304">
        <v>5.6022485758639232E-2</v>
      </c>
      <c r="M97" s="304"/>
      <c r="N97" s="304">
        <v>0.13026803987070837</v>
      </c>
      <c r="O97" s="304">
        <v>0.16050594224634809</v>
      </c>
      <c r="P97" s="304">
        <v>0.1681456855758173</v>
      </c>
      <c r="Q97" s="304"/>
      <c r="R97" s="304">
        <v>5.9793029152927897E-2</v>
      </c>
      <c r="S97" s="304">
        <v>7.1828265026841226E-2</v>
      </c>
      <c r="T97" s="304">
        <v>9.1232527855353712E-2</v>
      </c>
      <c r="U97" s="304"/>
      <c r="V97" s="304">
        <v>4.445642442946672E-2</v>
      </c>
      <c r="W97" s="304">
        <v>5.2826899554770122E-2</v>
      </c>
      <c r="X97" s="304">
        <v>6.1957175177228131E-2</v>
      </c>
      <c r="Y97" s="304"/>
      <c r="Z97" s="304">
        <v>0.31273836473427447</v>
      </c>
      <c r="AA97" s="304">
        <v>0.27299242607001528</v>
      </c>
      <c r="AB97" s="304">
        <v>0.2479876754506562</v>
      </c>
      <c r="AC97" s="304"/>
      <c r="AD97" s="304">
        <v>0.43997692379425657</v>
      </c>
      <c r="AE97" s="304">
        <v>0.37165179254137848</v>
      </c>
      <c r="AF97" s="304">
        <v>0.22022738887253179</v>
      </c>
      <c r="AG97" s="304"/>
      <c r="AH97" s="304">
        <v>0.20093062399859879</v>
      </c>
      <c r="AI97" s="304">
        <v>0.18688236484210596</v>
      </c>
      <c r="AJ97" s="304">
        <v>0.16093264861926571</v>
      </c>
      <c r="AK97" s="304"/>
      <c r="AL97" s="304">
        <v>5.6423317617349096E-2</v>
      </c>
      <c r="AM97" s="304">
        <v>5.1496949506762528E-2</v>
      </c>
      <c r="AN97" s="304">
        <v>3.384677633631511E-2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27.38911978653173</v>
      </c>
      <c r="C98" s="305">
        <f t="shared" si="83"/>
        <v>28.017010682386399</v>
      </c>
      <c r="D98" s="305">
        <f t="shared" si="84"/>
        <v>30.08191137953462</v>
      </c>
      <c r="E98" s="304"/>
      <c r="F98" s="304">
        <v>1.3588557879936127E-2</v>
      </c>
      <c r="G98" s="304">
        <v>2.3801482904790793E-2</v>
      </c>
      <c r="H98" s="304">
        <v>3.547519903917757E-2</v>
      </c>
      <c r="I98" s="304"/>
      <c r="J98" s="304">
        <v>0.76958141031580762</v>
      </c>
      <c r="K98" s="304">
        <v>1.2947529016364312</v>
      </c>
      <c r="L98" s="304">
        <v>2.0023073029497271</v>
      </c>
      <c r="M98" s="304"/>
      <c r="N98" s="304">
        <v>2.6085704036901562</v>
      </c>
      <c r="O98" s="304">
        <v>3.2617927447626789</v>
      </c>
      <c r="P98" s="304">
        <v>3.7671216390495625</v>
      </c>
      <c r="Q98" s="304"/>
      <c r="R98" s="304">
        <v>2.0894027995762037</v>
      </c>
      <c r="S98" s="304">
        <v>2.1123725389708303</v>
      </c>
      <c r="T98" s="304">
        <v>1.9294226638211707</v>
      </c>
      <c r="U98" s="304"/>
      <c r="V98" s="304">
        <v>1.342038248141401</v>
      </c>
      <c r="W98" s="304">
        <v>1.4552285778126748</v>
      </c>
      <c r="X98" s="304">
        <v>1.4988590007146634</v>
      </c>
      <c r="Y98" s="304"/>
      <c r="Z98" s="304">
        <v>11.573902470059734</v>
      </c>
      <c r="AA98" s="304">
        <v>12.590654260974524</v>
      </c>
      <c r="AB98" s="304">
        <v>15.427989638817554</v>
      </c>
      <c r="AC98" s="304"/>
      <c r="AD98" s="304">
        <v>7.965440841632927</v>
      </c>
      <c r="AE98" s="304">
        <v>6.6209423709509885</v>
      </c>
      <c r="AF98" s="304">
        <v>4.9901654917313083</v>
      </c>
      <c r="AG98" s="304"/>
      <c r="AH98" s="304">
        <v>0.88300382110409559</v>
      </c>
      <c r="AI98" s="304">
        <v>0.52093877774483044</v>
      </c>
      <c r="AJ98" s="304">
        <v>0.32278941658152061</v>
      </c>
      <c r="AK98" s="304"/>
      <c r="AL98" s="304">
        <v>0.14359123413146768</v>
      </c>
      <c r="AM98" s="304">
        <v>0.13652702662864896</v>
      </c>
      <c r="AN98" s="304">
        <v>0.10778102682993818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1.5506215425714422</v>
      </c>
      <c r="C99" s="305">
        <f t="shared" si="83"/>
        <v>1.6932597043266311</v>
      </c>
      <c r="D99" s="305">
        <f>SUM(H99,L99,P99,T99,X99,AB99,AF99,AJ99,AN99)</f>
        <v>1.7275774313679444</v>
      </c>
      <c r="E99" s="304"/>
      <c r="F99" s="304">
        <v>8.1642039531567845E-3</v>
      </c>
      <c r="G99" s="304">
        <v>1.4126886104921136E-2</v>
      </c>
      <c r="H99" s="304">
        <v>1.8737251812574608E-2</v>
      </c>
      <c r="I99" s="304"/>
      <c r="J99" s="304">
        <v>0.11852126893316546</v>
      </c>
      <c r="K99" s="304">
        <v>0.18226226989549835</v>
      </c>
      <c r="L99" s="304">
        <v>0.22934635958604882</v>
      </c>
      <c r="M99" s="304"/>
      <c r="N99" s="304">
        <v>0.31999841549524183</v>
      </c>
      <c r="O99" s="304">
        <v>0.38825772071010967</v>
      </c>
      <c r="P99" s="304">
        <v>0.42661326833505919</v>
      </c>
      <c r="Q99" s="304"/>
      <c r="R99" s="304">
        <v>0.16999484672892795</v>
      </c>
      <c r="S99" s="304">
        <v>0.1718332811187136</v>
      </c>
      <c r="T99" s="304">
        <v>0.17181219593802821</v>
      </c>
      <c r="U99" s="304"/>
      <c r="V99" s="304">
        <v>0.10887508774638534</v>
      </c>
      <c r="W99" s="304">
        <v>0.13043410699910019</v>
      </c>
      <c r="X99" s="304">
        <v>0.14112275264384677</v>
      </c>
      <c r="Y99" s="304"/>
      <c r="Z99" s="304">
        <v>0.39753477015550742</v>
      </c>
      <c r="AA99" s="304">
        <v>0.42277786081777047</v>
      </c>
      <c r="AB99" s="304">
        <v>0.47195492963010127</v>
      </c>
      <c r="AC99" s="304"/>
      <c r="AD99" s="304">
        <v>0.30438276781117274</v>
      </c>
      <c r="AE99" s="304">
        <v>0.26160998604251762</v>
      </c>
      <c r="AF99" s="304">
        <v>0.17785422701400547</v>
      </c>
      <c r="AG99" s="304"/>
      <c r="AH99" s="304">
        <v>8.3759043559138935E-2</v>
      </c>
      <c r="AI99" s="304">
        <v>7.2787056361316146E-2</v>
      </c>
      <c r="AJ99" s="304">
        <v>4.1653813345574109E-2</v>
      </c>
      <c r="AK99" s="304"/>
      <c r="AL99" s="304">
        <v>3.9391138188745643E-2</v>
      </c>
      <c r="AM99" s="304">
        <v>4.9170536276683711E-2</v>
      </c>
      <c r="AN99" s="304">
        <v>4.8482633062705768E-2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1.037310206524918</v>
      </c>
      <c r="C100" s="305">
        <f t="shared" si="83"/>
        <v>1.1498554867503306</v>
      </c>
      <c r="D100" s="305">
        <f t="shared" si="84"/>
        <v>0.99398170558384358</v>
      </c>
      <c r="E100" s="304"/>
      <c r="F100" s="304">
        <v>8.7539478412840422E-3</v>
      </c>
      <c r="G100" s="304">
        <v>1.8830939817648915E-2</v>
      </c>
      <c r="H100" s="304">
        <v>3.0894561147407795E-2</v>
      </c>
      <c r="I100" s="304"/>
      <c r="J100" s="304">
        <v>1.8122958487866117E-2</v>
      </c>
      <c r="K100" s="304">
        <v>3.4929888176309501E-2</v>
      </c>
      <c r="L100" s="304">
        <v>4.0456348316980299E-2</v>
      </c>
      <c r="M100" s="304"/>
      <c r="N100" s="304">
        <v>7.5625436163141185E-2</v>
      </c>
      <c r="O100" s="304">
        <v>0.10624222992714281</v>
      </c>
      <c r="P100" s="304">
        <v>0.13277216865560021</v>
      </c>
      <c r="Q100" s="304"/>
      <c r="R100" s="304">
        <v>4.7810679823838402E-2</v>
      </c>
      <c r="S100" s="304">
        <v>7.4988089426197599E-2</v>
      </c>
      <c r="T100" s="304">
        <v>0.1047620047464697</v>
      </c>
      <c r="U100" s="304"/>
      <c r="V100" s="304">
        <v>7.9220629703840306E-2</v>
      </c>
      <c r="W100" s="304">
        <v>0.10235673498695189</v>
      </c>
      <c r="X100" s="304">
        <v>0.13177665264135255</v>
      </c>
      <c r="Y100" s="304"/>
      <c r="Z100" s="304">
        <v>0.27765017526645686</v>
      </c>
      <c r="AA100" s="304">
        <v>0.28861544534851258</v>
      </c>
      <c r="AB100" s="304">
        <v>0.29415063728627111</v>
      </c>
      <c r="AC100" s="304"/>
      <c r="AD100" s="304">
        <v>0.21032971093459604</v>
      </c>
      <c r="AE100" s="304">
        <v>0.22199108786151328</v>
      </c>
      <c r="AF100" s="304">
        <v>9.0462030628509923E-2</v>
      </c>
      <c r="AG100" s="304"/>
      <c r="AH100" s="304">
        <v>0.26429985294334418</v>
      </c>
      <c r="AI100" s="304">
        <v>0.24572742084395302</v>
      </c>
      <c r="AJ100" s="304">
        <v>0.12195119560864168</v>
      </c>
      <c r="AK100" s="304"/>
      <c r="AL100" s="304">
        <v>5.549681536055092E-2</v>
      </c>
      <c r="AM100" s="304">
        <v>5.6173650362100917E-2</v>
      </c>
      <c r="AN100" s="304">
        <v>4.6756106552610477E-2</v>
      </c>
    </row>
    <row r="101" spans="1:40" x14ac:dyDescent="0.2">
      <c r="A101" s="39" t="str">
        <f t="shared" si="80"/>
        <v>Elementary occupations</v>
      </c>
      <c r="B101" s="307">
        <f t="shared" si="82"/>
        <v>3.5925901134731539</v>
      </c>
      <c r="C101" s="307">
        <f t="shared" si="83"/>
        <v>2.955656269856819</v>
      </c>
      <c r="D101" s="307">
        <f t="shared" si="84"/>
        <v>2.3463603558460653</v>
      </c>
      <c r="E101" s="307"/>
      <c r="F101" s="307">
        <v>2.4153311108105835E-3</v>
      </c>
      <c r="G101" s="307">
        <v>3.2573995582193677E-3</v>
      </c>
      <c r="H101" s="307">
        <v>3.5534393788416619E-3</v>
      </c>
      <c r="I101" s="307"/>
      <c r="J101" s="307">
        <v>3.6059401837192973E-2</v>
      </c>
      <c r="K101" s="307">
        <v>5.1055237663854738E-2</v>
      </c>
      <c r="L101" s="307">
        <v>6.9095896164991288E-2</v>
      </c>
      <c r="M101" s="307"/>
      <c r="N101" s="307">
        <v>0.13908164901070746</v>
      </c>
      <c r="O101" s="307">
        <v>0.16557648037787132</v>
      </c>
      <c r="P101" s="307">
        <v>0.20089604831606647</v>
      </c>
      <c r="Q101" s="307"/>
      <c r="R101" s="307">
        <v>0.12260849844191261</v>
      </c>
      <c r="S101" s="307">
        <v>0.21225687650411509</v>
      </c>
      <c r="T101" s="307">
        <v>0.32029491422904405</v>
      </c>
      <c r="U101" s="307"/>
      <c r="V101" s="307">
        <v>9.2072697143518623E-2</v>
      </c>
      <c r="W101" s="307">
        <v>0.10895696655296891</v>
      </c>
      <c r="X101" s="307">
        <v>0.12895731560845475</v>
      </c>
      <c r="Y101" s="307"/>
      <c r="Z101" s="307">
        <v>0.72880862584775719</v>
      </c>
      <c r="AA101" s="307">
        <v>0.60801112333427887</v>
      </c>
      <c r="AB101" s="307">
        <v>0.51244203788757559</v>
      </c>
      <c r="AC101" s="307"/>
      <c r="AD101" s="307">
        <v>1.3365571809907091</v>
      </c>
      <c r="AE101" s="307">
        <v>1.0374010646896727</v>
      </c>
      <c r="AF101" s="307">
        <v>0.78152130851175872</v>
      </c>
      <c r="AG101" s="307"/>
      <c r="AH101" s="307">
        <v>0.86146337382213045</v>
      </c>
      <c r="AI101" s="307">
        <v>0.60724487928659954</v>
      </c>
      <c r="AJ101" s="307">
        <v>0.19219409856115288</v>
      </c>
      <c r="AK101" s="307"/>
      <c r="AL101" s="307">
        <v>0.27352335526841476</v>
      </c>
      <c r="AM101" s="307">
        <v>0.16189624188923779</v>
      </c>
      <c r="AN101" s="307">
        <v>0.1374052971881802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York and North Yorkshire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York and North Yorkshire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York and North Yorkshire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York and North Yorkshire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York and North Yorkshire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York and North Yorkshire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York and North Yorkshire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York and North Yorkshire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York and North Yorkshire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0.2864797210009033</v>
      </c>
      <c r="C8" s="69">
        <v>0.34566580859388968</v>
      </c>
      <c r="D8" s="69">
        <v>0.32692391288030304</v>
      </c>
      <c r="E8" s="69">
        <v>0.41405060706773184</v>
      </c>
      <c r="F8" s="69">
        <v>0.57537311171911332</v>
      </c>
      <c r="G8" s="10"/>
      <c r="H8" s="69">
        <f>F8-D8</f>
        <v>0.24844919883881028</v>
      </c>
      <c r="I8" s="69">
        <f>'RD T1'!E36</f>
        <v>0.26372194103127961</v>
      </c>
      <c r="J8" s="69">
        <f>SUM(H8:I8)</f>
        <v>0.51217113987008989</v>
      </c>
      <c r="L8" t="str">
        <f>A8</f>
        <v>11 Corporate managers and directors</v>
      </c>
      <c r="M8" s="69">
        <v>2.5743306199048703</v>
      </c>
      <c r="N8" s="69">
        <v>3.2169803229818026</v>
      </c>
      <c r="O8" s="69">
        <v>3.039968357562985</v>
      </c>
      <c r="P8" s="69">
        <v>3.7516841361129849</v>
      </c>
      <c r="Q8" s="69">
        <v>5.1563995662980098</v>
      </c>
      <c r="R8" s="10"/>
      <c r="S8" s="69">
        <f>Q8-O8</f>
        <v>2.1164312087350248</v>
      </c>
      <c r="T8" s="69">
        <f>'RD T1'!E65</f>
        <v>2.4445875037405065</v>
      </c>
      <c r="U8" s="69">
        <f>SUM(S8:T8)</f>
        <v>4.5610187124755317</v>
      </c>
      <c r="W8" t="str">
        <f>A8</f>
        <v>11 Corporate managers and directors</v>
      </c>
      <c r="X8" s="69">
        <v>6.2815708425841077</v>
      </c>
      <c r="Y8" s="69">
        <v>7.4570125559608442</v>
      </c>
      <c r="Z8" s="69">
        <v>7.7708810175371354</v>
      </c>
      <c r="AA8" s="69">
        <v>7.6630349439776984</v>
      </c>
      <c r="AB8" s="69">
        <v>9.0332180675962874</v>
      </c>
      <c r="AC8" s="69"/>
      <c r="AD8" s="69">
        <f>AB8-Z8</f>
        <v>1.262337050059152</v>
      </c>
      <c r="AE8" s="69">
        <f>'RD T1'!E94</f>
        <v>4.8291615373337029</v>
      </c>
      <c r="AF8" s="69">
        <f>SUM(AD8:AE8)</f>
        <v>6.0914985873928549</v>
      </c>
      <c r="AH8" t="str">
        <f>L8</f>
        <v>11 Corporate managers and directors</v>
      </c>
      <c r="AI8" s="69">
        <v>1.3687634872689038</v>
      </c>
      <c r="AJ8" s="69">
        <v>1.4788500676023526</v>
      </c>
      <c r="AK8" s="69">
        <v>1.617226354507485</v>
      </c>
      <c r="AL8" s="69">
        <v>1.4996901057722982</v>
      </c>
      <c r="AM8" s="69">
        <v>1.6296901795678431</v>
      </c>
      <c r="AN8" s="69"/>
      <c r="AO8" s="69">
        <f>AM8-AK8</f>
        <v>1.2463825060358147E-2</v>
      </c>
      <c r="AP8" s="69">
        <f>'RD T1'!E123</f>
        <v>0.83833833793602663</v>
      </c>
      <c r="AQ8" s="69">
        <f>SUM(AO8:AP8)</f>
        <v>0.85080216299638478</v>
      </c>
      <c r="AS8" t="str">
        <f>W8</f>
        <v>11 Corporate managers and directors</v>
      </c>
      <c r="AT8" s="69">
        <v>1.810362528470034</v>
      </c>
      <c r="AU8" s="69">
        <v>2.003093827757064</v>
      </c>
      <c r="AV8" s="69">
        <v>2.1764098606175253</v>
      </c>
      <c r="AW8" s="69">
        <v>2.0021593702946778</v>
      </c>
      <c r="AX8" s="69">
        <v>2.2625580902394109</v>
      </c>
      <c r="AY8" s="69"/>
      <c r="AZ8" s="69">
        <f>AX8-AV8</f>
        <v>8.6148229621885619E-2</v>
      </c>
      <c r="BA8" s="69">
        <f>'RD T1'!E152</f>
        <v>1.1576868264026756</v>
      </c>
      <c r="BB8" s="69">
        <f>SUM(AZ8:BA8)</f>
        <v>1.2438350560245612</v>
      </c>
      <c r="BD8" t="str">
        <f>AH8</f>
        <v>11 Corporate managers and directors</v>
      </c>
      <c r="BE8" s="69">
        <v>4.7995787561600398</v>
      </c>
      <c r="BF8" s="69">
        <v>5.5021119100664624</v>
      </c>
      <c r="BG8" s="69">
        <v>6.6154381494331753</v>
      </c>
      <c r="BH8" s="69">
        <v>5.1909394309087995</v>
      </c>
      <c r="BI8" s="69">
        <v>5.716010793505089</v>
      </c>
      <c r="BJ8" s="69"/>
      <c r="BK8" s="69">
        <f>BI8-BG8</f>
        <v>-0.89942735592808631</v>
      </c>
      <c r="BL8" s="69">
        <f>'RD T1'!E181</f>
        <v>2.3830005344918725</v>
      </c>
      <c r="BM8" s="69">
        <f>SUM(BK8:BL8)</f>
        <v>1.4835731785637862</v>
      </c>
      <c r="BO8" t="str">
        <f>AS8</f>
        <v>11 Corporate managers and directors</v>
      </c>
      <c r="BP8" s="69">
        <v>3.903202137747209</v>
      </c>
      <c r="BQ8" s="69">
        <v>3.9910590049345496</v>
      </c>
      <c r="BR8" s="69">
        <v>4.5724527902648093</v>
      </c>
      <c r="BS8" s="69">
        <v>3.2171952867730602</v>
      </c>
      <c r="BT8" s="69">
        <v>2.4947057601018758</v>
      </c>
      <c r="BU8" s="69"/>
      <c r="BV8" s="69">
        <f>BT8-BR8</f>
        <v>-2.0777470301629335</v>
      </c>
      <c r="BW8" s="69">
        <f>'RD T1'!E210</f>
        <v>1.3906814825222809</v>
      </c>
      <c r="BX8" s="69">
        <f>SUM(BV8:BW8)</f>
        <v>-0.68706554764065264</v>
      </c>
      <c r="BZ8" t="str">
        <f>BD8</f>
        <v>11 Corporate managers and directors</v>
      </c>
      <c r="CA8" s="69">
        <v>2.8507536873603763</v>
      </c>
      <c r="CB8" s="69">
        <v>2.8725901809685319</v>
      </c>
      <c r="CC8" s="69">
        <v>3.0119007659703705</v>
      </c>
      <c r="CD8" s="69">
        <v>2.4059368083375627</v>
      </c>
      <c r="CE8" s="69">
        <v>1.7048654894336179</v>
      </c>
      <c r="CF8" s="69"/>
      <c r="CG8" s="69">
        <f>CE8-CC8</f>
        <v>-1.3070352765367526</v>
      </c>
      <c r="CH8" s="69">
        <f>'RD T1'!E239</f>
        <v>0.91800705983692477</v>
      </c>
      <c r="CI8" s="69">
        <f>SUM(CG8:CH8)</f>
        <v>-0.38902821669982779</v>
      </c>
      <c r="CK8" t="str">
        <f>BO8</f>
        <v>11 Corporate managers and directors</v>
      </c>
      <c r="CL8" s="69">
        <v>0.64891240506329162</v>
      </c>
      <c r="CM8" s="69">
        <v>0.73880936974704703</v>
      </c>
      <c r="CN8" s="69">
        <v>0.58555915812365245</v>
      </c>
      <c r="CO8" s="69">
        <v>0.47169313223258225</v>
      </c>
      <c r="CP8" s="69">
        <v>0.39347682381450677</v>
      </c>
      <c r="CQ8" s="69"/>
      <c r="CR8" s="69">
        <f>CP8-CN8</f>
        <v>-0.19208233430914567</v>
      </c>
      <c r="CS8" s="69">
        <f>'RD T1'!E268</f>
        <v>0.1653764008009655</v>
      </c>
      <c r="CT8" s="69">
        <f>SUM(CR8:CS8)</f>
        <v>-2.670593350818018E-2</v>
      </c>
    </row>
    <row r="9" spans="1:98" x14ac:dyDescent="0.2">
      <c r="A9" s="10" t="str">
        <f>name!D5</f>
        <v>12 Other managers and proprietors</v>
      </c>
      <c r="B9" s="69">
        <v>0.1476054806299818</v>
      </c>
      <c r="C9" s="69">
        <v>0.16484077136861536</v>
      </c>
      <c r="D9" s="69">
        <v>0.15461285472877007</v>
      </c>
      <c r="E9" s="69">
        <v>0.22293665161547896</v>
      </c>
      <c r="F9" s="69">
        <v>0.33418874009137339</v>
      </c>
      <c r="H9" s="69">
        <f t="shared" ref="H9:H32" si="26">F9-D9</f>
        <v>0.17957588536260333</v>
      </c>
      <c r="I9" s="69">
        <f>'RD T1'!E37</f>
        <v>0.16908859569640741</v>
      </c>
      <c r="J9" s="69">
        <f t="shared" ref="J9:J32" si="27">SUM(H9:I9)</f>
        <v>0.34866448105901071</v>
      </c>
      <c r="L9" t="str">
        <f t="shared" ref="L9:L32" si="28">A9</f>
        <v>12 Other managers and proprietors</v>
      </c>
      <c r="M9" s="69">
        <v>1.1819577156802095</v>
      </c>
      <c r="N9" s="69">
        <v>1.4178241696218539</v>
      </c>
      <c r="O9" s="69">
        <v>1.3042463209536388</v>
      </c>
      <c r="P9" s="69">
        <v>1.8431364475130847</v>
      </c>
      <c r="Q9" s="69">
        <v>2.8215696027653494</v>
      </c>
      <c r="S9" s="69">
        <f t="shared" ref="S9:S35" si="29">Q9-O9</f>
        <v>1.5173232818117106</v>
      </c>
      <c r="T9" s="69">
        <f>'RD T1'!E66</f>
        <v>1.363134111181963</v>
      </c>
      <c r="U9" s="69">
        <f t="shared" ref="U9:U32" si="30">SUM(S9:T9)</f>
        <v>2.8804573929936739</v>
      </c>
      <c r="W9" t="str">
        <f t="shared" ref="W9:W32" si="31">A9</f>
        <v>12 Other managers and proprietors</v>
      </c>
      <c r="X9" s="69">
        <v>2.9196171570608005</v>
      </c>
      <c r="Y9" s="69">
        <v>3.2292995370391586</v>
      </c>
      <c r="Z9" s="69">
        <v>3.220829974410524</v>
      </c>
      <c r="AA9" s="69">
        <v>3.7081264279506465</v>
      </c>
      <c r="AB9" s="69">
        <v>4.8775144613564372</v>
      </c>
      <c r="AC9" s="69"/>
      <c r="AD9" s="69">
        <f t="shared" ref="AD9:AD32" si="32">AB9-Z9</f>
        <v>1.6566844869459132</v>
      </c>
      <c r="AE9" s="69">
        <f>'RD T1'!E95</f>
        <v>2.5916604836188286</v>
      </c>
      <c r="AF9" s="69">
        <f t="shared" ref="AF9:AF32" si="33">SUM(AD9:AE9)</f>
        <v>4.2483449705647418</v>
      </c>
      <c r="AH9" t="str">
        <f t="shared" ref="AH9:AH32" si="34">L9</f>
        <v>12 Other managers and proprietors</v>
      </c>
      <c r="AI9" s="69">
        <v>0.88926777835354098</v>
      </c>
      <c r="AJ9" s="69">
        <v>0.98335240200601581</v>
      </c>
      <c r="AK9" s="69">
        <v>1.0174309060162683</v>
      </c>
      <c r="AL9" s="69">
        <v>1.0786092798783786</v>
      </c>
      <c r="AM9" s="69">
        <v>1.3888629477056711</v>
      </c>
      <c r="AN9" s="69"/>
      <c r="AO9" s="69">
        <f t="shared" ref="AO9:AO32" si="35">AM9-AK9</f>
        <v>0.3714320416894028</v>
      </c>
      <c r="AP9" s="69">
        <f>'RD T1'!E124</f>
        <v>0.74576980469168042</v>
      </c>
      <c r="AQ9" s="69">
        <f t="shared" ref="AQ9:AQ32" si="36">SUM(AO9:AP9)</f>
        <v>1.1172018463810831</v>
      </c>
      <c r="AS9" t="str">
        <f t="shared" ref="AS9:AS32" si="37">W9</f>
        <v>12 Other managers and proprietors</v>
      </c>
      <c r="AT9" s="69">
        <v>0.93515255638765749</v>
      </c>
      <c r="AU9" s="69">
        <v>0.9875592460681919</v>
      </c>
      <c r="AV9" s="69">
        <v>0.97931370349556002</v>
      </c>
      <c r="AW9" s="69">
        <v>1.1063304299265471</v>
      </c>
      <c r="AX9" s="69">
        <v>1.3756192451689147</v>
      </c>
      <c r="AY9" s="69"/>
      <c r="AZ9" s="69">
        <f t="shared" ref="AZ9:AZ32" si="38">AX9-AV9</f>
        <v>0.39630554167335463</v>
      </c>
      <c r="BA9" s="69">
        <f>'RD T1'!E153</f>
        <v>0.71125456342854587</v>
      </c>
      <c r="BB9" s="69">
        <f t="shared" ref="BB9:BB32" si="39">SUM(AZ9:BA9)</f>
        <v>1.1075601051019004</v>
      </c>
      <c r="BD9" t="str">
        <f t="shared" ref="BD9:BD32" si="40">AH9</f>
        <v>12 Other managers and proprietors</v>
      </c>
      <c r="BE9" s="69">
        <v>2.9187297003354491</v>
      </c>
      <c r="BF9" s="69">
        <v>2.8617082305081012</v>
      </c>
      <c r="BG9" s="69">
        <v>3.1998346710112724</v>
      </c>
      <c r="BH9" s="69">
        <v>2.7183938629013049</v>
      </c>
      <c r="BI9" s="69">
        <v>3.0001334805859754</v>
      </c>
      <c r="BJ9" s="69"/>
      <c r="BK9" s="69">
        <f t="shared" ref="BK9:BK32" si="41">BI9-BG9</f>
        <v>-0.19970119042529699</v>
      </c>
      <c r="BL9" s="69">
        <f>'RD T1'!E182</f>
        <v>1.3341081774682191</v>
      </c>
      <c r="BM9" s="69">
        <f t="shared" ref="BM9:BM32" si="42">SUM(BK9:BL9)</f>
        <v>1.1344069870429221</v>
      </c>
      <c r="BO9" t="str">
        <f t="shared" ref="BO9:BO32" si="43">AS9</f>
        <v>12 Other managers and proprietors</v>
      </c>
      <c r="BP9" s="69">
        <v>3.2385507921814876</v>
      </c>
      <c r="BQ9" s="69">
        <v>3.1882805805607379</v>
      </c>
      <c r="BR9" s="69">
        <v>3.3978793030902179</v>
      </c>
      <c r="BS9" s="69">
        <v>2.8337420308274472</v>
      </c>
      <c r="BT9" s="69">
        <v>2.4351471638854134</v>
      </c>
      <c r="BU9" s="69"/>
      <c r="BV9" s="69">
        <f t="shared" ref="BV9:BV32" si="44">BT9-BR9</f>
        <v>-0.96273213920480449</v>
      </c>
      <c r="BW9" s="69">
        <f>'RD T1'!E211</f>
        <v>1.4786897968260591</v>
      </c>
      <c r="BX9" s="69">
        <f t="shared" ref="BX9:BX32" si="45">SUM(BV9:BW9)</f>
        <v>0.51595765762125456</v>
      </c>
      <c r="BZ9" t="str">
        <f t="shared" ref="BZ9:BZ32" si="46">BD9</f>
        <v>12 Other managers and proprietors</v>
      </c>
      <c r="CA9" s="69">
        <v>2.3991248670961092</v>
      </c>
      <c r="CB9" s="69">
        <v>2.3473062731668506</v>
      </c>
      <c r="CC9" s="69">
        <v>2.0940654142350845</v>
      </c>
      <c r="CD9" s="69">
        <v>1.8226146834893286</v>
      </c>
      <c r="CE9" s="69">
        <v>1.2441175995572629</v>
      </c>
      <c r="CF9" s="69"/>
      <c r="CG9" s="69">
        <f t="shared" ref="CG9:CG32" si="47">CE9-CC9</f>
        <v>-0.84994781467782166</v>
      </c>
      <c r="CH9" s="69">
        <f>'RD T1'!E240</f>
        <v>0.72118136226858409</v>
      </c>
      <c r="CI9" s="69">
        <f t="shared" ref="CI9:CI32" si="48">SUM(CG9:CH9)</f>
        <v>-0.12876645240923756</v>
      </c>
      <c r="CK9" t="str">
        <f t="shared" ref="CK9:CK32" si="49">BO9</f>
        <v>12 Other managers and proprietors</v>
      </c>
      <c r="CL9" s="69">
        <v>0.90678350211864589</v>
      </c>
      <c r="CM9" s="69">
        <v>0.8774890776399572</v>
      </c>
      <c r="CN9" s="69">
        <v>0.64142518390365211</v>
      </c>
      <c r="CO9" s="69">
        <v>0.58468204818038616</v>
      </c>
      <c r="CP9" s="69">
        <v>0.47503270165409217</v>
      </c>
      <c r="CQ9" s="69"/>
      <c r="CR9" s="69">
        <f t="shared" ref="CR9:CR32" si="50">CP9-CN9</f>
        <v>-0.16639248224955994</v>
      </c>
      <c r="CS9" s="69">
        <f>'RD T1'!E269</f>
        <v>0.21042707435162186</v>
      </c>
      <c r="CT9" s="69">
        <f t="shared" ref="CT9:CT32" si="51">SUM(CR9:CS9)</f>
        <v>4.4034592102061926E-2</v>
      </c>
    </row>
    <row r="10" spans="1:98" x14ac:dyDescent="0.2">
      <c r="A10" s="10" t="str">
        <f>name!D6</f>
        <v>21 Science, research, engineering and technology professionals</v>
      </c>
      <c r="B10" s="69">
        <v>0.85016908702330907</v>
      </c>
      <c r="C10" s="69">
        <v>0.97945259158985232</v>
      </c>
      <c r="D10" s="69">
        <v>0.95247883444182235</v>
      </c>
      <c r="E10" s="69">
        <v>1.4416073138834546</v>
      </c>
      <c r="F10" s="69">
        <v>1.918935477318769</v>
      </c>
      <c r="G10" s="11"/>
      <c r="H10" s="69">
        <f t="shared" si="26"/>
        <v>0.96645664287694666</v>
      </c>
      <c r="I10" s="69">
        <f>'RD T1'!E38</f>
        <v>0.65180545316914951</v>
      </c>
      <c r="J10" s="69">
        <f t="shared" si="27"/>
        <v>1.6182620960460961</v>
      </c>
      <c r="L10" t="str">
        <f t="shared" si="28"/>
        <v>21 Science, research, engineering and technology professionals</v>
      </c>
      <c r="M10" s="69">
        <v>3.1157372336479452</v>
      </c>
      <c r="N10" s="69">
        <v>3.8469876898324125</v>
      </c>
      <c r="O10" s="69">
        <v>3.7092452833147176</v>
      </c>
      <c r="P10" s="69">
        <v>6.0178000199669741</v>
      </c>
      <c r="Q10" s="69">
        <v>8.2674789301939384</v>
      </c>
      <c r="R10" s="11"/>
      <c r="S10" s="69">
        <f t="shared" si="29"/>
        <v>4.5582336468792208</v>
      </c>
      <c r="T10" s="69">
        <f>'RD T1'!E67</f>
        <v>2.8869245984661696</v>
      </c>
      <c r="U10" s="69">
        <f t="shared" si="30"/>
        <v>7.4451582453453904</v>
      </c>
      <c r="W10" t="str">
        <f t="shared" si="31"/>
        <v>21 Science, research, engineering and technology professionals</v>
      </c>
      <c r="X10" s="69">
        <v>5.6299600583058913</v>
      </c>
      <c r="Y10" s="69">
        <v>6.2608211768099853</v>
      </c>
      <c r="Z10" s="69">
        <v>6.6186477592378976</v>
      </c>
      <c r="AA10" s="69">
        <v>8.1522750845824401</v>
      </c>
      <c r="AB10" s="69">
        <v>9.4390113966831226</v>
      </c>
      <c r="AC10" s="69"/>
      <c r="AD10" s="69">
        <f t="shared" si="32"/>
        <v>2.820363637445225</v>
      </c>
      <c r="AE10" s="69">
        <f>'RD T1'!E96</f>
        <v>3.3874384724843685</v>
      </c>
      <c r="AF10" s="69">
        <f t="shared" si="33"/>
        <v>6.2078021099295935</v>
      </c>
      <c r="AH10" t="str">
        <f t="shared" si="34"/>
        <v>21 Science, research, engineering and technology professionals</v>
      </c>
      <c r="AI10" s="69">
        <v>0.61526065913605854</v>
      </c>
      <c r="AJ10" s="69">
        <v>0.6463450162354295</v>
      </c>
      <c r="AK10" s="69">
        <v>0.73965985218670871</v>
      </c>
      <c r="AL10" s="69">
        <v>0.89841933954693776</v>
      </c>
      <c r="AM10" s="69">
        <v>1.0382987361553218</v>
      </c>
      <c r="AN10" s="69"/>
      <c r="AO10" s="69">
        <f t="shared" si="35"/>
        <v>0.29863888396861304</v>
      </c>
      <c r="AP10" s="69">
        <f>'RD T1'!E125</f>
        <v>0.36338572640803513</v>
      </c>
      <c r="AQ10" s="69">
        <f t="shared" si="36"/>
        <v>0.66202461037664817</v>
      </c>
      <c r="AS10" t="str">
        <f t="shared" si="37"/>
        <v>21 Science, research, engineering and technology professionals</v>
      </c>
      <c r="AT10" s="69">
        <v>1.5322899259399148</v>
      </c>
      <c r="AU10" s="69">
        <v>1.6852599501182413</v>
      </c>
      <c r="AV10" s="69">
        <v>1.8137816352430967</v>
      </c>
      <c r="AW10" s="69">
        <v>2.0942646068365396</v>
      </c>
      <c r="AX10" s="69">
        <v>2.3107790334798617</v>
      </c>
      <c r="AY10" s="69"/>
      <c r="AZ10" s="69">
        <f t="shared" si="38"/>
        <v>0.49699739823676503</v>
      </c>
      <c r="BA10" s="69">
        <f>'RD T1'!E154</f>
        <v>0.77868125952862632</v>
      </c>
      <c r="BB10" s="69">
        <f t="shared" si="39"/>
        <v>1.2756786577653914</v>
      </c>
      <c r="BD10" t="str">
        <f t="shared" si="40"/>
        <v>21 Science, research, engineering and technology professionals</v>
      </c>
      <c r="BE10" s="69">
        <v>2.5763992842267553</v>
      </c>
      <c r="BF10" s="69">
        <v>2.891372328179167</v>
      </c>
      <c r="BG10" s="69">
        <v>3.5435529596545656</v>
      </c>
      <c r="BH10" s="69">
        <v>3.525597977780381</v>
      </c>
      <c r="BI10" s="69">
        <v>3.7201149391093291</v>
      </c>
      <c r="BJ10" s="69"/>
      <c r="BK10" s="69">
        <f t="shared" si="41"/>
        <v>0.17656197945476348</v>
      </c>
      <c r="BL10" s="69">
        <f>'RD T1'!E183</f>
        <v>1.0354707285380558</v>
      </c>
      <c r="BM10" s="69">
        <f t="shared" si="42"/>
        <v>1.2120327079928193</v>
      </c>
      <c r="BO10" t="str">
        <f t="shared" si="43"/>
        <v>21 Science, research, engineering and technology professionals</v>
      </c>
      <c r="BP10" s="69">
        <v>1.8355826147301078</v>
      </c>
      <c r="BQ10" s="69">
        <v>1.8729105219809088</v>
      </c>
      <c r="BR10" s="69">
        <v>2.2548743368228337</v>
      </c>
      <c r="BS10" s="69">
        <v>2.1491143552348375</v>
      </c>
      <c r="BT10" s="69">
        <v>1.8665943704671437</v>
      </c>
      <c r="BU10" s="69"/>
      <c r="BV10" s="69">
        <f t="shared" si="44"/>
        <v>-0.38827996635568995</v>
      </c>
      <c r="BW10" s="69">
        <f>'RD T1'!E212</f>
        <v>0.69372397133379049</v>
      </c>
      <c r="BX10" s="69">
        <f t="shared" si="45"/>
        <v>0.30544400497810054</v>
      </c>
      <c r="BZ10" t="str">
        <f t="shared" si="46"/>
        <v>21 Science, research, engineering and technology professionals</v>
      </c>
      <c r="CA10" s="69">
        <v>1.1565785176856715</v>
      </c>
      <c r="CB10" s="69">
        <v>1.1281497861557579</v>
      </c>
      <c r="CC10" s="69">
        <v>1.207697251029185</v>
      </c>
      <c r="CD10" s="69">
        <v>1.2892932756901567</v>
      </c>
      <c r="CE10" s="69">
        <v>0.94338400602102213</v>
      </c>
      <c r="CF10" s="69"/>
      <c r="CG10" s="69">
        <f t="shared" si="47"/>
        <v>-0.26431324500816289</v>
      </c>
      <c r="CH10" s="69">
        <f>'RD T1'!E241</f>
        <v>0.32451267619156432</v>
      </c>
      <c r="CI10" s="69">
        <f t="shared" si="48"/>
        <v>6.0199431183401431E-2</v>
      </c>
      <c r="CK10" t="str">
        <f t="shared" si="49"/>
        <v>21 Science, research, engineering and technology professionals</v>
      </c>
      <c r="CL10" s="69">
        <v>0.24809906301143808</v>
      </c>
      <c r="CM10" s="69">
        <v>0.32111131262192627</v>
      </c>
      <c r="CN10" s="69">
        <v>0.29958429991835395</v>
      </c>
      <c r="CO10" s="69">
        <v>0.36815282461997811</v>
      </c>
      <c r="CP10" s="69">
        <v>0.29454132080454815</v>
      </c>
      <c r="CQ10" s="69"/>
      <c r="CR10" s="69">
        <f t="shared" si="50"/>
        <v>-5.0429791138058011E-3</v>
      </c>
      <c r="CS10" s="69">
        <f>'RD T1'!E270</f>
        <v>0.10816509663277973</v>
      </c>
      <c r="CT10" s="69">
        <f t="shared" si="51"/>
        <v>0.10312211751897393</v>
      </c>
    </row>
    <row r="11" spans="1:98" x14ac:dyDescent="0.2">
      <c r="A11" s="10" t="str">
        <f>name!D7</f>
        <v>22 Health professionals</v>
      </c>
      <c r="B11" s="69">
        <v>0.97433438673218498</v>
      </c>
      <c r="C11" s="69">
        <v>1.134891462628608</v>
      </c>
      <c r="D11" s="69">
        <v>1.1031673878726107</v>
      </c>
      <c r="E11" s="69">
        <v>1.5032010808241905</v>
      </c>
      <c r="F11" s="69">
        <v>2.0363201173593377</v>
      </c>
      <c r="G11" s="11"/>
      <c r="H11" s="69">
        <f t="shared" si="26"/>
        <v>0.93315272948672701</v>
      </c>
      <c r="I11" s="69">
        <f>'RD T1'!E39</f>
        <v>0.84906491822489727</v>
      </c>
      <c r="J11" s="69">
        <f t="shared" si="27"/>
        <v>1.7822176477116243</v>
      </c>
      <c r="L11" t="str">
        <f t="shared" si="28"/>
        <v>22 Health professionals</v>
      </c>
      <c r="M11" s="69">
        <v>2.7376190895644972</v>
      </c>
      <c r="N11" s="69">
        <v>3.3910245914259627</v>
      </c>
      <c r="O11" s="69">
        <v>3.2376712089804989</v>
      </c>
      <c r="P11" s="69">
        <v>4.1195497638572203</v>
      </c>
      <c r="Q11" s="69">
        <v>5.4560777420621562</v>
      </c>
      <c r="R11" s="11"/>
      <c r="S11" s="69">
        <f t="shared" si="29"/>
        <v>2.2184065330816574</v>
      </c>
      <c r="T11" s="69">
        <f>'RD T1'!E68</f>
        <v>2.4402272331046628</v>
      </c>
      <c r="U11" s="69">
        <f t="shared" si="30"/>
        <v>4.6586337661863197</v>
      </c>
      <c r="W11" t="str">
        <f t="shared" si="31"/>
        <v>22 Health professionals</v>
      </c>
      <c r="X11" s="69">
        <v>6.0312715465759075</v>
      </c>
      <c r="Y11" s="69">
        <v>6.53209197771716</v>
      </c>
      <c r="Z11" s="69">
        <v>6.7187745199332332</v>
      </c>
      <c r="AA11" s="69">
        <v>6.7199152567162876</v>
      </c>
      <c r="AB11" s="69">
        <v>7.1464323878394511</v>
      </c>
      <c r="AC11" s="69"/>
      <c r="AD11" s="69">
        <f t="shared" si="32"/>
        <v>0.42765786790621796</v>
      </c>
      <c r="AE11" s="69">
        <f>'RD T1'!E97</f>
        <v>3.8887825869480683</v>
      </c>
      <c r="AF11" s="69">
        <f t="shared" si="33"/>
        <v>4.3164404548542858</v>
      </c>
      <c r="AH11" t="str">
        <f t="shared" si="34"/>
        <v>22 Health professionals</v>
      </c>
      <c r="AI11" s="69">
        <v>3.1906414363766635</v>
      </c>
      <c r="AJ11" s="69">
        <v>2.294166095816756</v>
      </c>
      <c r="AK11" s="69">
        <v>2.1183376523478405</v>
      </c>
      <c r="AL11" s="69">
        <v>1.117011334829551</v>
      </c>
      <c r="AM11" s="69">
        <v>0.43992064043336643</v>
      </c>
      <c r="AN11" s="69"/>
      <c r="AO11" s="69">
        <f t="shared" si="35"/>
        <v>-1.6784170119144741</v>
      </c>
      <c r="AP11" s="69">
        <f>'RD T1'!E126</f>
        <v>0.3699728990048301</v>
      </c>
      <c r="AQ11" s="69">
        <f t="shared" si="36"/>
        <v>-1.308444112909644</v>
      </c>
      <c r="AS11" t="str">
        <f t="shared" si="37"/>
        <v>22 Health professionals</v>
      </c>
      <c r="AT11" s="69">
        <v>0.37644297628264506</v>
      </c>
      <c r="AU11" s="69">
        <v>0.42044524140589695</v>
      </c>
      <c r="AV11" s="69">
        <v>0.47314717658822236</v>
      </c>
      <c r="AW11" s="69">
        <v>0.48537733718522263</v>
      </c>
      <c r="AX11" s="69">
        <v>0.55404442712752877</v>
      </c>
      <c r="AY11" s="69"/>
      <c r="AZ11" s="69">
        <f t="shared" si="38"/>
        <v>8.0897250539306409E-2</v>
      </c>
      <c r="BA11" s="69">
        <f>'RD T1'!E155</f>
        <v>0.25728924805455544</v>
      </c>
      <c r="BB11" s="69">
        <f t="shared" si="39"/>
        <v>0.33818649859386185</v>
      </c>
      <c r="BD11" t="str">
        <f t="shared" si="40"/>
        <v>22 Health professionals</v>
      </c>
      <c r="BE11" s="69">
        <v>1.6606362946118254</v>
      </c>
      <c r="BF11" s="69">
        <v>1.9289689515230248</v>
      </c>
      <c r="BG11" s="69">
        <v>2.3309267541982068</v>
      </c>
      <c r="BH11" s="69">
        <v>2.2427877107682472</v>
      </c>
      <c r="BI11" s="69">
        <v>2.6155757953341245</v>
      </c>
      <c r="BJ11" s="69"/>
      <c r="BK11" s="69">
        <f t="shared" si="41"/>
        <v>0.28464904113591771</v>
      </c>
      <c r="BL11" s="69">
        <f>'RD T1'!E184</f>
        <v>1.285083529755044</v>
      </c>
      <c r="BM11" s="69">
        <f t="shared" si="42"/>
        <v>1.5697325708909617</v>
      </c>
      <c r="BO11" t="str">
        <f t="shared" si="43"/>
        <v>22 Health professionals</v>
      </c>
      <c r="BP11" s="69">
        <v>1.1758301792508856</v>
      </c>
      <c r="BQ11" s="69">
        <v>1.3118631297488546</v>
      </c>
      <c r="BR11" s="69">
        <v>1.5892753771086003</v>
      </c>
      <c r="BS11" s="69">
        <v>1.2132604614794618</v>
      </c>
      <c r="BT11" s="69">
        <v>0.91825532986337577</v>
      </c>
      <c r="BU11" s="69"/>
      <c r="BV11" s="69">
        <f t="shared" si="44"/>
        <v>-0.67102004724522457</v>
      </c>
      <c r="BW11" s="69">
        <f>'RD T1'!E213</f>
        <v>0.54491638595546632</v>
      </c>
      <c r="BX11" s="69">
        <f t="shared" si="45"/>
        <v>-0.12610366128975825</v>
      </c>
      <c r="BZ11" t="str">
        <f t="shared" si="46"/>
        <v>22 Health professionals</v>
      </c>
      <c r="CA11" s="69">
        <v>0.78667449836017678</v>
      </c>
      <c r="CB11" s="69">
        <v>0.90571143529829068</v>
      </c>
      <c r="CC11" s="69">
        <v>0.80404513999745997</v>
      </c>
      <c r="CD11" s="69">
        <v>0.60616349965062299</v>
      </c>
      <c r="CE11" s="69">
        <v>0.33166571781924387</v>
      </c>
      <c r="CF11" s="69"/>
      <c r="CG11" s="69">
        <f t="shared" si="47"/>
        <v>-0.4723794221782161</v>
      </c>
      <c r="CH11" s="69">
        <f>'RD T1'!E242</f>
        <v>0.20539382158455288</v>
      </c>
      <c r="CI11" s="69">
        <f t="shared" si="48"/>
        <v>-0.26698560059366322</v>
      </c>
      <c r="CK11" t="str">
        <f t="shared" si="49"/>
        <v>22 Health professionals</v>
      </c>
      <c r="CL11" s="69">
        <v>8.7794501571086786E-2</v>
      </c>
      <c r="CM11" s="69">
        <v>0.1230973250203523</v>
      </c>
      <c r="CN11" s="69">
        <v>0.12279760722094812</v>
      </c>
      <c r="CO11" s="69">
        <v>0.10973511105721723</v>
      </c>
      <c r="CP11" s="69">
        <v>8.5867523996119216E-2</v>
      </c>
      <c r="CQ11" s="69"/>
      <c r="CR11" s="69">
        <f t="shared" si="50"/>
        <v>-3.6930083224828908E-2</v>
      </c>
      <c r="CS11" s="69">
        <f>'RD T1'!E271</f>
        <v>4.0175165477963674E-2</v>
      </c>
      <c r="CT11" s="69">
        <f t="shared" si="51"/>
        <v>3.2450822531347664E-3</v>
      </c>
    </row>
    <row r="12" spans="1:98" x14ac:dyDescent="0.2">
      <c r="A12" s="10" t="str">
        <f>name!D8</f>
        <v>23 Teaching and other educational professionals</v>
      </c>
      <c r="B12" s="69">
        <v>1.4815622424103101</v>
      </c>
      <c r="C12" s="69">
        <v>1.5927312177957773</v>
      </c>
      <c r="D12" s="69">
        <v>1.557494036534852</v>
      </c>
      <c r="E12" s="69">
        <v>1.7918398113080742</v>
      </c>
      <c r="F12" s="69">
        <v>2.1463973061172674</v>
      </c>
      <c r="G12" s="11"/>
      <c r="H12" s="69">
        <f t="shared" si="26"/>
        <v>0.58890326958241546</v>
      </c>
      <c r="I12" s="69">
        <f>'RD T1'!E40</f>
        <v>0.98106572883794108</v>
      </c>
      <c r="J12" s="69">
        <f t="shared" si="27"/>
        <v>1.5699689984203564</v>
      </c>
      <c r="L12" t="str">
        <f t="shared" si="28"/>
        <v>23 Teaching and other educational professionals</v>
      </c>
      <c r="M12" s="69">
        <v>8.3532036799388596</v>
      </c>
      <c r="N12" s="69">
        <v>9.3910321283393632</v>
      </c>
      <c r="O12" s="69">
        <v>9.4246202814400917</v>
      </c>
      <c r="P12" s="69">
        <v>10.884419251020628</v>
      </c>
      <c r="Q12" s="69">
        <v>13.114485699640603</v>
      </c>
      <c r="R12" s="11"/>
      <c r="S12" s="69">
        <f t="shared" si="29"/>
        <v>3.6898654182005117</v>
      </c>
      <c r="T12" s="69">
        <f>'RD T1'!E69</f>
        <v>6.1958175347308106</v>
      </c>
      <c r="U12" s="69">
        <f t="shared" si="30"/>
        <v>9.8856829529313224</v>
      </c>
      <c r="W12" t="str">
        <f t="shared" si="31"/>
        <v>23 Teaching and other educational professionals</v>
      </c>
      <c r="X12" s="69">
        <v>5.8405641428457233</v>
      </c>
      <c r="Y12" s="69">
        <v>5.0104188685937485</v>
      </c>
      <c r="Z12" s="69">
        <v>5.4630401652560048</v>
      </c>
      <c r="AA12" s="69">
        <v>4.130287396039984</v>
      </c>
      <c r="AB12" s="69">
        <v>3.1229014044710488</v>
      </c>
      <c r="AC12" s="69"/>
      <c r="AD12" s="69">
        <f t="shared" si="32"/>
        <v>-2.340138760784956</v>
      </c>
      <c r="AE12" s="69">
        <f>'RD T1'!E98</f>
        <v>2.021017448635094</v>
      </c>
      <c r="AF12" s="69">
        <f t="shared" si="33"/>
        <v>-0.31912131214986195</v>
      </c>
      <c r="AH12" t="str">
        <f t="shared" si="34"/>
        <v>23 Teaching and other educational professionals</v>
      </c>
      <c r="AI12" s="69">
        <v>0.76179354410667621</v>
      </c>
      <c r="AJ12" s="69">
        <v>0.3898220084862099</v>
      </c>
      <c r="AK12" s="69">
        <v>0.34765973346938606</v>
      </c>
      <c r="AL12" s="69">
        <v>0.16691319522367778</v>
      </c>
      <c r="AM12" s="69">
        <v>0.15793748564543345</v>
      </c>
      <c r="AN12" s="69"/>
      <c r="AO12" s="69">
        <f t="shared" si="35"/>
        <v>-0.18972224782395261</v>
      </c>
      <c r="AP12" s="69">
        <f>'RD T1'!E127</f>
        <v>4.9387667057180853E-2</v>
      </c>
      <c r="AQ12" s="69">
        <f t="shared" si="36"/>
        <v>-0.14033458076677174</v>
      </c>
      <c r="AS12" t="str">
        <f t="shared" si="37"/>
        <v>23 Teaching and other educational professionals</v>
      </c>
      <c r="AT12" s="69">
        <v>0.18863369913140932</v>
      </c>
      <c r="AU12" s="69">
        <v>0.17107453702763548</v>
      </c>
      <c r="AV12" s="69">
        <v>0.18006892772898347</v>
      </c>
      <c r="AW12" s="69">
        <v>0.13658024503852365</v>
      </c>
      <c r="AX12" s="69">
        <v>0.12041779332966815</v>
      </c>
      <c r="AY12" s="69"/>
      <c r="AZ12" s="69">
        <f t="shared" si="38"/>
        <v>-5.9651134399315325E-2</v>
      </c>
      <c r="BA12" s="69">
        <f>'RD T1'!E156</f>
        <v>6.0726065108425764E-2</v>
      </c>
      <c r="BB12" s="69">
        <f t="shared" si="39"/>
        <v>1.0749307091104388E-3</v>
      </c>
      <c r="BD12" t="str">
        <f t="shared" si="40"/>
        <v>23 Teaching and other educational professionals</v>
      </c>
      <c r="BE12" s="69">
        <v>0.85661068045883049</v>
      </c>
      <c r="BF12" s="69">
        <v>0.83282524471682429</v>
      </c>
      <c r="BG12" s="69">
        <v>1.0645372148551644</v>
      </c>
      <c r="BH12" s="69">
        <v>0.79835081126960095</v>
      </c>
      <c r="BI12" s="69">
        <v>0.88524038506493608</v>
      </c>
      <c r="BJ12" s="69"/>
      <c r="BK12" s="69">
        <f t="shared" si="41"/>
        <v>-0.17929682979022832</v>
      </c>
      <c r="BL12" s="69">
        <f>'RD T1'!E185</f>
        <v>0.34160993888954605</v>
      </c>
      <c r="BM12" s="69">
        <f t="shared" si="42"/>
        <v>0.16231310909931773</v>
      </c>
      <c r="BO12" t="str">
        <f t="shared" si="43"/>
        <v>23 Teaching and other educational professionals</v>
      </c>
      <c r="BP12" s="69">
        <v>0.70374201020504024</v>
      </c>
      <c r="BQ12" s="69">
        <v>0.66066514550105027</v>
      </c>
      <c r="BR12" s="69">
        <v>0.8367869555385502</v>
      </c>
      <c r="BS12" s="69">
        <v>0.54803197031547146</v>
      </c>
      <c r="BT12" s="69">
        <v>0.41873779955837215</v>
      </c>
      <c r="BU12" s="69"/>
      <c r="BV12" s="69">
        <f t="shared" si="44"/>
        <v>-0.41804915598017806</v>
      </c>
      <c r="BW12" s="69">
        <f>'RD T1'!E214</f>
        <v>0.26244652097987303</v>
      </c>
      <c r="BX12" s="69">
        <f t="shared" si="45"/>
        <v>-0.15560263500030502</v>
      </c>
      <c r="BZ12" t="str">
        <f t="shared" si="46"/>
        <v>23 Teaching and other educational professionals</v>
      </c>
      <c r="CA12" s="69">
        <v>0.51944181521301491</v>
      </c>
      <c r="CB12" s="69">
        <v>0.53149604797917149</v>
      </c>
      <c r="CC12" s="69">
        <v>0.53934148131716309</v>
      </c>
      <c r="CD12" s="69">
        <v>0.38838511417199689</v>
      </c>
      <c r="CE12" s="69">
        <v>0.23081391614038274</v>
      </c>
      <c r="CF12" s="69"/>
      <c r="CG12" s="69">
        <f t="shared" si="47"/>
        <v>-0.30852756517678037</v>
      </c>
      <c r="CH12" s="69">
        <f>'RD T1'!E243</f>
        <v>0.13792100280603056</v>
      </c>
      <c r="CI12" s="69">
        <f t="shared" si="48"/>
        <v>-0.17060656237074981</v>
      </c>
      <c r="CK12" t="str">
        <f t="shared" si="49"/>
        <v>23 Teaching and other educational professionals</v>
      </c>
      <c r="CL12" s="69">
        <v>0.10352959414530814</v>
      </c>
      <c r="CM12" s="69">
        <v>0.13008862106845751</v>
      </c>
      <c r="CN12" s="69">
        <v>0.1359579297930687</v>
      </c>
      <c r="CO12" s="69">
        <v>0.10366594528388663</v>
      </c>
      <c r="CP12" s="69">
        <v>7.4580606854805442E-2</v>
      </c>
      <c r="CQ12" s="69"/>
      <c r="CR12" s="69">
        <f t="shared" si="50"/>
        <v>-6.1377322938263257E-2</v>
      </c>
      <c r="CS12" s="69">
        <f>'RD T1'!E272</f>
        <v>4.023552452601746E-2</v>
      </c>
      <c r="CT12" s="69">
        <f t="shared" si="51"/>
        <v>-2.1141798412245796E-2</v>
      </c>
    </row>
    <row r="13" spans="1:98" x14ac:dyDescent="0.2">
      <c r="A13" s="10" t="str">
        <f>name!D9</f>
        <v>24 Business, media and public service professionals</v>
      </c>
      <c r="B13" s="69">
        <v>0.34677408324591624</v>
      </c>
      <c r="C13" s="69">
        <v>0.43990489301463742</v>
      </c>
      <c r="D13" s="69">
        <v>0.42929933574803619</v>
      </c>
      <c r="E13" s="69">
        <v>0.58754728423794444</v>
      </c>
      <c r="F13" s="69">
        <v>0.80063180279807922</v>
      </c>
      <c r="G13" s="11"/>
      <c r="H13" s="69">
        <f t="shared" si="26"/>
        <v>0.37133246705004302</v>
      </c>
      <c r="I13" s="69">
        <f>'RD T1'!E41</f>
        <v>0.34608124800681722</v>
      </c>
      <c r="J13" s="69">
        <f t="shared" si="27"/>
        <v>0.71741371505686025</v>
      </c>
      <c r="L13" t="str">
        <f t="shared" si="28"/>
        <v>24 Business, media and public service professionals</v>
      </c>
      <c r="M13" s="69">
        <v>4.3037380341459484</v>
      </c>
      <c r="N13" s="69">
        <v>5.5244768202832484</v>
      </c>
      <c r="O13" s="69">
        <v>5.560901797630839</v>
      </c>
      <c r="P13" s="69">
        <v>7.3360324116387696</v>
      </c>
      <c r="Q13" s="69">
        <v>9.7574176222738416</v>
      </c>
      <c r="R13" s="11"/>
      <c r="S13" s="69">
        <f t="shared" si="29"/>
        <v>4.1965158246430025</v>
      </c>
      <c r="T13" s="69">
        <f>'RD T1'!E70</f>
        <v>4.2800053824375217</v>
      </c>
      <c r="U13" s="69">
        <f t="shared" si="30"/>
        <v>8.4765212070805234</v>
      </c>
      <c r="W13" t="str">
        <f t="shared" si="31"/>
        <v>24 Business, media and public service professionals</v>
      </c>
      <c r="X13" s="69">
        <v>7.8422587829118777</v>
      </c>
      <c r="Y13" s="69">
        <v>9.0607054481468428</v>
      </c>
      <c r="Z13" s="69">
        <v>10.220609511973631</v>
      </c>
      <c r="AA13" s="69">
        <v>10.591992143036657</v>
      </c>
      <c r="AB13" s="69">
        <v>11.768081875542823</v>
      </c>
      <c r="AC13" s="69"/>
      <c r="AD13" s="69">
        <f t="shared" si="32"/>
        <v>1.5474723635691916</v>
      </c>
      <c r="AE13" s="69">
        <f>'RD T1'!E99</f>
        <v>5.7149564474769825</v>
      </c>
      <c r="AF13" s="69">
        <f t="shared" si="33"/>
        <v>7.2624288110461741</v>
      </c>
      <c r="AH13" t="str">
        <f t="shared" si="34"/>
        <v>24 Business, media and public service professionals</v>
      </c>
      <c r="AI13" s="69">
        <v>0.88537465776465007</v>
      </c>
      <c r="AJ13" s="69">
        <v>0.80166119141652759</v>
      </c>
      <c r="AK13" s="69">
        <v>0.9045944087824237</v>
      </c>
      <c r="AL13" s="69">
        <v>0.80879550246865961</v>
      </c>
      <c r="AM13" s="69">
        <v>0.85265384804585109</v>
      </c>
      <c r="AN13" s="69"/>
      <c r="AO13" s="69">
        <f t="shared" si="35"/>
        <v>-5.1940560736572605E-2</v>
      </c>
      <c r="AP13" s="69">
        <f>'RD T1'!E128</f>
        <v>0.30873936465695079</v>
      </c>
      <c r="AQ13" s="69">
        <f t="shared" si="36"/>
        <v>0.25679880392037818</v>
      </c>
      <c r="AS13" t="str">
        <f t="shared" si="37"/>
        <v>24 Business, media and public service professionals</v>
      </c>
      <c r="AT13" s="69">
        <v>1.2118952547346913</v>
      </c>
      <c r="AU13" s="69">
        <v>1.3717067407171999</v>
      </c>
      <c r="AV13" s="69">
        <v>1.5532053032445121</v>
      </c>
      <c r="AW13" s="69">
        <v>1.6145858046429395</v>
      </c>
      <c r="AX13" s="69">
        <v>1.859433356191305</v>
      </c>
      <c r="AY13" s="69"/>
      <c r="AZ13" s="69">
        <f t="shared" si="38"/>
        <v>0.30622805294679289</v>
      </c>
      <c r="BA13" s="69">
        <f>'RD T1'!E157</f>
        <v>0.82142088462088603</v>
      </c>
      <c r="BB13" s="69">
        <f t="shared" si="39"/>
        <v>1.1276489375676788</v>
      </c>
      <c r="BD13" t="str">
        <f t="shared" si="40"/>
        <v>24 Business, media and public service professionals</v>
      </c>
      <c r="BE13" s="69">
        <v>3.1578468859305873</v>
      </c>
      <c r="BF13" s="69">
        <v>3.6919036803779455</v>
      </c>
      <c r="BG13" s="69">
        <v>4.6625813161874854</v>
      </c>
      <c r="BH13" s="69">
        <v>4.2315278166383408</v>
      </c>
      <c r="BI13" s="69">
        <v>4.668312700801537</v>
      </c>
      <c r="BJ13" s="69"/>
      <c r="BK13" s="69">
        <f t="shared" si="41"/>
        <v>5.7313846140516489E-3</v>
      </c>
      <c r="BL13" s="69">
        <f>'RD T1'!E186</f>
        <v>1.7608256209680824</v>
      </c>
      <c r="BM13" s="69">
        <f t="shared" si="42"/>
        <v>1.766557005582134</v>
      </c>
      <c r="BO13" t="str">
        <f t="shared" si="43"/>
        <v>24 Business, media and public service professionals</v>
      </c>
      <c r="BP13" s="69">
        <v>2.1552192522442528</v>
      </c>
      <c r="BQ13" s="69">
        <v>2.2346577119728774</v>
      </c>
      <c r="BR13" s="69">
        <v>2.8440483572988149</v>
      </c>
      <c r="BS13" s="69">
        <v>2.21659337198416</v>
      </c>
      <c r="BT13" s="69">
        <v>1.7884498566690419</v>
      </c>
      <c r="BU13" s="69"/>
      <c r="BV13" s="69">
        <f t="shared" si="44"/>
        <v>-1.055598500629773</v>
      </c>
      <c r="BW13" s="69">
        <f>'RD T1'!E215</f>
        <v>0.8460529307837773</v>
      </c>
      <c r="BX13" s="69">
        <f t="shared" si="45"/>
        <v>-0.20954556984599571</v>
      </c>
      <c r="BZ13" t="str">
        <f t="shared" si="46"/>
        <v>24 Business, media and public service professionals</v>
      </c>
      <c r="CA13" s="69">
        <v>1.449218419341483</v>
      </c>
      <c r="CB13" s="69">
        <v>1.5489600738161373</v>
      </c>
      <c r="CC13" s="69">
        <v>1.6654082471551068</v>
      </c>
      <c r="CD13" s="69">
        <v>1.4037325094189648</v>
      </c>
      <c r="CE13" s="69">
        <v>0.90312862663623084</v>
      </c>
      <c r="CF13" s="69"/>
      <c r="CG13" s="69">
        <f t="shared" si="47"/>
        <v>-0.76227962051887599</v>
      </c>
      <c r="CH13" s="69">
        <f>'RD T1'!E244</f>
        <v>0.45521066087123391</v>
      </c>
      <c r="CI13" s="69">
        <f t="shared" si="48"/>
        <v>-0.30706895964764208</v>
      </c>
      <c r="CK13" t="str">
        <f t="shared" si="49"/>
        <v>24 Business, media and public service professionals</v>
      </c>
      <c r="CL13" s="69">
        <v>0.34238575855291514</v>
      </c>
      <c r="CM13" s="69">
        <v>0.45077189724640837</v>
      </c>
      <c r="CN13" s="69">
        <v>0.42070783296897524</v>
      </c>
      <c r="CO13" s="69">
        <v>0.38297843997881936</v>
      </c>
      <c r="CP13" s="69">
        <v>0.28098387615306603</v>
      </c>
      <c r="CQ13" s="69"/>
      <c r="CR13" s="69">
        <f t="shared" si="50"/>
        <v>-0.13972395681590921</v>
      </c>
      <c r="CS13" s="69">
        <f>'RD T1'!E273</f>
        <v>0.13225710697178591</v>
      </c>
      <c r="CT13" s="69">
        <f t="shared" si="51"/>
        <v>-7.4668498441232967E-3</v>
      </c>
    </row>
    <row r="14" spans="1:98" x14ac:dyDescent="0.2">
      <c r="A14" s="10" t="str">
        <f>name!D10</f>
        <v>31 Science, engineering and technology associate professionals</v>
      </c>
      <c r="B14" s="69">
        <v>0.12258197856864818</v>
      </c>
      <c r="C14" s="69">
        <v>0.15669022313353076</v>
      </c>
      <c r="D14" s="69">
        <v>0.15372589857948618</v>
      </c>
      <c r="E14" s="69">
        <v>0.2074083986062876</v>
      </c>
      <c r="F14" s="69">
        <v>0.3148573633445283</v>
      </c>
      <c r="G14" s="11"/>
      <c r="H14" s="69">
        <f t="shared" si="26"/>
        <v>0.16113146476504212</v>
      </c>
      <c r="I14" s="69">
        <f>'RD T1'!E42</f>
        <v>0.12157935338808637</v>
      </c>
      <c r="J14" s="69">
        <f t="shared" si="27"/>
        <v>0.28271081815312848</v>
      </c>
      <c r="L14" t="str">
        <f t="shared" si="28"/>
        <v>31 Science, engineering and technology associate professionals</v>
      </c>
      <c r="M14" s="69">
        <v>0.74952563965665786</v>
      </c>
      <c r="N14" s="69">
        <v>0.91197890573694906</v>
      </c>
      <c r="O14" s="69">
        <v>0.89256622775905148</v>
      </c>
      <c r="P14" s="69">
        <v>1.1400536104171</v>
      </c>
      <c r="Q14" s="69">
        <v>1.5588294061429915</v>
      </c>
      <c r="R14" s="11"/>
      <c r="S14" s="69">
        <f t="shared" si="29"/>
        <v>0.66626317838394</v>
      </c>
      <c r="T14" s="69">
        <f>'RD T1'!E71</f>
        <v>0.6046416554717845</v>
      </c>
      <c r="U14" s="69">
        <f t="shared" si="30"/>
        <v>1.2709048338557245</v>
      </c>
      <c r="W14" t="str">
        <f t="shared" si="31"/>
        <v>31 Science, engineering and technology associate professionals</v>
      </c>
      <c r="X14" s="69">
        <v>1.6584183448568119</v>
      </c>
      <c r="Y14" s="69">
        <v>2.0049945700734249</v>
      </c>
      <c r="Z14" s="69">
        <v>2.1155198133323716</v>
      </c>
      <c r="AA14" s="69">
        <v>2.1681556372834176</v>
      </c>
      <c r="AB14" s="69">
        <v>2.55668528535216</v>
      </c>
      <c r="AC14" s="69"/>
      <c r="AD14" s="69">
        <f t="shared" si="32"/>
        <v>0.4411654720197884</v>
      </c>
      <c r="AE14" s="69">
        <f>'RD T1'!E100</f>
        <v>1.0438842330279605</v>
      </c>
      <c r="AF14" s="69">
        <f t="shared" si="33"/>
        <v>1.4850497050477489</v>
      </c>
      <c r="AH14" t="str">
        <f t="shared" si="34"/>
        <v>31 Science, engineering and technology associate professionals</v>
      </c>
      <c r="AI14" s="69">
        <v>0.27833958573576878</v>
      </c>
      <c r="AJ14" s="69">
        <v>0.3476945767149921</v>
      </c>
      <c r="AK14" s="69">
        <v>0.37051937644824201</v>
      </c>
      <c r="AL14" s="69">
        <v>0.4065134850395547</v>
      </c>
      <c r="AM14" s="69">
        <v>0.54937182577774701</v>
      </c>
      <c r="AN14" s="69"/>
      <c r="AO14" s="69">
        <f t="shared" si="35"/>
        <v>0.178852449329505</v>
      </c>
      <c r="AP14" s="69">
        <f>'RD T1'!E129</f>
        <v>0.21111553172488989</v>
      </c>
      <c r="AQ14" s="69">
        <f t="shared" si="36"/>
        <v>0.3899679810543949</v>
      </c>
      <c r="AS14" t="str">
        <f t="shared" si="37"/>
        <v>31 Science, engineering and technology associate professionals</v>
      </c>
      <c r="AT14" s="69">
        <v>0.7357483057506693</v>
      </c>
      <c r="AU14" s="69">
        <v>0.8158151842612773</v>
      </c>
      <c r="AV14" s="69">
        <v>0.83938381783083316</v>
      </c>
      <c r="AW14" s="69">
        <v>0.76424904625126011</v>
      </c>
      <c r="AX14" s="69">
        <v>0.81845993912096116</v>
      </c>
      <c r="AY14" s="69"/>
      <c r="AZ14" s="69">
        <f t="shared" si="38"/>
        <v>-2.0923878709872001E-2</v>
      </c>
      <c r="BA14" s="69">
        <f>'RD T1'!E158</f>
        <v>0.30589052352341561</v>
      </c>
      <c r="BB14" s="69">
        <f t="shared" si="39"/>
        <v>0.28496664481354361</v>
      </c>
      <c r="BD14" t="str">
        <f t="shared" si="40"/>
        <v>31 Science, engineering and technology associate professionals</v>
      </c>
      <c r="BE14" s="69">
        <v>1.5190782762967769</v>
      </c>
      <c r="BF14" s="69">
        <v>1.6386510204676006</v>
      </c>
      <c r="BG14" s="69">
        <v>1.9973796357934144</v>
      </c>
      <c r="BH14" s="69">
        <v>1.5121388869584611</v>
      </c>
      <c r="BI14" s="69">
        <v>1.3877767867605135</v>
      </c>
      <c r="BJ14" s="69"/>
      <c r="BK14" s="69">
        <f t="shared" si="41"/>
        <v>-0.60960284903290085</v>
      </c>
      <c r="BL14" s="69">
        <f>'RD T1'!E187</f>
        <v>0.52216642155316939</v>
      </c>
      <c r="BM14" s="69">
        <f t="shared" si="42"/>
        <v>-8.743642747973146E-2</v>
      </c>
      <c r="BO14" t="str">
        <f t="shared" si="43"/>
        <v>31 Science, engineering and technology associate professionals</v>
      </c>
      <c r="BP14" s="69">
        <v>1.0066650839196518</v>
      </c>
      <c r="BQ14" s="69">
        <v>1.0940124278909638</v>
      </c>
      <c r="BR14" s="69">
        <v>1.3167774716074598</v>
      </c>
      <c r="BS14" s="69">
        <v>1.0305936633744415</v>
      </c>
      <c r="BT14" s="69">
        <v>0.94784233117155625</v>
      </c>
      <c r="BU14" s="69"/>
      <c r="BV14" s="69">
        <f t="shared" si="44"/>
        <v>-0.36893514043590359</v>
      </c>
      <c r="BW14" s="69">
        <f>'RD T1'!E216</f>
        <v>0.37489183615020072</v>
      </c>
      <c r="BX14" s="69">
        <f t="shared" si="45"/>
        <v>5.9566957142971333E-3</v>
      </c>
      <c r="BZ14" t="str">
        <f t="shared" si="46"/>
        <v>31 Science, engineering and technology associate professionals</v>
      </c>
      <c r="CA14" s="69">
        <v>0.84825869831606271</v>
      </c>
      <c r="CB14" s="69">
        <v>0.89347345891436081</v>
      </c>
      <c r="CC14" s="69">
        <v>0.99890518148994167</v>
      </c>
      <c r="CD14" s="69">
        <v>0.88416626782477425</v>
      </c>
      <c r="CE14" s="69">
        <v>0.74184872311549721</v>
      </c>
      <c r="CF14" s="69"/>
      <c r="CG14" s="69">
        <f t="shared" si="47"/>
        <v>-0.25705645837444446</v>
      </c>
      <c r="CH14" s="69">
        <f>'RD T1'!E245</f>
        <v>0.28328185762614505</v>
      </c>
      <c r="CI14" s="69">
        <f t="shared" si="48"/>
        <v>2.6225399251700587E-2</v>
      </c>
      <c r="CK14" t="str">
        <f t="shared" si="49"/>
        <v>31 Science, engineering and technology associate professionals</v>
      </c>
      <c r="CL14" s="69">
        <v>0.16654592217946584</v>
      </c>
      <c r="CM14" s="69">
        <v>0.22990057038809447</v>
      </c>
      <c r="CN14" s="69">
        <v>0.23475712398927132</v>
      </c>
      <c r="CO14" s="69">
        <v>0.22239777519137718</v>
      </c>
      <c r="CP14" s="69">
        <v>0.20375192668197073</v>
      </c>
      <c r="CQ14" s="69"/>
      <c r="CR14" s="69">
        <f t="shared" si="50"/>
        <v>-3.1005197307300586E-2</v>
      </c>
      <c r="CS14" s="69">
        <f>'RD T1'!E274</f>
        <v>8.4323943678520211E-2</v>
      </c>
      <c r="CT14" s="69">
        <f t="shared" si="51"/>
        <v>5.3318746371219625E-2</v>
      </c>
    </row>
    <row r="15" spans="1:98" x14ac:dyDescent="0.2">
      <c r="A15" s="10" t="str">
        <f>name!D11</f>
        <v>32 Health and social care associate professionals</v>
      </c>
      <c r="B15" s="69">
        <v>2.642572534506283E-2</v>
      </c>
      <c r="C15" s="69">
        <v>3.3214112437909289E-2</v>
      </c>
      <c r="D15" s="69">
        <v>2.6300244597048598E-2</v>
      </c>
      <c r="E15" s="69">
        <v>5.7183304468235614E-2</v>
      </c>
      <c r="F15" s="69">
        <v>9.8223392328680798E-2</v>
      </c>
      <c r="G15" s="11"/>
      <c r="H15" s="69">
        <f t="shared" si="26"/>
        <v>7.1923147731632192E-2</v>
      </c>
      <c r="I15" s="69">
        <f>'RD T1'!E43</f>
        <v>4.2305900382556008E-2</v>
      </c>
      <c r="J15" s="69">
        <f t="shared" si="27"/>
        <v>0.1142290481141882</v>
      </c>
      <c r="L15" t="str">
        <f t="shared" si="28"/>
        <v>32 Health and social care associate professionals</v>
      </c>
      <c r="M15" s="69">
        <v>0.59898827998966508</v>
      </c>
      <c r="N15" s="69">
        <v>0.75782558718639237</v>
      </c>
      <c r="O15" s="69">
        <v>0.69414611910495427</v>
      </c>
      <c r="P15" s="69">
        <v>1.5714255573530189</v>
      </c>
      <c r="Q15" s="69">
        <v>2.5944338776206664</v>
      </c>
      <c r="R15" s="11"/>
      <c r="S15" s="69">
        <f t="shared" si="29"/>
        <v>1.9002877585157121</v>
      </c>
      <c r="T15" s="69">
        <f>'RD T1'!E72</f>
        <v>1.1051880862805894</v>
      </c>
      <c r="U15" s="69">
        <f t="shared" si="30"/>
        <v>3.0054758447963015</v>
      </c>
      <c r="W15" t="str">
        <f t="shared" si="31"/>
        <v>32 Health and social care associate professionals</v>
      </c>
      <c r="X15" s="69">
        <v>1.9506197309096756</v>
      </c>
      <c r="Y15" s="69">
        <v>2.1392579882159857</v>
      </c>
      <c r="Z15" s="69">
        <v>2.1197067874307525</v>
      </c>
      <c r="AA15" s="69">
        <v>3.7403492736221469</v>
      </c>
      <c r="AB15" s="69">
        <v>4.691186293799487</v>
      </c>
      <c r="AC15" s="69"/>
      <c r="AD15" s="69">
        <f t="shared" si="32"/>
        <v>2.5714795063687346</v>
      </c>
      <c r="AE15" s="69">
        <f>'RD T1'!E101</f>
        <v>2.4900588753949924</v>
      </c>
      <c r="AF15" s="69">
        <f t="shared" si="33"/>
        <v>5.0615383817637269</v>
      </c>
      <c r="AH15" t="str">
        <f t="shared" si="34"/>
        <v>32 Health and social care associate professionals</v>
      </c>
      <c r="AI15" s="69">
        <v>1.4165532614306602</v>
      </c>
      <c r="AJ15" s="69">
        <v>1.1327569242346875</v>
      </c>
      <c r="AK15" s="69">
        <v>1.076647630864892</v>
      </c>
      <c r="AL15" s="69">
        <v>1.2654655749991441</v>
      </c>
      <c r="AM15" s="69">
        <v>0.84077250480936772</v>
      </c>
      <c r="AN15" s="69"/>
      <c r="AO15" s="69">
        <f t="shared" si="35"/>
        <v>-0.2358751260555243</v>
      </c>
      <c r="AP15" s="69">
        <f>'RD T1'!E130</f>
        <v>0.49381802798383628</v>
      </c>
      <c r="AQ15" s="69">
        <f t="shared" si="36"/>
        <v>0.25794290192831199</v>
      </c>
      <c r="AS15" t="str">
        <f t="shared" si="37"/>
        <v>32 Health and social care associate professionals</v>
      </c>
      <c r="AT15" s="69">
        <v>0.3016275374911685</v>
      </c>
      <c r="AU15" s="69">
        <v>0.33069397762487901</v>
      </c>
      <c r="AV15" s="69">
        <v>0.3490690069144835</v>
      </c>
      <c r="AW15" s="69">
        <v>0.53545394186365014</v>
      </c>
      <c r="AX15" s="69">
        <v>0.64527499217708473</v>
      </c>
      <c r="AY15" s="69"/>
      <c r="AZ15" s="69">
        <f t="shared" si="38"/>
        <v>0.29620598526260122</v>
      </c>
      <c r="BA15" s="69">
        <f>'RD T1'!E159</f>
        <v>0.3232978868224991</v>
      </c>
      <c r="BB15" s="69">
        <f t="shared" si="39"/>
        <v>0.61950387208510027</v>
      </c>
      <c r="BD15" t="str">
        <f t="shared" si="40"/>
        <v>32 Health and social care associate professionals</v>
      </c>
      <c r="BE15" s="69">
        <v>1.3278428527486161</v>
      </c>
      <c r="BF15" s="69">
        <v>1.5083271774770808</v>
      </c>
      <c r="BG15" s="69">
        <v>1.7751357358832083</v>
      </c>
      <c r="BH15" s="69">
        <v>2.854667335464252</v>
      </c>
      <c r="BI15" s="69">
        <v>3.8811058784065051</v>
      </c>
      <c r="BJ15" s="69"/>
      <c r="BK15" s="69">
        <f t="shared" si="41"/>
        <v>2.1059701425232968</v>
      </c>
      <c r="BL15" s="69">
        <f>'RD T1'!E188</f>
        <v>1.779768973432992</v>
      </c>
      <c r="BM15" s="69">
        <f t="shared" si="42"/>
        <v>3.8857391159562891</v>
      </c>
      <c r="BO15" t="str">
        <f t="shared" si="43"/>
        <v>32 Health and social care associate professionals</v>
      </c>
      <c r="BP15" s="69">
        <v>1.0359966685917283</v>
      </c>
      <c r="BQ15" s="69">
        <v>1.0790475980422256</v>
      </c>
      <c r="BR15" s="69">
        <v>1.292737031408498</v>
      </c>
      <c r="BS15" s="69">
        <v>1.6114765128192989</v>
      </c>
      <c r="BT15" s="69">
        <v>1.3432696572922227</v>
      </c>
      <c r="BU15" s="69"/>
      <c r="BV15" s="69">
        <f t="shared" si="44"/>
        <v>5.0532625883724647E-2</v>
      </c>
      <c r="BW15" s="69">
        <f>'RD T1'!E217</f>
        <v>0.7959410248213703</v>
      </c>
      <c r="BX15" s="69">
        <f t="shared" si="45"/>
        <v>0.84647365070509495</v>
      </c>
      <c r="BZ15" t="str">
        <f t="shared" si="46"/>
        <v>32 Health and social care associate professionals</v>
      </c>
      <c r="CA15" s="69">
        <v>0.44050663689450897</v>
      </c>
      <c r="CB15" s="69">
        <v>0.38830677651154383</v>
      </c>
      <c r="CC15" s="69">
        <v>0.34055012570997462</v>
      </c>
      <c r="CD15" s="69">
        <v>0.37775055963834303</v>
      </c>
      <c r="CE15" s="69">
        <v>0.21711767907265975</v>
      </c>
      <c r="CF15" s="69"/>
      <c r="CG15" s="69">
        <f t="shared" si="47"/>
        <v>-0.12343244663731487</v>
      </c>
      <c r="CH15" s="69">
        <f>'RD T1'!E246</f>
        <v>0.13134955070482562</v>
      </c>
      <c r="CI15" s="69">
        <f t="shared" si="48"/>
        <v>7.9171040675107551E-3</v>
      </c>
      <c r="CK15" t="str">
        <f t="shared" si="49"/>
        <v>32 Health and social care associate professionals</v>
      </c>
      <c r="CL15" s="69">
        <v>5.8621507611061031E-2</v>
      </c>
      <c r="CM15" s="69">
        <v>6.8181188259114983E-2</v>
      </c>
      <c r="CN15" s="69">
        <v>6.3514402094421538E-2</v>
      </c>
      <c r="CO15" s="69">
        <v>8.3850835869567694E-2</v>
      </c>
      <c r="CP15" s="69">
        <v>7.1624147844754057E-2</v>
      </c>
      <c r="CQ15" s="69"/>
      <c r="CR15" s="69">
        <f t="shared" si="50"/>
        <v>8.1097457503325199E-3</v>
      </c>
      <c r="CS15" s="69">
        <f>'RD T1'!E275</f>
        <v>3.4171461980747497E-2</v>
      </c>
      <c r="CT15" s="69">
        <f t="shared" si="51"/>
        <v>4.2281207731080017E-2</v>
      </c>
    </row>
    <row r="16" spans="1:98" x14ac:dyDescent="0.2">
      <c r="A16" s="10" t="str">
        <f>name!D12</f>
        <v>33 Protective service occupations</v>
      </c>
      <c r="B16" s="69">
        <v>1.5466975798100469E-2</v>
      </c>
      <c r="C16" s="69">
        <v>1.5616874684100199E-2</v>
      </c>
      <c r="D16" s="69">
        <v>1.4056306947486734E-2</v>
      </c>
      <c r="E16" s="69">
        <v>1.7867934127363493E-2</v>
      </c>
      <c r="F16" s="69">
        <v>2.627999983366764E-2</v>
      </c>
      <c r="G16" s="11"/>
      <c r="H16" s="69">
        <f t="shared" si="26"/>
        <v>1.2223692886180906E-2</v>
      </c>
      <c r="I16" s="69">
        <f>'RD T1'!E44</f>
        <v>7.8188650926747164E-3</v>
      </c>
      <c r="J16" s="69">
        <f t="shared" si="27"/>
        <v>2.0042557978855624E-2</v>
      </c>
      <c r="L16" t="str">
        <f t="shared" si="28"/>
        <v>33 Protective service occupations</v>
      </c>
      <c r="M16" s="69">
        <v>0.21816972386821401</v>
      </c>
      <c r="N16" s="69">
        <v>0.24830919006070534</v>
      </c>
      <c r="O16" s="69">
        <v>0.23003587562980987</v>
      </c>
      <c r="P16" s="69">
        <v>0.28210247194593363</v>
      </c>
      <c r="Q16" s="69">
        <v>0.40104846302566793</v>
      </c>
      <c r="R16" s="11"/>
      <c r="S16" s="69">
        <f t="shared" si="29"/>
        <v>0.17101258739585806</v>
      </c>
      <c r="T16" s="69">
        <f>'RD T1'!E73</f>
        <v>0.11632077026579424</v>
      </c>
      <c r="U16" s="69">
        <f t="shared" si="30"/>
        <v>0.2873333576616523</v>
      </c>
      <c r="W16" t="str">
        <f t="shared" si="31"/>
        <v>33 Protective service occupations</v>
      </c>
      <c r="X16" s="69">
        <v>0.85954557436375334</v>
      </c>
      <c r="Y16" s="69">
        <v>1.0690783647299018</v>
      </c>
      <c r="Z16" s="69">
        <v>1.1573424607861684</v>
      </c>
      <c r="AA16" s="69">
        <v>1.1452309836010304</v>
      </c>
      <c r="AB16" s="69">
        <v>1.613764536907371</v>
      </c>
      <c r="AC16" s="69"/>
      <c r="AD16" s="69">
        <f t="shared" si="32"/>
        <v>0.45642207612120256</v>
      </c>
      <c r="AE16" s="69">
        <f>'RD T1'!E102</f>
        <v>0.55060611123145786</v>
      </c>
      <c r="AF16" s="69">
        <f t="shared" si="33"/>
        <v>1.0070281873526605</v>
      </c>
      <c r="AH16" t="str">
        <f t="shared" si="34"/>
        <v>33 Protective service occupations</v>
      </c>
      <c r="AI16" s="69">
        <v>0.24239370372368804</v>
      </c>
      <c r="AJ16" s="69">
        <v>0.28210771258205319</v>
      </c>
      <c r="AK16" s="69">
        <v>0.31349979692789087</v>
      </c>
      <c r="AL16" s="69">
        <v>0.33624728652151725</v>
      </c>
      <c r="AM16" s="69">
        <v>0.51077235789338438</v>
      </c>
      <c r="AN16" s="69"/>
      <c r="AO16" s="69">
        <f t="shared" si="35"/>
        <v>0.1972725609654935</v>
      </c>
      <c r="AP16" s="69">
        <f>'RD T1'!E131</f>
        <v>0.14762516435493644</v>
      </c>
      <c r="AQ16" s="69">
        <f t="shared" si="36"/>
        <v>0.34489772532042995</v>
      </c>
      <c r="AS16" t="str">
        <f t="shared" si="37"/>
        <v>33 Protective service occupations</v>
      </c>
      <c r="AT16" s="69">
        <v>0.20897248768734025</v>
      </c>
      <c r="AU16" s="69">
        <v>0.213704418936011</v>
      </c>
      <c r="AV16" s="69">
        <v>0.22456558684707073</v>
      </c>
      <c r="AW16" s="69">
        <v>0.2105525665690211</v>
      </c>
      <c r="AX16" s="69">
        <v>0.2847954644549115</v>
      </c>
      <c r="AY16" s="69"/>
      <c r="AZ16" s="69">
        <f t="shared" si="38"/>
        <v>6.0229877607840765E-2</v>
      </c>
      <c r="BA16" s="69">
        <f>'RD T1'!E160</f>
        <v>7.6729399278070265E-2</v>
      </c>
      <c r="BB16" s="69">
        <f t="shared" si="39"/>
        <v>0.13695927688591103</v>
      </c>
      <c r="BD16" t="str">
        <f t="shared" si="40"/>
        <v>33 Protective service occupations</v>
      </c>
      <c r="BE16" s="69">
        <v>0.96852865654271891</v>
      </c>
      <c r="BF16" s="69">
        <v>1.0163451880519423</v>
      </c>
      <c r="BG16" s="69">
        <v>1.1238838810222553</v>
      </c>
      <c r="BH16" s="69">
        <v>0.84074998805795553</v>
      </c>
      <c r="BI16" s="69">
        <v>0.72337487913657239</v>
      </c>
      <c r="BJ16" s="69"/>
      <c r="BK16" s="69">
        <f t="shared" si="41"/>
        <v>-0.40050900188568295</v>
      </c>
      <c r="BL16" s="69">
        <f>'RD T1'!E189</f>
        <v>0.19805942915684058</v>
      </c>
      <c r="BM16" s="69">
        <f t="shared" si="42"/>
        <v>-0.20244957272884237</v>
      </c>
      <c r="BO16" t="str">
        <f t="shared" si="43"/>
        <v>33 Protective service occupations</v>
      </c>
      <c r="BP16" s="69">
        <v>1.0235665677378964</v>
      </c>
      <c r="BQ16" s="69">
        <v>1.0531930548332511</v>
      </c>
      <c r="BR16" s="69">
        <v>1.1667043713092358</v>
      </c>
      <c r="BS16" s="69">
        <v>0.80966234706492257</v>
      </c>
      <c r="BT16" s="69">
        <v>0.54441211425445057</v>
      </c>
      <c r="BU16" s="69"/>
      <c r="BV16" s="69">
        <f t="shared" si="44"/>
        <v>-0.62229225705478519</v>
      </c>
      <c r="BW16" s="69">
        <f>'RD T1'!E218</f>
        <v>0.21330750835126872</v>
      </c>
      <c r="BX16" s="69">
        <f t="shared" si="45"/>
        <v>-0.40898474870351648</v>
      </c>
      <c r="BZ16" t="str">
        <f t="shared" si="46"/>
        <v>33 Protective service occupations</v>
      </c>
      <c r="CA16" s="69">
        <v>0.64078010243526917</v>
      </c>
      <c r="CB16" s="69">
        <v>0.63492578103147745</v>
      </c>
      <c r="CC16" s="69">
        <v>0.63437357487671264</v>
      </c>
      <c r="CD16" s="69">
        <v>0.51319382004791259</v>
      </c>
      <c r="CE16" s="69">
        <v>0.36336827723784804</v>
      </c>
      <c r="CF16" s="69"/>
      <c r="CG16" s="69">
        <f t="shared" si="47"/>
        <v>-0.27100529763886461</v>
      </c>
      <c r="CH16" s="69">
        <f>'RD T1'!E247</f>
        <v>0.14983258760222742</v>
      </c>
      <c r="CI16" s="69">
        <f t="shared" si="48"/>
        <v>-0.12117271003663718</v>
      </c>
      <c r="CK16" t="str">
        <f t="shared" si="49"/>
        <v>33 Protective service occupations</v>
      </c>
      <c r="CL16" s="69">
        <v>0.11944765930479254</v>
      </c>
      <c r="CM16" s="69">
        <v>0.11596935661865379</v>
      </c>
      <c r="CN16" s="69">
        <v>0.10093106143967338</v>
      </c>
      <c r="CO16" s="69">
        <v>0.12233054690283769</v>
      </c>
      <c r="CP16" s="69">
        <v>0.11648660454411409</v>
      </c>
      <c r="CQ16" s="69"/>
      <c r="CR16" s="69">
        <f t="shared" si="50"/>
        <v>1.5555543104440711E-2</v>
      </c>
      <c r="CS16" s="69">
        <f>'RD T1'!E276</f>
        <v>2.592181729301702E-2</v>
      </c>
      <c r="CT16" s="69">
        <f t="shared" si="51"/>
        <v>4.1477360397457731E-2</v>
      </c>
    </row>
    <row r="17" spans="1:98" x14ac:dyDescent="0.2">
      <c r="A17" s="10" t="str">
        <f>name!D13</f>
        <v>34 Culture, media and sports occupations</v>
      </c>
      <c r="B17" s="69">
        <v>6.3428094168219942E-2</v>
      </c>
      <c r="C17" s="69">
        <v>0.11777820711227528</v>
      </c>
      <c r="D17" s="69">
        <v>0.11229431247294908</v>
      </c>
      <c r="E17" s="69">
        <v>0.14398877209374217</v>
      </c>
      <c r="F17" s="69">
        <v>0.20710071174627992</v>
      </c>
      <c r="G17" s="11"/>
      <c r="H17" s="69">
        <f t="shared" si="26"/>
        <v>9.4806399273330844E-2</v>
      </c>
      <c r="I17" s="69">
        <f>'RD T1'!E45</f>
        <v>9.5425334235445441E-2</v>
      </c>
      <c r="J17" s="69">
        <f t="shared" si="27"/>
        <v>0.19023173350877629</v>
      </c>
      <c r="L17" t="str">
        <f t="shared" si="28"/>
        <v>34 Culture, media and sports occupations</v>
      </c>
      <c r="M17" s="69">
        <v>0.90822585323641958</v>
      </c>
      <c r="N17" s="69">
        <v>1.1229680741590071</v>
      </c>
      <c r="O17" s="69">
        <v>1.1838696854453314</v>
      </c>
      <c r="P17" s="69">
        <v>1.3614930540532935</v>
      </c>
      <c r="Q17" s="69">
        <v>1.8167941069095344</v>
      </c>
      <c r="R17" s="11"/>
      <c r="S17" s="69">
        <f t="shared" si="29"/>
        <v>0.63292442146420291</v>
      </c>
      <c r="T17" s="69">
        <f>'RD T1'!E74</f>
        <v>0.82820081132682888</v>
      </c>
      <c r="U17" s="69">
        <f t="shared" si="30"/>
        <v>1.4611252327910318</v>
      </c>
      <c r="W17" t="str">
        <f t="shared" si="31"/>
        <v>34 Culture, media and sports occupations</v>
      </c>
      <c r="X17" s="69">
        <v>2.098704964541199</v>
      </c>
      <c r="Y17" s="69">
        <v>2.313231407228963</v>
      </c>
      <c r="Z17" s="69">
        <v>2.5632402610944682</v>
      </c>
      <c r="AA17" s="69">
        <v>2.2592577708112667</v>
      </c>
      <c r="AB17" s="69">
        <v>2.4404446813151197</v>
      </c>
      <c r="AC17" s="69"/>
      <c r="AD17" s="69">
        <f t="shared" si="32"/>
        <v>-0.12279557977934852</v>
      </c>
      <c r="AE17" s="69">
        <f>'RD T1'!E103</f>
        <v>1.1784252857362683</v>
      </c>
      <c r="AF17" s="69">
        <f t="shared" si="33"/>
        <v>1.0556297059569197</v>
      </c>
      <c r="AH17" t="str">
        <f t="shared" si="34"/>
        <v>34 Culture, media and sports occupations</v>
      </c>
      <c r="AI17" s="69">
        <v>0.28172851007110339</v>
      </c>
      <c r="AJ17" s="69">
        <v>0.30951828002059745</v>
      </c>
      <c r="AK17" s="69">
        <v>0.3178250302703608</v>
      </c>
      <c r="AL17" s="69">
        <v>0.28758415628151429</v>
      </c>
      <c r="AM17" s="69">
        <v>0.36651586709200973</v>
      </c>
      <c r="AN17" s="69"/>
      <c r="AO17" s="69">
        <f t="shared" si="35"/>
        <v>4.8690836821648931E-2</v>
      </c>
      <c r="AP17" s="69">
        <f>'RD T1'!E132</f>
        <v>0.15640677926879532</v>
      </c>
      <c r="AQ17" s="69">
        <f t="shared" si="36"/>
        <v>0.20509761609044425</v>
      </c>
      <c r="AS17" t="str">
        <f t="shared" si="37"/>
        <v>34 Culture, media and sports occupations</v>
      </c>
      <c r="AT17" s="69">
        <v>0.34410972295675901</v>
      </c>
      <c r="AU17" s="69">
        <v>0.336551666149222</v>
      </c>
      <c r="AV17" s="69">
        <v>0.38880248322005023</v>
      </c>
      <c r="AW17" s="69">
        <v>0.32805068257133257</v>
      </c>
      <c r="AX17" s="69">
        <v>0.34939352098702842</v>
      </c>
      <c r="AY17" s="69"/>
      <c r="AZ17" s="69">
        <f t="shared" si="38"/>
        <v>-3.9408962233021816E-2</v>
      </c>
      <c r="BA17" s="69">
        <f>'RD T1'!E161</f>
        <v>0.16421398329583287</v>
      </c>
      <c r="BB17" s="69">
        <f t="shared" si="39"/>
        <v>0.12480502106281105</v>
      </c>
      <c r="BD17" t="str">
        <f t="shared" si="40"/>
        <v>34 Culture, media and sports occupations</v>
      </c>
      <c r="BE17" s="69">
        <v>1.0406933386143011</v>
      </c>
      <c r="BF17" s="69">
        <v>1.0612785647740761</v>
      </c>
      <c r="BG17" s="69">
        <v>1.3211436836222394</v>
      </c>
      <c r="BH17" s="69">
        <v>0.91460172173128729</v>
      </c>
      <c r="BI17" s="69">
        <v>0.9203513451572517</v>
      </c>
      <c r="BJ17" s="69"/>
      <c r="BK17" s="69">
        <f t="shared" si="41"/>
        <v>-0.40079233846498774</v>
      </c>
      <c r="BL17" s="69">
        <f>'RD T1'!E190</f>
        <v>0.35742652552238491</v>
      </c>
      <c r="BM17" s="69">
        <f t="shared" si="42"/>
        <v>-4.3365812942602833E-2</v>
      </c>
      <c r="BO17" t="str">
        <f t="shared" si="43"/>
        <v>34 Culture, media and sports occupations</v>
      </c>
      <c r="BP17" s="69">
        <v>0.51362893551807842</v>
      </c>
      <c r="BQ17" s="69">
        <v>0.39614334929011902</v>
      </c>
      <c r="BR17" s="69">
        <v>0.53561762608061547</v>
      </c>
      <c r="BS17" s="69">
        <v>0.30068528436955322</v>
      </c>
      <c r="BT17" s="69">
        <v>0.18588708561382342</v>
      </c>
      <c r="BU17" s="69"/>
      <c r="BV17" s="69">
        <f t="shared" si="44"/>
        <v>-0.34973054046679208</v>
      </c>
      <c r="BW17" s="69">
        <f>'RD T1'!E219</f>
        <v>0.10098337712516488</v>
      </c>
      <c r="BX17" s="69">
        <f t="shared" si="45"/>
        <v>-0.24874716334162722</v>
      </c>
      <c r="BZ17" t="str">
        <f t="shared" si="46"/>
        <v>34 Culture, media and sports occupations</v>
      </c>
      <c r="CA17" s="69">
        <v>0.49402865332719592</v>
      </c>
      <c r="CB17" s="69">
        <v>0.47141298871053527</v>
      </c>
      <c r="CC17" s="69">
        <v>0.4683792406739079</v>
      </c>
      <c r="CD17" s="69">
        <v>0.29746985918949781</v>
      </c>
      <c r="CE17" s="69">
        <v>0.16066958882930943</v>
      </c>
      <c r="CF17" s="69"/>
      <c r="CG17" s="69">
        <f t="shared" si="47"/>
        <v>-0.30770965184459848</v>
      </c>
      <c r="CH17" s="69">
        <f>'RD T1'!E248</f>
        <v>9.3325361145484759E-2</v>
      </c>
      <c r="CI17" s="69">
        <f t="shared" si="48"/>
        <v>-0.21438429069911372</v>
      </c>
      <c r="CK17" t="str">
        <f t="shared" si="49"/>
        <v>34 Culture, media and sports occupations</v>
      </c>
      <c r="CL17" s="69">
        <v>0.15252570695077541</v>
      </c>
      <c r="CM17" s="69">
        <v>0.22870543190289294</v>
      </c>
      <c r="CN17" s="69">
        <v>0.19056923159716704</v>
      </c>
      <c r="CO17" s="69">
        <v>0.15596883830294941</v>
      </c>
      <c r="CP17" s="69">
        <v>9.5556061788007005E-2</v>
      </c>
      <c r="CQ17" s="69"/>
      <c r="CR17" s="69">
        <f t="shared" si="50"/>
        <v>-9.5013169809160039E-2</v>
      </c>
      <c r="CS17" s="69">
        <f>'RD T1'!E277</f>
        <v>6.0345293744574847E-2</v>
      </c>
      <c r="CT17" s="69">
        <f t="shared" si="51"/>
        <v>-3.4667876064585192E-2</v>
      </c>
    </row>
    <row r="18" spans="1:98" x14ac:dyDescent="0.2">
      <c r="A18" s="10" t="str">
        <f>name!D14</f>
        <v>35 Business and public service associate professionals</v>
      </c>
      <c r="B18" s="69">
        <v>0.22169772460885662</v>
      </c>
      <c r="C18" s="69">
        <v>0.26367659926335407</v>
      </c>
      <c r="D18" s="69">
        <v>0.24124574546046315</v>
      </c>
      <c r="E18" s="69">
        <v>0.34283143032634422</v>
      </c>
      <c r="F18" s="69">
        <v>0.48691971437957826</v>
      </c>
      <c r="G18" s="11"/>
      <c r="H18" s="69">
        <f t="shared" si="26"/>
        <v>0.24567396891911511</v>
      </c>
      <c r="I18" s="69">
        <f>'RD T1'!E46</f>
        <v>0.20130584069843335</v>
      </c>
      <c r="J18" s="69">
        <f t="shared" si="27"/>
        <v>0.44697980961754846</v>
      </c>
      <c r="L18" t="str">
        <f t="shared" si="28"/>
        <v>35 Business and public service associate professionals</v>
      </c>
      <c r="M18" s="69">
        <v>2.396917781175111</v>
      </c>
      <c r="N18" s="69">
        <v>2.8974659779833636</v>
      </c>
      <c r="O18" s="69">
        <v>2.7438218330222282</v>
      </c>
      <c r="P18" s="69">
        <v>3.819433173322579</v>
      </c>
      <c r="Q18" s="69">
        <v>5.3030304120417302</v>
      </c>
      <c r="R18" s="11"/>
      <c r="S18" s="69">
        <f t="shared" si="29"/>
        <v>2.5592085790195021</v>
      </c>
      <c r="T18" s="69">
        <f>'RD T1'!E75</f>
        <v>2.2629189844216757</v>
      </c>
      <c r="U18" s="69">
        <f t="shared" si="30"/>
        <v>4.8221275634411782</v>
      </c>
      <c r="W18" t="str">
        <f t="shared" si="31"/>
        <v>35 Business and public service associate professionals</v>
      </c>
      <c r="X18" s="69">
        <v>5.5578864882016576</v>
      </c>
      <c r="Y18" s="69">
        <v>5.8676562418999669</v>
      </c>
      <c r="Z18" s="69">
        <v>6.0308567214627109</v>
      </c>
      <c r="AA18" s="69">
        <v>6.5312810178232406</v>
      </c>
      <c r="AB18" s="69">
        <v>7.2203306728277434</v>
      </c>
      <c r="AC18" s="69"/>
      <c r="AD18" s="69">
        <f t="shared" si="32"/>
        <v>1.1894739513650325</v>
      </c>
      <c r="AE18" s="69">
        <f>'RD T1'!E104</f>
        <v>3.5052211788387724</v>
      </c>
      <c r="AF18" s="69">
        <f t="shared" si="33"/>
        <v>4.6946951302038045</v>
      </c>
      <c r="AH18" t="str">
        <f t="shared" si="34"/>
        <v>35 Business and public service associate professionals</v>
      </c>
      <c r="AI18" s="69">
        <v>1.5202997016986071</v>
      </c>
      <c r="AJ18" s="69">
        <v>1.5815391408566195</v>
      </c>
      <c r="AK18" s="69">
        <v>1.7135103414338289</v>
      </c>
      <c r="AL18" s="69">
        <v>1.8457036424369337</v>
      </c>
      <c r="AM18" s="69">
        <v>2.1091541144920591</v>
      </c>
      <c r="AN18" s="69"/>
      <c r="AO18" s="69">
        <f t="shared" si="35"/>
        <v>0.39564377305823029</v>
      </c>
      <c r="AP18" s="69">
        <f>'RD T1'!E133</f>
        <v>0.94583145174932115</v>
      </c>
      <c r="AQ18" s="69">
        <f t="shared" si="36"/>
        <v>1.3414752248075514</v>
      </c>
      <c r="AS18" t="str">
        <f t="shared" si="37"/>
        <v>35 Business and public service associate professionals</v>
      </c>
      <c r="AT18" s="69">
        <v>1.3551134454657183</v>
      </c>
      <c r="AU18" s="69">
        <v>1.3896698019161333</v>
      </c>
      <c r="AV18" s="69">
        <v>1.4805107757223332</v>
      </c>
      <c r="AW18" s="69">
        <v>1.5983913798150982</v>
      </c>
      <c r="AX18" s="69">
        <v>1.8239929125254213</v>
      </c>
      <c r="AY18" s="69"/>
      <c r="AZ18" s="69">
        <f t="shared" si="38"/>
        <v>0.34348213680308803</v>
      </c>
      <c r="BA18" s="69">
        <f>'RD T1'!E162</f>
        <v>0.8078483649396625</v>
      </c>
      <c r="BB18" s="69">
        <f t="shared" si="39"/>
        <v>1.1513305017427506</v>
      </c>
      <c r="BD18" t="str">
        <f t="shared" si="40"/>
        <v>35 Business and public service associate professionals</v>
      </c>
      <c r="BE18" s="69">
        <v>4.6107933004953319</v>
      </c>
      <c r="BF18" s="69">
        <v>4.7072207039417044</v>
      </c>
      <c r="BG18" s="69">
        <v>5.6158584640287037</v>
      </c>
      <c r="BH18" s="69">
        <v>5.034686136007382</v>
      </c>
      <c r="BI18" s="69">
        <v>5.3278383884287361</v>
      </c>
      <c r="BJ18" s="69"/>
      <c r="BK18" s="69">
        <f t="shared" si="41"/>
        <v>-0.28802007559996756</v>
      </c>
      <c r="BL18" s="69">
        <f>'RD T1'!E191</f>
        <v>2.1832660390679504</v>
      </c>
      <c r="BM18" s="69">
        <f t="shared" si="42"/>
        <v>1.8952459634679828</v>
      </c>
      <c r="BO18" t="str">
        <f t="shared" si="43"/>
        <v>35 Business and public service associate professionals</v>
      </c>
      <c r="BP18" s="69">
        <v>3.671983979693584</v>
      </c>
      <c r="BQ18" s="69">
        <v>3.4478062993355594</v>
      </c>
      <c r="BR18" s="69">
        <v>4.142504201855969</v>
      </c>
      <c r="BS18" s="69">
        <v>3.3166300215542179</v>
      </c>
      <c r="BT18" s="69">
        <v>2.6365231197926606</v>
      </c>
      <c r="BU18" s="69"/>
      <c r="BV18" s="69">
        <f t="shared" si="44"/>
        <v>-1.5059810820633084</v>
      </c>
      <c r="BW18" s="69">
        <f>'RD T1'!E220</f>
        <v>1.2674563445859042</v>
      </c>
      <c r="BX18" s="69">
        <f t="shared" si="45"/>
        <v>-0.23852473747740421</v>
      </c>
      <c r="BZ18" t="str">
        <f t="shared" si="46"/>
        <v>35 Business and public service associate professionals</v>
      </c>
      <c r="CA18" s="69">
        <v>2.4389181726432363</v>
      </c>
      <c r="CB18" s="69">
        <v>2.2273800174161966</v>
      </c>
      <c r="CC18" s="69">
        <v>2.2063436495300079</v>
      </c>
      <c r="CD18" s="69">
        <v>1.8079800303972191</v>
      </c>
      <c r="CE18" s="69">
        <v>1.1332689869956478</v>
      </c>
      <c r="CF18" s="69"/>
      <c r="CG18" s="69">
        <f t="shared" si="47"/>
        <v>-1.0730746625343601</v>
      </c>
      <c r="CH18" s="69">
        <f>'RD T1'!E249</f>
        <v>0.54529666564817669</v>
      </c>
      <c r="CI18" s="69">
        <f t="shared" si="48"/>
        <v>-0.52777799688618343</v>
      </c>
      <c r="CK18" t="str">
        <f t="shared" si="49"/>
        <v>35 Business and public service associate professionals</v>
      </c>
      <c r="CL18" s="69">
        <v>0.55879210831237214</v>
      </c>
      <c r="CM18" s="69">
        <v>0.58644815340690848</v>
      </c>
      <c r="CN18" s="69">
        <v>0.51853991376665964</v>
      </c>
      <c r="CO18" s="69">
        <v>0.37906826277775724</v>
      </c>
      <c r="CP18" s="69">
        <v>0.28810144044977165</v>
      </c>
      <c r="CQ18" s="69"/>
      <c r="CR18" s="69">
        <f t="shared" si="50"/>
        <v>-0.23043847331688799</v>
      </c>
      <c r="CS18" s="69">
        <f>'RD T1'!E278</f>
        <v>0.1259265888374051</v>
      </c>
      <c r="CT18" s="69">
        <f t="shared" si="51"/>
        <v>-0.1045118844794829</v>
      </c>
    </row>
    <row r="19" spans="1:98" x14ac:dyDescent="0.2">
      <c r="A19" s="10" t="str">
        <f>name!D15</f>
        <v>41 Administrative occupations</v>
      </c>
      <c r="B19" s="69">
        <v>0.23954350007457734</v>
      </c>
      <c r="C19" s="69">
        <v>0.2595020672456495</v>
      </c>
      <c r="D19" s="69">
        <v>0.23927213017401913</v>
      </c>
      <c r="E19" s="69">
        <v>0.38240908450401367</v>
      </c>
      <c r="F19" s="69">
        <v>0.58789323826315387</v>
      </c>
      <c r="G19" s="11"/>
      <c r="H19" s="69">
        <f t="shared" si="26"/>
        <v>0.34862110808913471</v>
      </c>
      <c r="I19" s="69">
        <f>'RD T1'!E47</f>
        <v>0.23970578903619907</v>
      </c>
      <c r="J19" s="69">
        <f t="shared" si="27"/>
        <v>0.58832689712533381</v>
      </c>
      <c r="L19" t="str">
        <f t="shared" si="28"/>
        <v>41 Administrative occupations</v>
      </c>
      <c r="M19" s="69">
        <v>2.2514433497663302</v>
      </c>
      <c r="N19" s="69">
        <v>2.5906866060426799</v>
      </c>
      <c r="O19" s="69">
        <v>2.4534943458514462</v>
      </c>
      <c r="P19" s="69">
        <v>3.9374425562544424</v>
      </c>
      <c r="Q19" s="69">
        <v>5.7123202256717347</v>
      </c>
      <c r="R19" s="11"/>
      <c r="S19" s="69">
        <f t="shared" si="29"/>
        <v>3.2588258798202885</v>
      </c>
      <c r="T19" s="69">
        <f>'RD T1'!E76</f>
        <v>2.4859936624335837</v>
      </c>
      <c r="U19" s="69">
        <f t="shared" si="30"/>
        <v>5.7448195422538717</v>
      </c>
      <c r="W19" t="str">
        <f t="shared" si="31"/>
        <v>41 Administrative occupations</v>
      </c>
      <c r="X19" s="69">
        <v>7.9113497249477858</v>
      </c>
      <c r="Y19" s="69">
        <v>7.8865699050177902</v>
      </c>
      <c r="Z19" s="69">
        <v>8.1460264096940147</v>
      </c>
      <c r="AA19" s="69">
        <v>10.32885592715475</v>
      </c>
      <c r="AB19" s="69">
        <v>12.778109905618045</v>
      </c>
      <c r="AC19" s="69"/>
      <c r="AD19" s="69">
        <f t="shared" si="32"/>
        <v>4.6320834959240305</v>
      </c>
      <c r="AE19" s="69">
        <f>'RD T1'!E105</f>
        <v>6.0378541872350633</v>
      </c>
      <c r="AF19" s="69">
        <f t="shared" si="33"/>
        <v>10.669937683159095</v>
      </c>
      <c r="AH19" t="str">
        <f t="shared" si="34"/>
        <v>41 Administrative occupations</v>
      </c>
      <c r="AI19" s="69">
        <v>2.7502362738916304</v>
      </c>
      <c r="AJ19" s="69">
        <v>2.8501088183528647</v>
      </c>
      <c r="AK19" s="69">
        <v>2.9024675374622699</v>
      </c>
      <c r="AL19" s="69">
        <v>3.5070498214422319</v>
      </c>
      <c r="AM19" s="69">
        <v>4.0901439457030815</v>
      </c>
      <c r="AN19" s="69"/>
      <c r="AO19" s="69">
        <f t="shared" si="35"/>
        <v>1.1876764082408116</v>
      </c>
      <c r="AP19" s="69">
        <f>'RD T1'!E134</f>
        <v>2.1065481048758286</v>
      </c>
      <c r="AQ19" s="69">
        <f t="shared" si="36"/>
        <v>3.2942245131166401</v>
      </c>
      <c r="AS19" t="str">
        <f t="shared" si="37"/>
        <v>41 Administrative occupations</v>
      </c>
      <c r="AT19" s="69">
        <v>2.6386168698349</v>
      </c>
      <c r="AU19" s="69">
        <v>2.6470050865108052</v>
      </c>
      <c r="AV19" s="69">
        <v>2.7526074811206751</v>
      </c>
      <c r="AW19" s="69">
        <v>3.1831285819355908</v>
      </c>
      <c r="AX19" s="69">
        <v>3.7464605287541972</v>
      </c>
      <c r="AY19" s="69"/>
      <c r="AZ19" s="69">
        <f t="shared" si="38"/>
        <v>0.99385304763352211</v>
      </c>
      <c r="BA19" s="69">
        <f>'RD T1'!E163</f>
        <v>1.8186659076958784</v>
      </c>
      <c r="BB19" s="69">
        <f t="shared" si="39"/>
        <v>2.8125189553294003</v>
      </c>
      <c r="BD19" t="str">
        <f t="shared" si="40"/>
        <v>41 Administrative occupations</v>
      </c>
      <c r="BE19" s="69">
        <v>9.9656287671480861</v>
      </c>
      <c r="BF19" s="69">
        <v>9.403091080839058</v>
      </c>
      <c r="BG19" s="69">
        <v>10.841017790640574</v>
      </c>
      <c r="BH19" s="69">
        <v>10.797088886202957</v>
      </c>
      <c r="BI19" s="69">
        <v>10.739142320406163</v>
      </c>
      <c r="BJ19" s="69"/>
      <c r="BK19" s="69">
        <f t="shared" si="41"/>
        <v>-0.10187547023441113</v>
      </c>
      <c r="BL19" s="69">
        <f>'RD T1'!E192</f>
        <v>4.932200654953296</v>
      </c>
      <c r="BM19" s="69">
        <f t="shared" si="42"/>
        <v>4.8303251847188848</v>
      </c>
      <c r="BO19" t="str">
        <f t="shared" si="43"/>
        <v>41 Administrative occupations</v>
      </c>
      <c r="BP19" s="69">
        <v>10.899309582582653</v>
      </c>
      <c r="BQ19" s="69">
        <v>9.4263045286348035</v>
      </c>
      <c r="BR19" s="69">
        <v>11.141301604762717</v>
      </c>
      <c r="BS19" s="69">
        <v>9.6130545002425603</v>
      </c>
      <c r="BT19" s="69">
        <v>6.9378044430068195</v>
      </c>
      <c r="BU19" s="69"/>
      <c r="BV19" s="69">
        <f t="shared" si="44"/>
        <v>-4.2034971617558972</v>
      </c>
      <c r="BW19" s="69">
        <f>'RD T1'!E221</f>
        <v>3.7922011535396281</v>
      </c>
      <c r="BX19" s="69">
        <f t="shared" si="45"/>
        <v>-0.4112960082162691</v>
      </c>
      <c r="BZ19" t="str">
        <f t="shared" si="46"/>
        <v>41 Administrative occupations</v>
      </c>
      <c r="CA19" s="69">
        <v>6.1467520458069096</v>
      </c>
      <c r="CB19" s="69">
        <v>5.1220189065069635</v>
      </c>
      <c r="CC19" s="69">
        <v>4.7868270927086751</v>
      </c>
      <c r="CD19" s="69">
        <v>3.61058800140776</v>
      </c>
      <c r="CE19" s="69">
        <v>1.4932189874228219</v>
      </c>
      <c r="CF19" s="69"/>
      <c r="CG19" s="69">
        <f t="shared" si="47"/>
        <v>-3.2936081052858532</v>
      </c>
      <c r="CH19" s="69">
        <f>'RD T1'!E250</f>
        <v>1.0205914264828033</v>
      </c>
      <c r="CI19" s="69">
        <f t="shared" si="48"/>
        <v>-2.2730166788030499</v>
      </c>
      <c r="CK19" t="str">
        <f t="shared" si="49"/>
        <v>41 Administrative occupations</v>
      </c>
      <c r="CL19" s="69">
        <v>1.4792295709434637</v>
      </c>
      <c r="CM19" s="69">
        <v>1.3104308475775088</v>
      </c>
      <c r="CN19" s="69">
        <v>1.2121569722831629</v>
      </c>
      <c r="CO19" s="69">
        <v>0.94199224702825646</v>
      </c>
      <c r="CP19" s="69">
        <v>0.52190895633073231</v>
      </c>
      <c r="CQ19" s="69"/>
      <c r="CR19" s="69">
        <f t="shared" si="50"/>
        <v>-0.69024801595243057</v>
      </c>
      <c r="CS19" s="69">
        <f>'RD T1'!E279</f>
        <v>0.26799871352171084</v>
      </c>
      <c r="CT19" s="69">
        <f t="shared" si="51"/>
        <v>-0.42224930243071973</v>
      </c>
    </row>
    <row r="20" spans="1:98" x14ac:dyDescent="0.2">
      <c r="A20" s="10" t="str">
        <f>name!D16</f>
        <v>42 Secretarial and related occupations</v>
      </c>
      <c r="B20" s="69">
        <v>1.851179464231394E-2</v>
      </c>
      <c r="C20" s="69">
        <v>2.3032913630765178E-2</v>
      </c>
      <c r="D20" s="69">
        <v>1.8029446734883985E-2</v>
      </c>
      <c r="E20" s="69">
        <v>3.572543943231863E-2</v>
      </c>
      <c r="F20" s="69">
        <v>6.7888311986691111E-2</v>
      </c>
      <c r="G20" s="11"/>
      <c r="H20" s="69">
        <f t="shared" si="26"/>
        <v>4.9858865251807126E-2</v>
      </c>
      <c r="I20" s="69">
        <f>'RD T1'!E48</f>
        <v>2.9007470730648428E-2</v>
      </c>
      <c r="J20" s="69">
        <f t="shared" si="27"/>
        <v>7.8866335982455557E-2</v>
      </c>
      <c r="L20" t="str">
        <f t="shared" si="28"/>
        <v>42 Secretarial and related occupations</v>
      </c>
      <c r="M20" s="69">
        <v>0.3928616161102722</v>
      </c>
      <c r="N20" s="69">
        <v>0.41681754311111657</v>
      </c>
      <c r="O20" s="69">
        <v>0.37394279803270275</v>
      </c>
      <c r="P20" s="69">
        <v>0.65142389792134769</v>
      </c>
      <c r="Q20" s="69">
        <v>0.90100462862015074</v>
      </c>
      <c r="R20" s="11"/>
      <c r="S20" s="69">
        <f t="shared" si="29"/>
        <v>0.52706183058744793</v>
      </c>
      <c r="T20" s="69">
        <f>'RD T1'!E77</f>
        <v>0.42751936477015506</v>
      </c>
      <c r="U20" s="69">
        <f t="shared" si="30"/>
        <v>0.954581195357603</v>
      </c>
      <c r="W20" t="str">
        <f t="shared" si="31"/>
        <v>42 Secretarial and related occupations</v>
      </c>
      <c r="X20" s="69">
        <v>1.4073405766755271</v>
      </c>
      <c r="Y20" s="69">
        <v>1.3251924584581187</v>
      </c>
      <c r="Z20" s="69">
        <v>1.2500776003616538</v>
      </c>
      <c r="AA20" s="69">
        <v>1.7180498522533958</v>
      </c>
      <c r="AB20" s="69">
        <v>2.3411182813799178</v>
      </c>
      <c r="AC20" s="69"/>
      <c r="AD20" s="69">
        <f t="shared" si="32"/>
        <v>1.091040681018264</v>
      </c>
      <c r="AE20" s="69">
        <f>'RD T1'!E106</f>
        <v>1.1718370775173481</v>
      </c>
      <c r="AF20" s="69">
        <f t="shared" si="33"/>
        <v>2.2628777585356121</v>
      </c>
      <c r="AH20" t="str">
        <f t="shared" si="34"/>
        <v>42 Secretarial and related occupations</v>
      </c>
      <c r="AI20" s="69">
        <v>0.66157089201046759</v>
      </c>
      <c r="AJ20" s="69">
        <v>0.57099842815027813</v>
      </c>
      <c r="AK20" s="69">
        <v>0.56908695520746511</v>
      </c>
      <c r="AL20" s="69">
        <v>0.68895686964784508</v>
      </c>
      <c r="AM20" s="69">
        <v>0.77511818536752319</v>
      </c>
      <c r="AN20" s="69"/>
      <c r="AO20" s="69">
        <f t="shared" si="35"/>
        <v>0.20603123016005809</v>
      </c>
      <c r="AP20" s="69">
        <f>'RD T1'!E135</f>
        <v>0.4288998927456415</v>
      </c>
      <c r="AQ20" s="69">
        <f t="shared" si="36"/>
        <v>0.63493112290569953</v>
      </c>
      <c r="AS20" t="str">
        <f t="shared" si="37"/>
        <v>42 Secretarial and related occupations</v>
      </c>
      <c r="AT20" s="69">
        <v>0.5263539584462783</v>
      </c>
      <c r="AU20" s="69">
        <v>0.44049940523532033</v>
      </c>
      <c r="AV20" s="69">
        <v>0.43235954134192567</v>
      </c>
      <c r="AW20" s="69">
        <v>0.49251746836009913</v>
      </c>
      <c r="AX20" s="69">
        <v>0.49324690663018655</v>
      </c>
      <c r="AY20" s="69"/>
      <c r="AZ20" s="69">
        <f t="shared" si="38"/>
        <v>6.0887365288260886E-2</v>
      </c>
      <c r="BA20" s="69">
        <f>'RD T1'!E164</f>
        <v>0.28186422874788203</v>
      </c>
      <c r="BB20" s="69">
        <f t="shared" si="39"/>
        <v>0.34275159403614291</v>
      </c>
      <c r="BD20" t="str">
        <f t="shared" si="40"/>
        <v>42 Secretarial and related occupations</v>
      </c>
      <c r="BE20" s="69">
        <v>2.2829492218741572</v>
      </c>
      <c r="BF20" s="69">
        <v>1.9701219533090246</v>
      </c>
      <c r="BG20" s="69">
        <v>2.2068784100569383</v>
      </c>
      <c r="BH20" s="69">
        <v>2.270825976796941</v>
      </c>
      <c r="BI20" s="69">
        <v>1.1093622691628977</v>
      </c>
      <c r="BJ20" s="69"/>
      <c r="BK20" s="69">
        <f t="shared" si="41"/>
        <v>-1.0975161408940406</v>
      </c>
      <c r="BL20" s="69">
        <f>'RD T1'!E193</f>
        <v>0.9446391415347819</v>
      </c>
      <c r="BM20" s="69">
        <f t="shared" si="42"/>
        <v>-0.15287699935925869</v>
      </c>
      <c r="BO20" t="str">
        <f t="shared" si="43"/>
        <v>42 Secretarial and related occupations</v>
      </c>
      <c r="BP20" s="69">
        <v>2.8340254850470963</v>
      </c>
      <c r="BQ20" s="69">
        <v>2.1317364509348971</v>
      </c>
      <c r="BR20" s="69">
        <v>2.4112099938009002</v>
      </c>
      <c r="BS20" s="69">
        <v>1.74168629787841</v>
      </c>
      <c r="BT20" s="69">
        <v>0.49779596967396217</v>
      </c>
      <c r="BU20" s="69"/>
      <c r="BV20" s="69">
        <f t="shared" si="44"/>
        <v>-1.913414024126938</v>
      </c>
      <c r="BW20" s="69">
        <f>'RD T1'!E222</f>
        <v>0.64160870331580955</v>
      </c>
      <c r="BX20" s="69">
        <f t="shared" si="45"/>
        <v>-1.2718053208111284</v>
      </c>
      <c r="BZ20" t="str">
        <f t="shared" si="46"/>
        <v>42 Secretarial and related occupations</v>
      </c>
      <c r="CA20" s="69">
        <v>2.5908585196351983</v>
      </c>
      <c r="CB20" s="69">
        <v>2.2413620024706034</v>
      </c>
      <c r="CC20" s="69">
        <v>1.9010289221560801</v>
      </c>
      <c r="CD20" s="69">
        <v>1.2226884136853933</v>
      </c>
      <c r="CE20" s="69">
        <v>0.3799102139539362</v>
      </c>
      <c r="CF20" s="69"/>
      <c r="CG20" s="69">
        <f t="shared" si="47"/>
        <v>-1.521118708202144</v>
      </c>
      <c r="CH20" s="69">
        <f>'RD T1'!E251</f>
        <v>0.39103904759131874</v>
      </c>
      <c r="CI20" s="69">
        <f t="shared" si="48"/>
        <v>-1.1300796606108252</v>
      </c>
      <c r="CK20" t="str">
        <f t="shared" si="49"/>
        <v>42 Secretarial and related occupations</v>
      </c>
      <c r="CL20" s="69">
        <v>0.58072611556195586</v>
      </c>
      <c r="CM20" s="69">
        <v>0.57776260396060619</v>
      </c>
      <c r="CN20" s="69">
        <v>0.49419719293018088</v>
      </c>
      <c r="CO20" s="69">
        <v>0.45093916961687353</v>
      </c>
      <c r="CP20" s="69">
        <v>0.53106106674111808</v>
      </c>
      <c r="CQ20" s="69"/>
      <c r="CR20" s="69">
        <f t="shared" si="50"/>
        <v>3.6863873810937198E-2</v>
      </c>
      <c r="CS20" s="69">
        <f>'RD T1'!E280</f>
        <v>0.19930537666655671</v>
      </c>
      <c r="CT20" s="69">
        <f t="shared" si="51"/>
        <v>0.2361692504774939</v>
      </c>
    </row>
    <row r="21" spans="1:98" x14ac:dyDescent="0.2">
      <c r="A21" s="10" t="str">
        <f>name!D17</f>
        <v>51 Skilled agricultural and related trades</v>
      </c>
      <c r="B21" s="69">
        <v>1.1652932699964149E-2</v>
      </c>
      <c r="C21" s="69">
        <v>2.427561419624474E-2</v>
      </c>
      <c r="D21" s="69">
        <v>9.966517171842635E-3</v>
      </c>
      <c r="E21" s="69">
        <v>1.3079645535029469E-2</v>
      </c>
      <c r="F21" s="69">
        <v>1.9694628134788193E-2</v>
      </c>
      <c r="G21" s="11"/>
      <c r="H21" s="69">
        <f t="shared" si="26"/>
        <v>9.7281109629455582E-3</v>
      </c>
      <c r="I21" s="69">
        <f>'RD T1'!E49</f>
        <v>9.6065079527192111E-3</v>
      </c>
      <c r="J21" s="69">
        <f t="shared" si="27"/>
        <v>1.9334618915664771E-2</v>
      </c>
      <c r="L21" t="str">
        <f t="shared" si="28"/>
        <v>51 Skilled agricultural and related trades</v>
      </c>
      <c r="M21" s="69">
        <v>0.14140797954134873</v>
      </c>
      <c r="N21" s="69">
        <v>0.13683243873089948</v>
      </c>
      <c r="O21" s="69">
        <v>9.8482591588873361E-2</v>
      </c>
      <c r="P21" s="69">
        <v>0.13809981749105193</v>
      </c>
      <c r="Q21" s="69">
        <v>0.21819197897537976</v>
      </c>
      <c r="R21" s="11"/>
      <c r="S21" s="69">
        <f t="shared" si="29"/>
        <v>0.1197093873865064</v>
      </c>
      <c r="T21" s="69">
        <f>'RD T1'!E78</f>
        <v>9.7440395804981636E-2</v>
      </c>
      <c r="U21" s="69">
        <f t="shared" si="30"/>
        <v>0.21714978319148803</v>
      </c>
      <c r="W21" t="str">
        <f t="shared" si="31"/>
        <v>51 Skilled agricultural and related trades</v>
      </c>
      <c r="X21" s="69">
        <v>0.93741699968476144</v>
      </c>
      <c r="Y21" s="69">
        <v>1.002089390806912</v>
      </c>
      <c r="Z21" s="69">
        <v>0.78187226917307651</v>
      </c>
      <c r="AA21" s="69">
        <v>0.92547946120639313</v>
      </c>
      <c r="AB21" s="69">
        <v>1.3188016050336093</v>
      </c>
      <c r="AC21" s="69"/>
      <c r="AD21" s="69">
        <f t="shared" si="32"/>
        <v>0.53692933586053282</v>
      </c>
      <c r="AE21" s="69">
        <f>'RD T1'!E107</f>
        <v>0.71546527751445776</v>
      </c>
      <c r="AF21" s="69">
        <f t="shared" si="33"/>
        <v>1.2523946133749906</v>
      </c>
      <c r="AH21" t="str">
        <f t="shared" si="34"/>
        <v>51 Skilled agricultural and related trades</v>
      </c>
      <c r="AI21" s="69">
        <v>0.41763084453841309</v>
      </c>
      <c r="AJ21" s="69">
        <v>0.46507192777158557</v>
      </c>
      <c r="AK21" s="69">
        <v>0.3691208870809537</v>
      </c>
      <c r="AL21" s="69">
        <v>0.43837454451907842</v>
      </c>
      <c r="AM21" s="69">
        <v>0.61222985627801951</v>
      </c>
      <c r="AN21" s="69"/>
      <c r="AO21" s="69">
        <f t="shared" si="35"/>
        <v>0.24310896919706582</v>
      </c>
      <c r="AP21" s="69">
        <f>'RD T1'!E136</f>
        <v>0.36386238156128092</v>
      </c>
      <c r="AQ21" s="69">
        <f t="shared" si="36"/>
        <v>0.60697135075834674</v>
      </c>
      <c r="AS21" t="str">
        <f t="shared" si="37"/>
        <v>51 Skilled agricultural and related trades</v>
      </c>
      <c r="AT21" s="69">
        <v>0.67083475539122928</v>
      </c>
      <c r="AU21" s="69">
        <v>0.65931115015951636</v>
      </c>
      <c r="AV21" s="69">
        <v>0.59341247259536234</v>
      </c>
      <c r="AW21" s="69">
        <v>0.67408670112422175</v>
      </c>
      <c r="AX21" s="69">
        <v>0.91718211471112965</v>
      </c>
      <c r="AY21" s="69"/>
      <c r="AZ21" s="69">
        <f t="shared" si="38"/>
        <v>0.32376964211576731</v>
      </c>
      <c r="BA21" s="69">
        <f>'RD T1'!E165</f>
        <v>0.49777913113249289</v>
      </c>
      <c r="BB21" s="69">
        <f t="shared" si="39"/>
        <v>0.82154877324826026</v>
      </c>
      <c r="BD21" t="str">
        <f t="shared" si="40"/>
        <v>51 Skilled agricultural and related trades</v>
      </c>
      <c r="BE21" s="69">
        <v>1.3618459981470847</v>
      </c>
      <c r="BF21" s="69">
        <v>1.3440389623029663</v>
      </c>
      <c r="BG21" s="69">
        <v>1.0772195683247843</v>
      </c>
      <c r="BH21" s="69">
        <v>0.95575089063990781</v>
      </c>
      <c r="BI21" s="69">
        <v>1.0396416049996562</v>
      </c>
      <c r="BJ21" s="69"/>
      <c r="BK21" s="69">
        <f t="shared" si="41"/>
        <v>-3.7577963325128083E-2</v>
      </c>
      <c r="BL21" s="69">
        <f>'RD T1'!E194</f>
        <v>0.49199909623629617</v>
      </c>
      <c r="BM21" s="69">
        <f t="shared" si="42"/>
        <v>0.45442113291116809</v>
      </c>
      <c r="BO21" t="str">
        <f t="shared" si="43"/>
        <v>51 Skilled agricultural and related trades</v>
      </c>
      <c r="BP21" s="69">
        <v>1.9684815461974503</v>
      </c>
      <c r="BQ21" s="69">
        <v>1.8342372484728116</v>
      </c>
      <c r="BR21" s="69">
        <v>1.4304805195251786</v>
      </c>
      <c r="BS21" s="69">
        <v>1.2430805740316511</v>
      </c>
      <c r="BT21" s="69">
        <v>1.1089510113070566</v>
      </c>
      <c r="BU21" s="69"/>
      <c r="BV21" s="69">
        <f t="shared" si="44"/>
        <v>-0.32152950821812198</v>
      </c>
      <c r="BW21" s="69">
        <f>'RD T1'!E223</f>
        <v>0.64286162844422823</v>
      </c>
      <c r="BX21" s="69">
        <f t="shared" si="45"/>
        <v>0.32133212022610624</v>
      </c>
      <c r="BZ21" t="str">
        <f t="shared" si="46"/>
        <v>51 Skilled agricultural and related trades</v>
      </c>
      <c r="CA21" s="69">
        <v>1.8318987289660729</v>
      </c>
      <c r="CB21" s="69">
        <v>1.4052930484742741</v>
      </c>
      <c r="CC21" s="69">
        <v>1.1142276210286031</v>
      </c>
      <c r="CD21" s="69">
        <v>1.0810573538395982</v>
      </c>
      <c r="CE21" s="69">
        <v>1.1135827211570319</v>
      </c>
      <c r="CF21" s="69"/>
      <c r="CG21" s="69">
        <f t="shared" si="47"/>
        <v>-6.4489987157112516E-4</v>
      </c>
      <c r="CH21" s="69">
        <f>'RD T1'!E252</f>
        <v>0.50207325312767692</v>
      </c>
      <c r="CI21" s="69">
        <f t="shared" si="48"/>
        <v>0.5014283532561058</v>
      </c>
      <c r="CK21" t="str">
        <f t="shared" si="49"/>
        <v>51 Skilled agricultural and related trades</v>
      </c>
      <c r="CL21" s="69">
        <v>1.366223353848443</v>
      </c>
      <c r="CM21" s="69">
        <v>1.1704698704649519</v>
      </c>
      <c r="CN21" s="69">
        <v>0.82438028532648855</v>
      </c>
      <c r="CO21" s="69">
        <v>0.74991563483554646</v>
      </c>
      <c r="CP21" s="69">
        <v>0.343615462624562</v>
      </c>
      <c r="CQ21" s="69"/>
      <c r="CR21" s="69">
        <f t="shared" si="50"/>
        <v>-0.48076482270192655</v>
      </c>
      <c r="CS21" s="69">
        <f>'RD T1'!E281</f>
        <v>0.24163894884212703</v>
      </c>
      <c r="CT21" s="69">
        <f t="shared" si="51"/>
        <v>-0.23912587385979953</v>
      </c>
    </row>
    <row r="22" spans="1:98" x14ac:dyDescent="0.2">
      <c r="A22" s="10" t="str">
        <f>name!D18</f>
        <v>52 Skilled metal, electrical and electronic trades</v>
      </c>
      <c r="B22" s="69">
        <v>1.2740861806029418E-2</v>
      </c>
      <c r="C22" s="69">
        <v>1.306915393854908E-2</v>
      </c>
      <c r="D22" s="69">
        <v>1.1703917476655099E-2</v>
      </c>
      <c r="E22" s="69">
        <v>1.6319238858024224E-2</v>
      </c>
      <c r="F22" s="69">
        <v>2.1759293750871184E-2</v>
      </c>
      <c r="G22" s="11"/>
      <c r="H22" s="69">
        <f t="shared" si="26"/>
        <v>1.0055376274216085E-2</v>
      </c>
      <c r="I22" s="69">
        <f>'RD T1'!E50</f>
        <v>8.7258636384399037E-3</v>
      </c>
      <c r="J22" s="69">
        <f t="shared" si="27"/>
        <v>1.8781239912655991E-2</v>
      </c>
      <c r="L22" t="str">
        <f t="shared" si="28"/>
        <v>52 Skilled metal, electrical and electronic trades</v>
      </c>
      <c r="M22" s="69">
        <v>0.25174369418121906</v>
      </c>
      <c r="N22" s="69">
        <v>0.28163874348543833</v>
      </c>
      <c r="O22" s="69">
        <v>0.22172948977440318</v>
      </c>
      <c r="P22" s="69">
        <v>0.37995772901567032</v>
      </c>
      <c r="Q22" s="69">
        <v>0.55538756894572427</v>
      </c>
      <c r="R22" s="11"/>
      <c r="S22" s="69">
        <f t="shared" si="29"/>
        <v>0.33365807917132106</v>
      </c>
      <c r="T22" s="69">
        <f>'RD T1'!E79</f>
        <v>0.22735900985883206</v>
      </c>
      <c r="U22" s="69">
        <f t="shared" si="30"/>
        <v>0.56101708903015313</v>
      </c>
      <c r="W22" t="str">
        <f t="shared" si="31"/>
        <v>52 Skilled metal, electrical and electronic trades</v>
      </c>
      <c r="X22" s="69">
        <v>0.73100736478010997</v>
      </c>
      <c r="Y22" s="69">
        <v>0.76426539576378172</v>
      </c>
      <c r="Z22" s="69">
        <v>0.65972630403912202</v>
      </c>
      <c r="AA22" s="69">
        <v>0.85134993895915456</v>
      </c>
      <c r="AB22" s="69">
        <v>1.1055589603596145</v>
      </c>
      <c r="AC22" s="69"/>
      <c r="AD22" s="69">
        <f t="shared" si="32"/>
        <v>0.44583265632049252</v>
      </c>
      <c r="AE22" s="69">
        <f>'RD T1'!E108</f>
        <v>0.47580124206496249</v>
      </c>
      <c r="AF22" s="69">
        <f t="shared" si="33"/>
        <v>0.92163389838545506</v>
      </c>
      <c r="AH22" t="str">
        <f t="shared" si="34"/>
        <v>52 Skilled metal, electrical and electronic trades</v>
      </c>
      <c r="AI22" s="69">
        <v>0.29413535787751388</v>
      </c>
      <c r="AJ22" s="69">
        <v>0.30290839997667318</v>
      </c>
      <c r="AK22" s="69">
        <v>0.28317672161287033</v>
      </c>
      <c r="AL22" s="69">
        <v>0.3503242757094579</v>
      </c>
      <c r="AM22" s="69">
        <v>0.46259003132294935</v>
      </c>
      <c r="AN22" s="69"/>
      <c r="AO22" s="69">
        <f t="shared" si="35"/>
        <v>0.17941330971007902</v>
      </c>
      <c r="AP22" s="69">
        <f>'RD T1'!E137</f>
        <v>0.18461413797872789</v>
      </c>
      <c r="AQ22" s="69">
        <f t="shared" si="36"/>
        <v>0.3640274476888069</v>
      </c>
      <c r="AS22" t="str">
        <f t="shared" si="37"/>
        <v>52 Skilled metal, electrical and electronic trades</v>
      </c>
      <c r="AT22" s="69">
        <v>1.1073860062399705</v>
      </c>
      <c r="AU22" s="69">
        <v>1.080275659422721</v>
      </c>
      <c r="AV22" s="69">
        <v>0.96285812210636823</v>
      </c>
      <c r="AW22" s="69">
        <v>1.1354334229408389</v>
      </c>
      <c r="AX22" s="69">
        <v>1.372050849173269</v>
      </c>
      <c r="AY22" s="69"/>
      <c r="AZ22" s="69">
        <f t="shared" si="38"/>
        <v>0.4091927270669008</v>
      </c>
      <c r="BA22" s="69">
        <f>'RD T1'!E166</f>
        <v>0.57624507951090387</v>
      </c>
      <c r="BB22" s="69">
        <f t="shared" si="39"/>
        <v>0.98543780657780466</v>
      </c>
      <c r="BD22" t="str">
        <f t="shared" si="40"/>
        <v>52 Skilled metal, electrical and electronic trades</v>
      </c>
      <c r="BE22" s="69">
        <v>6.7113241956735497</v>
      </c>
      <c r="BF22" s="69">
        <v>6.5256783741897983</v>
      </c>
      <c r="BG22" s="69">
        <v>6.2944000730814826</v>
      </c>
      <c r="BH22" s="69">
        <v>5.823925798741354</v>
      </c>
      <c r="BI22" s="69">
        <v>5.4744092605751016</v>
      </c>
      <c r="BJ22" s="69"/>
      <c r="BK22" s="69">
        <f t="shared" si="41"/>
        <v>-0.81999081250638106</v>
      </c>
      <c r="BL22" s="69">
        <f>'RD T1'!E195</f>
        <v>1.9480376518481244</v>
      </c>
      <c r="BM22" s="69">
        <f t="shared" si="42"/>
        <v>1.1280468393417433</v>
      </c>
      <c r="BO22" t="str">
        <f t="shared" si="43"/>
        <v>52 Skilled metal, electrical and electronic trades</v>
      </c>
      <c r="BP22" s="69">
        <v>3.8085505443469372</v>
      </c>
      <c r="BQ22" s="69">
        <v>3.4290900354721909</v>
      </c>
      <c r="BR22" s="69">
        <v>3.1812818474727691</v>
      </c>
      <c r="BS22" s="69">
        <v>2.8097575712780594</v>
      </c>
      <c r="BT22" s="69">
        <v>2.1672851261653072</v>
      </c>
      <c r="BU22" s="69"/>
      <c r="BV22" s="69">
        <f t="shared" si="44"/>
        <v>-1.0139967213074619</v>
      </c>
      <c r="BW22" s="69">
        <f>'RD T1'!E224</f>
        <v>0.92100639629986281</v>
      </c>
      <c r="BX22" s="69">
        <f t="shared" si="45"/>
        <v>-9.2990325007599073E-2</v>
      </c>
      <c r="BZ22" t="str">
        <f t="shared" si="46"/>
        <v>52 Skilled metal, electrical and electronic trades</v>
      </c>
      <c r="CA22" s="69">
        <v>2.1763586905638039</v>
      </c>
      <c r="CB22" s="69">
        <v>1.7640983594833777</v>
      </c>
      <c r="CC22" s="69">
        <v>1.5147227916421413</v>
      </c>
      <c r="CD22" s="69">
        <v>1.4578062278414352</v>
      </c>
      <c r="CE22" s="69">
        <v>0.89293081506736438</v>
      </c>
      <c r="CF22" s="69"/>
      <c r="CG22" s="69">
        <f t="shared" si="47"/>
        <v>-0.62179197657477692</v>
      </c>
      <c r="CH22" s="69">
        <f>'RD T1'!E253</f>
        <v>0.44092864295787076</v>
      </c>
      <c r="CI22" s="69">
        <f t="shared" si="48"/>
        <v>-0.18086333361690615</v>
      </c>
      <c r="CK22" t="str">
        <f t="shared" si="49"/>
        <v>52 Skilled metal, electrical and electronic trades</v>
      </c>
      <c r="CL22" s="69">
        <v>0.82274327991810758</v>
      </c>
      <c r="CM22" s="69">
        <v>0.85184159235429069</v>
      </c>
      <c r="CN22" s="69">
        <v>0.65098864656254074</v>
      </c>
      <c r="CO22" s="69">
        <v>0.61423808207424979</v>
      </c>
      <c r="CP22" s="69">
        <v>0.38672739543515161</v>
      </c>
      <c r="CQ22" s="69"/>
      <c r="CR22" s="69">
        <f t="shared" si="50"/>
        <v>-0.26426125112738913</v>
      </c>
      <c r="CS22" s="69">
        <f>'RD T1'!E282</f>
        <v>0.18935255580500943</v>
      </c>
      <c r="CT22" s="69">
        <f t="shared" si="51"/>
        <v>-7.4908695322379704E-2</v>
      </c>
    </row>
    <row r="23" spans="1:98" x14ac:dyDescent="0.2">
      <c r="A23" s="10" t="str">
        <f>name!D19</f>
        <v>53 Skilled construction and building trades</v>
      </c>
      <c r="B23" s="69">
        <v>7.739813258383947E-3</v>
      </c>
      <c r="C23" s="69">
        <v>5.1440650334452723E-3</v>
      </c>
      <c r="D23" s="69">
        <v>3.2764550622944194E-3</v>
      </c>
      <c r="E23" s="69">
        <v>5.9647664556718837E-3</v>
      </c>
      <c r="F23" s="69">
        <v>6.2865174877050119E-3</v>
      </c>
      <c r="G23" s="11"/>
      <c r="H23" s="69">
        <f t="shared" si="26"/>
        <v>3.0100624254105926E-3</v>
      </c>
      <c r="I23" s="69">
        <f>'RD T1'!E51</f>
        <v>2.9793440958186279E-3</v>
      </c>
      <c r="J23" s="69">
        <f t="shared" si="27"/>
        <v>5.9894065212292204E-3</v>
      </c>
      <c r="L23" t="str">
        <f t="shared" si="28"/>
        <v>53 Skilled construction and building trades</v>
      </c>
      <c r="M23" s="69">
        <v>0.13477671386563139</v>
      </c>
      <c r="N23" s="69">
        <v>0.13283392846029443</v>
      </c>
      <c r="O23" s="69">
        <v>9.6097387792492356E-2</v>
      </c>
      <c r="P23" s="69">
        <v>0.14619898622160074</v>
      </c>
      <c r="Q23" s="69">
        <v>0.17861056114320017</v>
      </c>
      <c r="R23" s="11"/>
      <c r="S23" s="69">
        <f t="shared" si="29"/>
        <v>8.2513173350707819E-2</v>
      </c>
      <c r="T23" s="69">
        <f>'RD T1'!E80</f>
        <v>8.9144105623686756E-2</v>
      </c>
      <c r="U23" s="69">
        <f t="shared" si="30"/>
        <v>0.17165727897439459</v>
      </c>
      <c r="W23" t="str">
        <f t="shared" si="31"/>
        <v>53 Skilled construction and building trades</v>
      </c>
      <c r="X23" s="69">
        <v>0.47351681381579819</v>
      </c>
      <c r="Y23" s="69">
        <v>0.4531841463147035</v>
      </c>
      <c r="Z23" s="69">
        <v>0.3827085811373675</v>
      </c>
      <c r="AA23" s="69">
        <v>0.46580723936915464</v>
      </c>
      <c r="AB23" s="69">
        <v>0.55713169767001913</v>
      </c>
      <c r="AC23" s="69"/>
      <c r="AD23" s="69">
        <f t="shared" si="32"/>
        <v>0.17442311653265163</v>
      </c>
      <c r="AE23" s="69">
        <f>'RD T1'!E109</f>
        <v>0.27537105669451756</v>
      </c>
      <c r="AF23" s="69">
        <f t="shared" si="33"/>
        <v>0.44979417322716919</v>
      </c>
      <c r="AH23" t="str">
        <f t="shared" si="34"/>
        <v>53 Skilled construction and building trades</v>
      </c>
      <c r="AI23" s="69">
        <v>0.28877759678214976</v>
      </c>
      <c r="AJ23" s="69">
        <v>0.30229153078108439</v>
      </c>
      <c r="AK23" s="69">
        <v>0.25859296906929929</v>
      </c>
      <c r="AL23" s="69">
        <v>0.32641307860290969</v>
      </c>
      <c r="AM23" s="69">
        <v>0.40855333467236166</v>
      </c>
      <c r="AN23" s="69"/>
      <c r="AO23" s="69">
        <f t="shared" si="35"/>
        <v>0.14996036560306236</v>
      </c>
      <c r="AP23" s="69">
        <f>'RD T1'!E138</f>
        <v>0.20503281826317912</v>
      </c>
      <c r="AQ23" s="69">
        <f t="shared" si="36"/>
        <v>0.35499318386624146</v>
      </c>
      <c r="AS23" t="str">
        <f t="shared" si="37"/>
        <v>53 Skilled construction and building trades</v>
      </c>
      <c r="AT23" s="69">
        <v>0.47491184806841291</v>
      </c>
      <c r="AU23" s="69">
        <v>0.45721829027435873</v>
      </c>
      <c r="AV23" s="69">
        <v>0.39887329839044278</v>
      </c>
      <c r="AW23" s="69">
        <v>0.48369321870919901</v>
      </c>
      <c r="AX23" s="69">
        <v>0.54097575793098418</v>
      </c>
      <c r="AY23" s="69"/>
      <c r="AZ23" s="69">
        <f t="shared" si="38"/>
        <v>0.1421024595405414</v>
      </c>
      <c r="BA23" s="69">
        <f>'RD T1'!E167</f>
        <v>0.27740007288765584</v>
      </c>
      <c r="BB23" s="69">
        <f t="shared" si="39"/>
        <v>0.41950253242819724</v>
      </c>
      <c r="BD23" t="str">
        <f t="shared" si="40"/>
        <v>53 Skilled construction and building trades</v>
      </c>
      <c r="BE23" s="69">
        <v>5.941388903303082</v>
      </c>
      <c r="BF23" s="69">
        <v>5.5623452271935347</v>
      </c>
      <c r="BG23" s="69">
        <v>4.9991467785441772</v>
      </c>
      <c r="BH23" s="69">
        <v>4.4367059911786528</v>
      </c>
      <c r="BI23" s="69">
        <v>3.8785426360190591</v>
      </c>
      <c r="BJ23" s="69"/>
      <c r="BK23" s="69">
        <f t="shared" si="41"/>
        <v>-1.1206041425251181</v>
      </c>
      <c r="BL23" s="69">
        <f>'RD T1'!E196</f>
        <v>1.5982057980974778</v>
      </c>
      <c r="BM23" s="69">
        <f t="shared" si="42"/>
        <v>0.47760165557235967</v>
      </c>
      <c r="BO23" t="str">
        <f t="shared" si="43"/>
        <v>53 Skilled construction and building trades</v>
      </c>
      <c r="BP23" s="69">
        <v>4.8970861633230243</v>
      </c>
      <c r="BQ23" s="69">
        <v>4.6560683717379332</v>
      </c>
      <c r="BR23" s="69">
        <v>4.2271898644518204</v>
      </c>
      <c r="BS23" s="69">
        <v>3.9937894717928808</v>
      </c>
      <c r="BT23" s="69">
        <v>3.3963686854668564</v>
      </c>
      <c r="BU23" s="69"/>
      <c r="BV23" s="69">
        <f t="shared" si="44"/>
        <v>-0.83082117898496399</v>
      </c>
      <c r="BW23" s="69">
        <f>'RD T1'!E225</f>
        <v>1.6326972702880898</v>
      </c>
      <c r="BX23" s="69">
        <f t="shared" si="45"/>
        <v>0.80187609130312576</v>
      </c>
      <c r="BZ23" t="str">
        <f t="shared" si="46"/>
        <v>53 Skilled construction and building trades</v>
      </c>
      <c r="CA23" s="69">
        <v>2.8722074948718759</v>
      </c>
      <c r="CB23" s="69">
        <v>2.3309118035051442</v>
      </c>
      <c r="CC23" s="69">
        <v>1.9382537836887386</v>
      </c>
      <c r="CD23" s="69">
        <v>1.949187082528151</v>
      </c>
      <c r="CE23" s="69">
        <v>1.5480770340384096</v>
      </c>
      <c r="CF23" s="69"/>
      <c r="CG23" s="69">
        <f t="shared" si="47"/>
        <v>-0.390176749650329</v>
      </c>
      <c r="CH23" s="69">
        <f>'RD T1'!E254</f>
        <v>0.70526073109269716</v>
      </c>
      <c r="CI23" s="69">
        <f t="shared" si="48"/>
        <v>0.31508398144236816</v>
      </c>
      <c r="CK23" t="str">
        <f t="shared" si="49"/>
        <v>53 Skilled construction and building trades</v>
      </c>
      <c r="CL23" s="69">
        <v>1.4608892029393286</v>
      </c>
      <c r="CM23" s="69">
        <v>1.3262837723979803</v>
      </c>
      <c r="CN23" s="69">
        <v>0.92892793516041339</v>
      </c>
      <c r="CO23" s="69">
        <v>0.69670357296819663</v>
      </c>
      <c r="CP23" s="69">
        <v>0.17458656661329838</v>
      </c>
      <c r="CQ23" s="69"/>
      <c r="CR23" s="69">
        <f t="shared" si="50"/>
        <v>-0.75434136854711498</v>
      </c>
      <c r="CS23" s="69">
        <f>'RD T1'!E283</f>
        <v>0.17657349910379241</v>
      </c>
      <c r="CT23" s="69">
        <f t="shared" si="51"/>
        <v>-0.57776786944332259</v>
      </c>
    </row>
    <row r="24" spans="1:98" x14ac:dyDescent="0.2">
      <c r="A24" s="10" t="str">
        <f>name!D20</f>
        <v>54 Textiles, printing and other skilled trades</v>
      </c>
      <c r="B24" s="69">
        <v>3.4245323928644884E-2</v>
      </c>
      <c r="C24" s="69">
        <v>2.7397970808584873E-2</v>
      </c>
      <c r="D24" s="69">
        <v>2.4710601754856083E-2</v>
      </c>
      <c r="E24" s="69">
        <v>4.312548052653703E-2</v>
      </c>
      <c r="F24" s="69">
        <v>6.5984298080086268E-2</v>
      </c>
      <c r="G24" s="11"/>
      <c r="H24" s="69">
        <f t="shared" si="26"/>
        <v>4.1273696325230189E-2</v>
      </c>
      <c r="I24" s="69">
        <f>'RD T1'!E52</f>
        <v>2.7672137952044179E-2</v>
      </c>
      <c r="J24" s="69">
        <f t="shared" si="27"/>
        <v>6.8945834277274368E-2</v>
      </c>
      <c r="L24" t="str">
        <f t="shared" si="28"/>
        <v>54 Textiles, printing and other skilled trades</v>
      </c>
      <c r="M24" s="69">
        <v>0.27313857504193806</v>
      </c>
      <c r="N24" s="69">
        <v>0.27839637297939229</v>
      </c>
      <c r="O24" s="69">
        <v>0.27222190876063812</v>
      </c>
      <c r="P24" s="69">
        <v>0.41843131364347602</v>
      </c>
      <c r="Q24" s="69">
        <v>0.67491820010036518</v>
      </c>
      <c r="R24" s="11"/>
      <c r="S24" s="69">
        <f t="shared" si="29"/>
        <v>0.40269629133972706</v>
      </c>
      <c r="T24" s="69">
        <f>'RD T1'!E81</f>
        <v>0.28634148209739868</v>
      </c>
      <c r="U24" s="69">
        <f t="shared" si="30"/>
        <v>0.6890377734371258</v>
      </c>
      <c r="W24" t="str">
        <f t="shared" si="31"/>
        <v>54 Textiles, printing and other skilled trades</v>
      </c>
      <c r="X24" s="69">
        <v>0.73574462112508521</v>
      </c>
      <c r="Y24" s="69">
        <v>0.64766683662115665</v>
      </c>
      <c r="Z24" s="69">
        <v>0.6321977602120501</v>
      </c>
      <c r="AA24" s="69">
        <v>0.84243903639765738</v>
      </c>
      <c r="AB24" s="69">
        <v>1.0772392920333278</v>
      </c>
      <c r="AC24" s="69"/>
      <c r="AD24" s="69">
        <f t="shared" si="32"/>
        <v>0.4450415318212777</v>
      </c>
      <c r="AE24" s="69">
        <f>'RD T1'!E110</f>
        <v>0.48602453443433141</v>
      </c>
      <c r="AF24" s="69">
        <f t="shared" si="33"/>
        <v>0.93106606625560917</v>
      </c>
      <c r="AH24" t="str">
        <f t="shared" si="34"/>
        <v>54 Textiles, printing and other skilled trades</v>
      </c>
      <c r="AI24" s="69">
        <v>0.32236478552739484</v>
      </c>
      <c r="AJ24" s="69">
        <v>0.30861319579920871</v>
      </c>
      <c r="AK24" s="69">
        <v>0.28088283024902477</v>
      </c>
      <c r="AL24" s="69">
        <v>0.34394259629739471</v>
      </c>
      <c r="AM24" s="69">
        <v>0.4538629638699615</v>
      </c>
      <c r="AN24" s="69"/>
      <c r="AO24" s="69">
        <f t="shared" si="35"/>
        <v>0.17298013362093673</v>
      </c>
      <c r="AP24" s="69">
        <f>'RD T1'!E139</f>
        <v>0.20999621667083224</v>
      </c>
      <c r="AQ24" s="69">
        <f t="shared" si="36"/>
        <v>0.38297635029176896</v>
      </c>
      <c r="AS24" t="str">
        <f t="shared" si="37"/>
        <v>54 Textiles, printing and other skilled trades</v>
      </c>
      <c r="AT24" s="69">
        <v>0.32700507488193736</v>
      </c>
      <c r="AU24" s="69">
        <v>0.27364583513281149</v>
      </c>
      <c r="AV24" s="69">
        <v>0.25010477636708028</v>
      </c>
      <c r="AW24" s="69">
        <v>0.31005184629365629</v>
      </c>
      <c r="AX24" s="69">
        <v>0.37092282064601811</v>
      </c>
      <c r="AY24" s="69"/>
      <c r="AZ24" s="69">
        <f t="shared" si="38"/>
        <v>0.12081804427893783</v>
      </c>
      <c r="BA24" s="69">
        <f>'RD T1'!E168</f>
        <v>0.17288052189283148</v>
      </c>
      <c r="BB24" s="69">
        <f t="shared" si="39"/>
        <v>0.29369856617176932</v>
      </c>
      <c r="BD24" t="str">
        <f t="shared" si="40"/>
        <v>54 Textiles, printing and other skilled trades</v>
      </c>
      <c r="BE24" s="69">
        <v>2.4120148963846804</v>
      </c>
      <c r="BF24" s="69">
        <v>2.0604377498761264</v>
      </c>
      <c r="BG24" s="69">
        <v>2.0941612493551367</v>
      </c>
      <c r="BH24" s="69">
        <v>2.2474633068254728</v>
      </c>
      <c r="BI24" s="69">
        <v>2.4852992831818033</v>
      </c>
      <c r="BJ24" s="69"/>
      <c r="BK24" s="69">
        <f t="shared" si="41"/>
        <v>0.39113803382666656</v>
      </c>
      <c r="BL24" s="69">
        <f>'RD T1'!E197</f>
        <v>0.98650656218890476</v>
      </c>
      <c r="BM24" s="69">
        <f t="shared" si="42"/>
        <v>1.3776445960155712</v>
      </c>
      <c r="BO24" t="str">
        <f t="shared" si="43"/>
        <v>54 Textiles, printing and other skilled trades</v>
      </c>
      <c r="BP24" s="69">
        <v>3.220748980350876</v>
      </c>
      <c r="BQ24" s="69">
        <v>2.4518647015609649</v>
      </c>
      <c r="BR24" s="69">
        <v>2.6454209178582864</v>
      </c>
      <c r="BS24" s="69">
        <v>2.3409188875899729</v>
      </c>
      <c r="BT24" s="69">
        <v>2.0396348270325846</v>
      </c>
      <c r="BU24" s="69"/>
      <c r="BV24" s="69">
        <f t="shared" si="44"/>
        <v>-0.60578609082570178</v>
      </c>
      <c r="BW24" s="69">
        <f>'RD T1'!E226</f>
        <v>0.87352090132591675</v>
      </c>
      <c r="BX24" s="69">
        <f t="shared" si="45"/>
        <v>0.26773481050021497</v>
      </c>
      <c r="BZ24" t="str">
        <f t="shared" si="46"/>
        <v>54 Textiles, printing and other skilled trades</v>
      </c>
      <c r="CA24" s="69">
        <v>2.7714855653143453</v>
      </c>
      <c r="CB24" s="69">
        <v>2.2032704022194474</v>
      </c>
      <c r="CC24" s="69">
        <v>2.1013410725931343</v>
      </c>
      <c r="CD24" s="69">
        <v>2.1254504639380869</v>
      </c>
      <c r="CE24" s="69">
        <v>1.5509949472454259</v>
      </c>
      <c r="CF24" s="69"/>
      <c r="CG24" s="69">
        <f t="shared" si="47"/>
        <v>-0.55034612534770844</v>
      </c>
      <c r="CH24" s="69">
        <f>'RD T1'!E255</f>
        <v>0.66135338496768481</v>
      </c>
      <c r="CI24" s="69">
        <f t="shared" si="48"/>
        <v>0.11100725961997637</v>
      </c>
      <c r="CK24" t="str">
        <f t="shared" si="49"/>
        <v>54 Textiles, printing and other skilled trades</v>
      </c>
      <c r="CL24" s="69">
        <v>1.2147595780021652</v>
      </c>
      <c r="CM24" s="69">
        <v>1.0231422049759173</v>
      </c>
      <c r="CN24" s="69">
        <v>0.83222710823917023</v>
      </c>
      <c r="CO24" s="69">
        <v>0.59193426503431756</v>
      </c>
      <c r="CP24" s="69">
        <v>0.32797171537432435</v>
      </c>
      <c r="CQ24" s="69"/>
      <c r="CR24" s="69">
        <f t="shared" si="50"/>
        <v>-0.50425539286484589</v>
      </c>
      <c r="CS24" s="69">
        <f>'RD T1'!E284</f>
        <v>0.1746125451686161</v>
      </c>
      <c r="CT24" s="69">
        <f t="shared" si="51"/>
        <v>-0.32964284769622976</v>
      </c>
    </row>
    <row r="25" spans="1:98" x14ac:dyDescent="0.2">
      <c r="A25" s="10" t="str">
        <f>name!D21</f>
        <v>61 Caring personal service occupations</v>
      </c>
      <c r="B25" s="69">
        <v>2.1037300810159556E-2</v>
      </c>
      <c r="C25" s="69">
        <v>2.1684911898403943E-2</v>
      </c>
      <c r="D25" s="69">
        <v>1.7608749418275296E-2</v>
      </c>
      <c r="E25" s="69">
        <v>2.9887901258593474E-2</v>
      </c>
      <c r="F25" s="69">
        <v>4.5134942672564779E-2</v>
      </c>
      <c r="G25" s="11"/>
      <c r="H25" s="69">
        <f t="shared" si="26"/>
        <v>2.7526193254289483E-2</v>
      </c>
      <c r="I25" s="69">
        <f>'RD T1'!E53</f>
        <v>2.0509589585876061E-2</v>
      </c>
      <c r="J25" s="69">
        <f t="shared" si="27"/>
        <v>4.8035782840165547E-2</v>
      </c>
      <c r="L25" t="str">
        <f t="shared" si="28"/>
        <v>61 Caring personal service occupations</v>
      </c>
      <c r="M25" s="69">
        <v>0.96769643062334765</v>
      </c>
      <c r="N25" s="69">
        <v>1.172312044593907</v>
      </c>
      <c r="O25" s="69">
        <v>0.9545883776787647</v>
      </c>
      <c r="P25" s="69">
        <v>1.6031823150826441</v>
      </c>
      <c r="Q25" s="69">
        <v>2.492657970832783</v>
      </c>
      <c r="R25" s="11"/>
      <c r="S25" s="69">
        <f t="shared" si="29"/>
        <v>1.5380695931540183</v>
      </c>
      <c r="T25" s="69">
        <f>'RD T1'!E82</f>
        <v>1.1616761346407334</v>
      </c>
      <c r="U25" s="69">
        <f t="shared" si="30"/>
        <v>2.6997457277947516</v>
      </c>
      <c r="W25" t="str">
        <f t="shared" si="31"/>
        <v>61 Caring personal service occupations</v>
      </c>
      <c r="X25" s="69">
        <v>3.5000653178330867</v>
      </c>
      <c r="Y25" s="69">
        <v>3.6434108461894192</v>
      </c>
      <c r="Z25" s="69">
        <v>3.179877522505222</v>
      </c>
      <c r="AA25" s="69">
        <v>3.9319244934006647</v>
      </c>
      <c r="AB25" s="69">
        <v>4.5475802221573085</v>
      </c>
      <c r="AC25" s="69"/>
      <c r="AD25" s="69">
        <f t="shared" si="32"/>
        <v>1.3677026996520865</v>
      </c>
      <c r="AE25" s="69">
        <f>'RD T1'!E111</f>
        <v>2.686299147934152</v>
      </c>
      <c r="AF25" s="69">
        <f t="shared" si="33"/>
        <v>4.0540018475862389</v>
      </c>
      <c r="AH25" t="str">
        <f t="shared" si="34"/>
        <v>61 Caring personal service occupations</v>
      </c>
      <c r="AI25" s="69">
        <v>3.1520080379207389</v>
      </c>
      <c r="AJ25" s="69">
        <v>2.8341871845927153</v>
      </c>
      <c r="AK25" s="69">
        <v>2.4693843553258303</v>
      </c>
      <c r="AL25" s="69">
        <v>2.569745201516056</v>
      </c>
      <c r="AM25" s="69">
        <v>2.5072742485310644</v>
      </c>
      <c r="AN25" s="69"/>
      <c r="AO25" s="69">
        <f t="shared" si="35"/>
        <v>3.788989320523406E-2</v>
      </c>
      <c r="AP25" s="69">
        <f>'RD T1'!E140</f>
        <v>1.5118525521879247</v>
      </c>
      <c r="AQ25" s="69">
        <f t="shared" si="36"/>
        <v>1.5497424453931588</v>
      </c>
      <c r="AS25" t="str">
        <f t="shared" si="37"/>
        <v>61 Caring personal service occupations</v>
      </c>
      <c r="AT25" s="69">
        <v>1.673037781645335</v>
      </c>
      <c r="AU25" s="69">
        <v>1.6375262532065555</v>
      </c>
      <c r="AV25" s="69">
        <v>1.4292693473129732</v>
      </c>
      <c r="AW25" s="69">
        <v>1.5512651840161935</v>
      </c>
      <c r="AX25" s="69">
        <v>1.6062975480682706</v>
      </c>
      <c r="AY25" s="69"/>
      <c r="AZ25" s="69">
        <f t="shared" si="38"/>
        <v>0.17702820075529746</v>
      </c>
      <c r="BA25" s="69">
        <f>'RD T1'!E169</f>
        <v>0.95282109653579827</v>
      </c>
      <c r="BB25" s="69">
        <f t="shared" si="39"/>
        <v>1.1298492972910958</v>
      </c>
      <c r="BD25" t="str">
        <f t="shared" si="40"/>
        <v>61 Caring personal service occupations</v>
      </c>
      <c r="BE25" s="69">
        <v>11.942466911274829</v>
      </c>
      <c r="BF25" s="69">
        <v>12.00405873260825</v>
      </c>
      <c r="BG25" s="69">
        <v>12.354613994762046</v>
      </c>
      <c r="BH25" s="69">
        <v>13.494583793975254</v>
      </c>
      <c r="BI25" s="69">
        <v>16.707510734094072</v>
      </c>
      <c r="BJ25" s="69"/>
      <c r="BK25" s="69">
        <f t="shared" si="41"/>
        <v>4.3528967393320261</v>
      </c>
      <c r="BL25" s="69">
        <f>'RD T1'!E198</f>
        <v>8.1684496219424858</v>
      </c>
      <c r="BM25" s="69">
        <f t="shared" si="42"/>
        <v>12.521346361274512</v>
      </c>
      <c r="BO25" t="str">
        <f t="shared" si="43"/>
        <v>61 Caring personal service occupations</v>
      </c>
      <c r="BP25" s="69">
        <v>9.1883848123689109</v>
      </c>
      <c r="BQ25" s="69">
        <v>8.0300143268508464</v>
      </c>
      <c r="BR25" s="69">
        <v>8.6061951741338376</v>
      </c>
      <c r="BS25" s="69">
        <v>7.198119119814117</v>
      </c>
      <c r="BT25" s="69">
        <v>5.5138033594154816</v>
      </c>
      <c r="BU25" s="69"/>
      <c r="BV25" s="69">
        <f t="shared" si="44"/>
        <v>-3.092391814718356</v>
      </c>
      <c r="BW25" s="69">
        <f>'RD T1'!E227</f>
        <v>3.4754553483940533</v>
      </c>
      <c r="BX25" s="69">
        <f t="shared" si="45"/>
        <v>0.38306353367569734</v>
      </c>
      <c r="BZ25" t="str">
        <f t="shared" si="46"/>
        <v>61 Caring personal service occupations</v>
      </c>
      <c r="CA25" s="69">
        <v>2.7932644877557649</v>
      </c>
      <c r="CB25" s="69">
        <v>1.5298194798996867</v>
      </c>
      <c r="CC25" s="69">
        <v>1.2212326854203788</v>
      </c>
      <c r="CD25" s="69">
        <v>0.87054216517076288</v>
      </c>
      <c r="CE25" s="69">
        <v>0.6384515251194911</v>
      </c>
      <c r="CF25" s="69"/>
      <c r="CG25" s="69">
        <f t="shared" si="47"/>
        <v>-0.58278116030088767</v>
      </c>
      <c r="CH25" s="69">
        <f>'RD T1'!E256</f>
        <v>0.25755861504907163</v>
      </c>
      <c r="CI25" s="69">
        <f t="shared" si="48"/>
        <v>-0.32522254525181604</v>
      </c>
      <c r="CK25" t="str">
        <f t="shared" si="49"/>
        <v>61 Caring personal service occupations</v>
      </c>
      <c r="CL25" s="69">
        <v>0.42632470477801659</v>
      </c>
      <c r="CM25" s="69">
        <v>0.38331750331487668</v>
      </c>
      <c r="CN25" s="69">
        <v>0.30227020716468794</v>
      </c>
      <c r="CO25" s="69">
        <v>0.31266048482600028</v>
      </c>
      <c r="CP25" s="69">
        <v>0.24487700779545812</v>
      </c>
      <c r="CQ25" s="69"/>
      <c r="CR25" s="69">
        <f t="shared" si="50"/>
        <v>-5.7393199369229819E-2</v>
      </c>
      <c r="CS25" s="69">
        <f>'RD T1'!E285</f>
        <v>8.8009990673223057E-2</v>
      </c>
      <c r="CT25" s="69">
        <f t="shared" si="51"/>
        <v>3.0616791303993238E-2</v>
      </c>
    </row>
    <row r="26" spans="1:98" x14ac:dyDescent="0.2">
      <c r="A26" s="10" t="str">
        <f>name!D22</f>
        <v>62 Leisure, travel and related personal service occupations</v>
      </c>
      <c r="B26" s="69">
        <v>9.9114698826188626E-3</v>
      </c>
      <c r="C26" s="69">
        <v>1.3842984712273038E-2</v>
      </c>
      <c r="D26" s="69">
        <v>1.4116716836057804E-2</v>
      </c>
      <c r="E26" s="69">
        <v>2.2713180500125409E-2</v>
      </c>
      <c r="F26" s="69">
        <v>3.843229224257623E-2</v>
      </c>
      <c r="G26" s="11"/>
      <c r="H26" s="69">
        <f t="shared" si="26"/>
        <v>2.4315575406518426E-2</v>
      </c>
      <c r="I26" s="69">
        <f>'RD T1'!E54</f>
        <v>1.6436610776720168E-2</v>
      </c>
      <c r="J26" s="69">
        <f t="shared" si="27"/>
        <v>4.0752186183238594E-2</v>
      </c>
      <c r="L26" t="str">
        <f t="shared" si="28"/>
        <v>62 Leisure, travel and related personal service occupations</v>
      </c>
      <c r="M26" s="69">
        <v>0.20583090464399198</v>
      </c>
      <c r="N26" s="69">
        <v>0.25892772766772704</v>
      </c>
      <c r="O26" s="69">
        <v>0.19245146204515581</v>
      </c>
      <c r="P26" s="69">
        <v>0.26416451618361025</v>
      </c>
      <c r="Q26" s="69">
        <v>0.41314849489860367</v>
      </c>
      <c r="R26" s="11"/>
      <c r="S26" s="69">
        <f t="shared" si="29"/>
        <v>0.22069703285344786</v>
      </c>
      <c r="T26" s="69">
        <f>'RD T1'!E83</f>
        <v>0.17311233506730311</v>
      </c>
      <c r="U26" s="69">
        <f t="shared" si="30"/>
        <v>0.39380936792075094</v>
      </c>
      <c r="W26" t="str">
        <f t="shared" si="31"/>
        <v>62 Leisure, travel and related personal service occupations</v>
      </c>
      <c r="X26" s="69">
        <v>0.84161567870353293</v>
      </c>
      <c r="Y26" s="69">
        <v>1.0401951632155724</v>
      </c>
      <c r="Z26" s="69">
        <v>0.87912381803292894</v>
      </c>
      <c r="AA26" s="69">
        <v>1.0795944054335154</v>
      </c>
      <c r="AB26" s="69">
        <v>1.5031868026325341</v>
      </c>
      <c r="AC26" s="69"/>
      <c r="AD26" s="69">
        <f t="shared" si="32"/>
        <v>0.62406298459960519</v>
      </c>
      <c r="AE26" s="69">
        <f>'RD T1'!E112</f>
        <v>0.73670779929195018</v>
      </c>
      <c r="AF26" s="69">
        <f t="shared" si="33"/>
        <v>1.3607707838915553</v>
      </c>
      <c r="AH26" t="str">
        <f t="shared" si="34"/>
        <v>62 Leisure, travel and related personal service occupations</v>
      </c>
      <c r="AI26" s="69">
        <v>0.56284907804846052</v>
      </c>
      <c r="AJ26" s="69">
        <v>0.71410426169942209</v>
      </c>
      <c r="AK26" s="69">
        <v>0.60423333864139384</v>
      </c>
      <c r="AL26" s="69">
        <v>0.66975867435462377</v>
      </c>
      <c r="AM26" s="69">
        <v>0.86758121759301432</v>
      </c>
      <c r="AN26" s="69"/>
      <c r="AO26" s="69">
        <f t="shared" si="35"/>
        <v>0.26334787895162048</v>
      </c>
      <c r="AP26" s="69">
        <f>'RD T1'!E141</f>
        <v>0.45034685018760506</v>
      </c>
      <c r="AQ26" s="69">
        <f t="shared" si="36"/>
        <v>0.71369472913922549</v>
      </c>
      <c r="AS26" t="str">
        <f t="shared" si="37"/>
        <v>62 Leisure, travel and related personal service occupations</v>
      </c>
      <c r="AT26" s="69">
        <v>0.60816374735468781</v>
      </c>
      <c r="AU26" s="69">
        <v>0.80424974247146541</v>
      </c>
      <c r="AV26" s="69">
        <v>0.75259120893221998</v>
      </c>
      <c r="AW26" s="69">
        <v>0.83002921535445051</v>
      </c>
      <c r="AX26" s="69">
        <v>1.1190030075457171</v>
      </c>
      <c r="AY26" s="69"/>
      <c r="AZ26" s="69">
        <f t="shared" si="38"/>
        <v>0.36641179861349715</v>
      </c>
      <c r="BA26" s="69">
        <f>'RD T1'!E170</f>
        <v>0.569500573932051</v>
      </c>
      <c r="BB26" s="69">
        <f t="shared" si="39"/>
        <v>0.93591237254554815</v>
      </c>
      <c r="BD26" t="str">
        <f t="shared" si="40"/>
        <v>62 Leisure, travel and related personal service occupations</v>
      </c>
      <c r="BE26" s="69">
        <v>2.7832206483572266</v>
      </c>
      <c r="BF26" s="69">
        <v>2.8833841189050284</v>
      </c>
      <c r="BG26" s="69">
        <v>2.8418389867538663</v>
      </c>
      <c r="BH26" s="69">
        <v>2.3803696095903155</v>
      </c>
      <c r="BI26" s="69">
        <v>2.0777494442822335</v>
      </c>
      <c r="BJ26" s="69"/>
      <c r="BK26" s="69">
        <f t="shared" si="41"/>
        <v>-0.76408954247163274</v>
      </c>
      <c r="BL26" s="69">
        <f>'RD T1'!E199</f>
        <v>1.0424354166776064</v>
      </c>
      <c r="BM26" s="69">
        <f t="shared" si="42"/>
        <v>0.27834587420597368</v>
      </c>
      <c r="BO26" t="str">
        <f t="shared" si="43"/>
        <v>62 Leisure, travel and related personal service occupations</v>
      </c>
      <c r="BP26" s="69">
        <v>2.9927047462971954</v>
      </c>
      <c r="BQ26" s="69">
        <v>2.8976625561581093</v>
      </c>
      <c r="BR26" s="69">
        <v>3.0886197177503796</v>
      </c>
      <c r="BS26" s="69">
        <v>2.2845284729665454</v>
      </c>
      <c r="BT26" s="69">
        <v>1.7960237824693275</v>
      </c>
      <c r="BU26" s="69"/>
      <c r="BV26" s="69">
        <f t="shared" si="44"/>
        <v>-1.2925959352810521</v>
      </c>
      <c r="BW26" s="69">
        <f>'RD T1'!E228</f>
        <v>1.0558407570500032</v>
      </c>
      <c r="BX26" s="69">
        <f t="shared" si="45"/>
        <v>-0.23675517823104886</v>
      </c>
      <c r="BZ26" t="str">
        <f t="shared" si="46"/>
        <v>62 Leisure, travel and related personal service occupations</v>
      </c>
      <c r="CA26" s="69">
        <v>1.9793626285436579</v>
      </c>
      <c r="CB26" s="69">
        <v>2.1370375328968763</v>
      </c>
      <c r="CC26" s="69">
        <v>1.8495005642029483</v>
      </c>
      <c r="CD26" s="69">
        <v>1.5012384699069143</v>
      </c>
      <c r="CE26" s="69">
        <v>0.97580676523598697</v>
      </c>
      <c r="CF26" s="69"/>
      <c r="CG26" s="69">
        <f t="shared" si="47"/>
        <v>-0.87369379896696131</v>
      </c>
      <c r="CH26" s="69">
        <f>'RD T1'!E257</f>
        <v>0.53134656856939566</v>
      </c>
      <c r="CI26" s="69">
        <f t="shared" si="48"/>
        <v>-0.34234723039756565</v>
      </c>
      <c r="CK26" t="str">
        <f t="shared" si="49"/>
        <v>62 Leisure, travel and related personal service occupations</v>
      </c>
      <c r="CL26" s="69">
        <v>0.80827783483635141</v>
      </c>
      <c r="CM26" s="69">
        <v>0.73030810463209417</v>
      </c>
      <c r="CN26" s="69">
        <v>0.5725507258541952</v>
      </c>
      <c r="CO26" s="69">
        <v>0.34121857640982539</v>
      </c>
      <c r="CP26" s="69">
        <v>0.17184042127125226</v>
      </c>
      <c r="CQ26" s="69"/>
      <c r="CR26" s="69">
        <f t="shared" si="50"/>
        <v>-0.40071030458294293</v>
      </c>
      <c r="CS26" s="69">
        <f>'RD T1'!E286</f>
        <v>0.10395402370564448</v>
      </c>
      <c r="CT26" s="69">
        <f t="shared" si="51"/>
        <v>-0.29675628087729844</v>
      </c>
    </row>
    <row r="27" spans="1:98" x14ac:dyDescent="0.2">
      <c r="A27" s="10" t="str">
        <f>name!D23</f>
        <v>63 Community and civil enforcement occupations</v>
      </c>
      <c r="B27" s="69">
        <v>8.158637030556725E-4</v>
      </c>
      <c r="C27" s="69">
        <v>7.1552462320721493E-4</v>
      </c>
      <c r="D27" s="69">
        <v>7.2793887739136694E-4</v>
      </c>
      <c r="E27" s="69">
        <v>8.8510818518416792E-4</v>
      </c>
      <c r="F27" s="69">
        <v>1.4454340633165855E-3</v>
      </c>
      <c r="G27" s="11"/>
      <c r="H27" s="69">
        <f t="shared" si="26"/>
        <v>7.1749518592521854E-4</v>
      </c>
      <c r="I27" s="69">
        <f>'RD T1'!E55</f>
        <v>6.35272142223858E-4</v>
      </c>
      <c r="J27" s="69">
        <f t="shared" si="27"/>
        <v>1.3527673281490764E-3</v>
      </c>
      <c r="L27" t="str">
        <f t="shared" si="28"/>
        <v>63 Community and civil enforcement occupations</v>
      </c>
      <c r="M27" s="69">
        <v>1.502013547868266E-2</v>
      </c>
      <c r="N27" s="69">
        <v>1.3082459326661296E-2</v>
      </c>
      <c r="O27" s="69">
        <v>1.5030510419459816E-2</v>
      </c>
      <c r="P27" s="69">
        <v>1.4998798500505211E-2</v>
      </c>
      <c r="Q27" s="69">
        <v>2.3107339245472529E-2</v>
      </c>
      <c r="R27" s="11"/>
      <c r="S27" s="69">
        <f t="shared" si="29"/>
        <v>8.0768288260127125E-3</v>
      </c>
      <c r="T27" s="69">
        <f>'RD T1'!E84</f>
        <v>1.0486573950612503E-2</v>
      </c>
      <c r="U27" s="69">
        <f t="shared" si="30"/>
        <v>1.8563402776625215E-2</v>
      </c>
      <c r="W27" t="str">
        <f t="shared" si="31"/>
        <v>63 Community and civil enforcement occupations</v>
      </c>
      <c r="X27" s="69">
        <v>6.2940088415079143E-2</v>
      </c>
      <c r="Y27" s="69">
        <v>6.8774341528574159E-2</v>
      </c>
      <c r="Z27" s="69">
        <v>7.5240457844552536E-2</v>
      </c>
      <c r="AA27" s="69">
        <v>8.1363202281503552E-2</v>
      </c>
      <c r="AB27" s="69">
        <v>0.1122847103884423</v>
      </c>
      <c r="AC27" s="69"/>
      <c r="AD27" s="69">
        <f t="shared" si="32"/>
        <v>3.7044252543889766E-2</v>
      </c>
      <c r="AE27" s="69">
        <f>'RD T1'!E113</f>
        <v>5.8862266796211551E-2</v>
      </c>
      <c r="AF27" s="69">
        <f t="shared" si="33"/>
        <v>9.5906519340101318E-2</v>
      </c>
      <c r="AH27" t="str">
        <f t="shared" si="34"/>
        <v>63 Community and civil enforcement occupations</v>
      </c>
      <c r="AI27" s="69">
        <v>1.8609573319410471E-2</v>
      </c>
      <c r="AJ27" s="69">
        <v>1.8116427724282583E-2</v>
      </c>
      <c r="AK27" s="69">
        <v>2.3410513588813128E-2</v>
      </c>
      <c r="AL27" s="69">
        <v>1.9378569479870725E-2</v>
      </c>
      <c r="AM27" s="69">
        <v>2.6275231551898055E-2</v>
      </c>
      <c r="AN27" s="69"/>
      <c r="AO27" s="69">
        <f t="shared" si="35"/>
        <v>2.864717963084927E-3</v>
      </c>
      <c r="AP27" s="69">
        <f>'RD T1'!E142</f>
        <v>1.3327892766120415E-2</v>
      </c>
      <c r="AQ27" s="69">
        <f t="shared" si="36"/>
        <v>1.6192610729205342E-2</v>
      </c>
      <c r="AS27" t="str">
        <f t="shared" si="37"/>
        <v>63 Community and civil enforcement occupations</v>
      </c>
      <c r="AT27" s="69">
        <v>1.8284586167944029E-2</v>
      </c>
      <c r="AU27" s="69">
        <v>1.6295157830064723E-2</v>
      </c>
      <c r="AV27" s="69">
        <v>2.0087446694374272E-2</v>
      </c>
      <c r="AW27" s="69">
        <v>1.5088347508963229E-2</v>
      </c>
      <c r="AX27" s="69">
        <v>1.8336211828513659E-2</v>
      </c>
      <c r="AY27" s="69"/>
      <c r="AZ27" s="69">
        <f t="shared" si="38"/>
        <v>-1.7512348658606132E-3</v>
      </c>
      <c r="BA27" s="69">
        <f>'RD T1'!E171</f>
        <v>9.8932286744192327E-3</v>
      </c>
      <c r="BB27" s="69">
        <f t="shared" si="39"/>
        <v>8.1419938085586195E-3</v>
      </c>
      <c r="BD27" t="str">
        <f t="shared" si="40"/>
        <v>63 Community and civil enforcement occupations</v>
      </c>
      <c r="BE27" s="69">
        <v>8.8405551306965924E-2</v>
      </c>
      <c r="BF27" s="69">
        <v>6.4404049027917964E-2</v>
      </c>
      <c r="BG27" s="69">
        <v>9.6967357934995696E-2</v>
      </c>
      <c r="BH27" s="69">
        <v>5.7887543070296615E-2</v>
      </c>
      <c r="BI27" s="69">
        <v>7.1668379018406114E-2</v>
      </c>
      <c r="BJ27" s="69"/>
      <c r="BK27" s="69">
        <f t="shared" si="41"/>
        <v>-2.5298978916589582E-2</v>
      </c>
      <c r="BL27" s="69">
        <f>'RD T1'!E200</f>
        <v>2.3987807907452106E-2</v>
      </c>
      <c r="BM27" s="69">
        <f t="shared" si="42"/>
        <v>-1.3111710091374754E-3</v>
      </c>
      <c r="BO27" t="str">
        <f t="shared" si="43"/>
        <v>63 Community and civil enforcement occupations</v>
      </c>
      <c r="BP27" s="69">
        <v>0.11639599826716283</v>
      </c>
      <c r="BQ27" s="69">
        <v>9.2717309941291196E-2</v>
      </c>
      <c r="BR27" s="69">
        <v>0.12945941298327629</v>
      </c>
      <c r="BS27" s="69">
        <v>8.0409373980215693E-2</v>
      </c>
      <c r="BT27" s="69">
        <v>7.6156733977506039E-2</v>
      </c>
      <c r="BU27" s="69"/>
      <c r="BV27" s="69">
        <f t="shared" si="44"/>
        <v>-5.3302679005770251E-2</v>
      </c>
      <c r="BW27" s="69">
        <f>'RD T1'!E229</f>
        <v>3.5009497198482717E-2</v>
      </c>
      <c r="BX27" s="69">
        <f t="shared" si="45"/>
        <v>-1.8293181807287534E-2</v>
      </c>
      <c r="BZ27" t="str">
        <f t="shared" si="46"/>
        <v>63 Community and civil enforcement occupations</v>
      </c>
      <c r="CA27" s="69">
        <v>0.1047072630204082</v>
      </c>
      <c r="CB27" s="69">
        <v>8.4185913492364858E-2</v>
      </c>
      <c r="CC27" s="69">
        <v>0.10284387912307397</v>
      </c>
      <c r="CD27" s="69">
        <v>7.1767707976442371E-2</v>
      </c>
      <c r="CE27" s="69">
        <v>5.7475990759506136E-2</v>
      </c>
      <c r="CF27" s="69"/>
      <c r="CG27" s="69">
        <f t="shared" si="47"/>
        <v>-4.5367888363567831E-2</v>
      </c>
      <c r="CH27" s="69">
        <f>'RD T1'!E258</f>
        <v>2.6692709824715125E-2</v>
      </c>
      <c r="CI27" s="69">
        <f t="shared" si="48"/>
        <v>-1.8675178538852706E-2</v>
      </c>
      <c r="CK27" t="str">
        <f t="shared" si="49"/>
        <v>63 Community and civil enforcement occupations</v>
      </c>
      <c r="CL27" s="69">
        <v>3.8271042209777416E-2</v>
      </c>
      <c r="CM27" s="69">
        <v>2.7155974053408673E-2</v>
      </c>
      <c r="CN27" s="69">
        <v>3.2271705927864727E-2</v>
      </c>
      <c r="CO27" s="69">
        <v>1.4356075587196719E-2</v>
      </c>
      <c r="CP27" s="69">
        <v>9.1755638612215952E-3</v>
      </c>
      <c r="CQ27" s="69"/>
      <c r="CR27" s="69">
        <f t="shared" si="50"/>
        <v>-2.3096142066643132E-2</v>
      </c>
      <c r="CS27" s="69">
        <f>'RD T1'!E287</f>
        <v>3.9800711426400586E-3</v>
      </c>
      <c r="CT27" s="69">
        <f t="shared" si="51"/>
        <v>-1.9116070924003074E-2</v>
      </c>
    </row>
    <row r="28" spans="1:98" x14ac:dyDescent="0.2">
      <c r="A28" s="10" t="str">
        <f>name!D24</f>
        <v>71 Sales occupations</v>
      </c>
      <c r="B28" s="69">
        <v>7.1737304577393315E-2</v>
      </c>
      <c r="C28" s="69">
        <v>6.8642477326979839E-2</v>
      </c>
      <c r="D28" s="69">
        <v>5.8461693484205692E-2</v>
      </c>
      <c r="E28" s="69">
        <v>8.5061106768967401E-2</v>
      </c>
      <c r="F28" s="69">
        <v>0.11613422408055712</v>
      </c>
      <c r="G28" s="11"/>
      <c r="H28" s="69">
        <f t="shared" si="26"/>
        <v>5.7672530596351433E-2</v>
      </c>
      <c r="I28" s="69">
        <f>'RD T1'!E56</f>
        <v>4.8341152147354308E-2</v>
      </c>
      <c r="J28" s="69">
        <f t="shared" si="27"/>
        <v>0.10601368274370573</v>
      </c>
      <c r="L28" t="str">
        <f t="shared" si="28"/>
        <v>71 Sales occupations</v>
      </c>
      <c r="M28" s="69">
        <v>0.81963159038305511</v>
      </c>
      <c r="N28" s="69">
        <v>0.92117283628489255</v>
      </c>
      <c r="O28" s="69">
        <v>0.78251986945332686</v>
      </c>
      <c r="P28" s="69">
        <v>1.2215706562209188</v>
      </c>
      <c r="Q28" s="69">
        <v>1.8642666846746738</v>
      </c>
      <c r="R28" s="11"/>
      <c r="S28" s="69">
        <f t="shared" si="29"/>
        <v>1.081746815221347</v>
      </c>
      <c r="T28" s="69">
        <f>'RD T1'!E85</f>
        <v>0.74101862107704275</v>
      </c>
      <c r="U28" s="69">
        <f t="shared" si="30"/>
        <v>1.8227654362983898</v>
      </c>
      <c r="W28" t="str">
        <f t="shared" si="31"/>
        <v>71 Sales occupations</v>
      </c>
      <c r="X28" s="69">
        <v>3.276166026036492</v>
      </c>
      <c r="Y28" s="69">
        <v>3.4305341109862568</v>
      </c>
      <c r="Z28" s="69">
        <v>3.2495074767161434</v>
      </c>
      <c r="AA28" s="69">
        <v>3.9525611078464689</v>
      </c>
      <c r="AB28" s="69">
        <v>5.0809652484621166</v>
      </c>
      <c r="AC28" s="69"/>
      <c r="AD28" s="69">
        <f t="shared" si="32"/>
        <v>1.8314577717459732</v>
      </c>
      <c r="AE28" s="69">
        <f>'RD T1'!E114</f>
        <v>2.3561941886728026</v>
      </c>
      <c r="AF28" s="69">
        <f t="shared" si="33"/>
        <v>4.1876519604187763</v>
      </c>
      <c r="AH28" t="str">
        <f t="shared" si="34"/>
        <v>71 Sales occupations</v>
      </c>
      <c r="AI28" s="69">
        <v>1.179273579053205</v>
      </c>
      <c r="AJ28" s="69">
        <v>1.1352971830462992</v>
      </c>
      <c r="AK28" s="69">
        <v>1.0865745755894571</v>
      </c>
      <c r="AL28" s="69">
        <v>1.261708779981316</v>
      </c>
      <c r="AM28" s="69">
        <v>1.5590527114945574</v>
      </c>
      <c r="AN28" s="69"/>
      <c r="AO28" s="69">
        <f t="shared" si="35"/>
        <v>0.47247813590510024</v>
      </c>
      <c r="AP28" s="69">
        <f>'RD T1'!E143</f>
        <v>0.75134997741294862</v>
      </c>
      <c r="AQ28" s="69">
        <f t="shared" si="36"/>
        <v>1.2238281133180489</v>
      </c>
      <c r="AS28" t="str">
        <f t="shared" si="37"/>
        <v>71 Sales occupations</v>
      </c>
      <c r="AT28" s="69">
        <v>0.97312715675252737</v>
      </c>
      <c r="AU28" s="69">
        <v>0.96492595091097111</v>
      </c>
      <c r="AV28" s="69">
        <v>0.86853643124576718</v>
      </c>
      <c r="AW28" s="69">
        <v>0.96877894081472793</v>
      </c>
      <c r="AX28" s="69">
        <v>1.1976366183753746</v>
      </c>
      <c r="AY28" s="69"/>
      <c r="AZ28" s="69">
        <f t="shared" si="38"/>
        <v>0.32910018712960742</v>
      </c>
      <c r="BA28" s="69">
        <f>'RD T1'!E172</f>
        <v>0.50305804841504198</v>
      </c>
      <c r="BB28" s="69">
        <f t="shared" si="39"/>
        <v>0.83215823554464941</v>
      </c>
      <c r="BD28" t="str">
        <f t="shared" si="40"/>
        <v>71 Sales occupations</v>
      </c>
      <c r="BE28" s="69">
        <v>8.3903556372396455</v>
      </c>
      <c r="BF28" s="69">
        <v>8.3405511002944746</v>
      </c>
      <c r="BG28" s="69">
        <v>8.732971811153849</v>
      </c>
      <c r="BH28" s="69">
        <v>8.7249971087456721</v>
      </c>
      <c r="BI28" s="69">
        <v>9.4426318621323624</v>
      </c>
      <c r="BJ28" s="69"/>
      <c r="BK28" s="69">
        <f t="shared" si="41"/>
        <v>0.70966005097851337</v>
      </c>
      <c r="BL28" s="69">
        <f>'RD T1'!E201</f>
        <v>4.0459989069106106</v>
      </c>
      <c r="BM28" s="69">
        <f t="shared" si="42"/>
        <v>4.755658957889124</v>
      </c>
      <c r="BO28" t="str">
        <f t="shared" si="43"/>
        <v>71 Sales occupations</v>
      </c>
      <c r="BP28" s="69">
        <v>8.749234972666299</v>
      </c>
      <c r="BQ28" s="69">
        <v>7.6682863560595305</v>
      </c>
      <c r="BR28" s="69">
        <v>8.2427593347896959</v>
      </c>
      <c r="BS28" s="69">
        <v>7.2157925701711374</v>
      </c>
      <c r="BT28" s="69">
        <v>5.9745630459673205</v>
      </c>
      <c r="BU28" s="69"/>
      <c r="BV28" s="69">
        <f t="shared" si="44"/>
        <v>-2.2681962888223755</v>
      </c>
      <c r="BW28" s="69">
        <f>'RD T1'!E230</f>
        <v>3.3138779833501681</v>
      </c>
      <c r="BX28" s="69">
        <f t="shared" si="45"/>
        <v>1.0456816945277927</v>
      </c>
      <c r="BZ28" t="str">
        <f t="shared" si="46"/>
        <v>71 Sales occupations</v>
      </c>
      <c r="CA28" s="69">
        <v>6.2344325954402047</v>
      </c>
      <c r="CB28" s="69">
        <v>5.6968693511987674</v>
      </c>
      <c r="CC28" s="69">
        <v>4.7872265448314071</v>
      </c>
      <c r="CD28" s="69">
        <v>3.956152622091353</v>
      </c>
      <c r="CE28" s="69">
        <v>1.8890170105141479</v>
      </c>
      <c r="CF28" s="69"/>
      <c r="CG28" s="69">
        <f t="shared" si="47"/>
        <v>-2.8982095343172594</v>
      </c>
      <c r="CH28" s="69">
        <f>'RD T1'!E259</f>
        <v>1.1382218151383448</v>
      </c>
      <c r="CI28" s="69">
        <f t="shared" si="48"/>
        <v>-1.7599877191789146</v>
      </c>
      <c r="CK28" t="str">
        <f t="shared" si="49"/>
        <v>71 Sales occupations</v>
      </c>
      <c r="CL28" s="69">
        <v>2.9281021129134994</v>
      </c>
      <c r="CM28" s="69">
        <v>2.5549614542555439</v>
      </c>
      <c r="CN28" s="69">
        <v>1.8625030848359827</v>
      </c>
      <c r="CO28" s="69">
        <v>1.3468350156478057</v>
      </c>
      <c r="CP28" s="69">
        <v>0.79538735991133913</v>
      </c>
      <c r="CQ28" s="69"/>
      <c r="CR28" s="69">
        <f t="shared" si="50"/>
        <v>-1.0671157249246437</v>
      </c>
      <c r="CS28" s="69">
        <f>'RD T1'!E288</f>
        <v>0.35479210247872389</v>
      </c>
      <c r="CT28" s="69">
        <f t="shared" si="51"/>
        <v>-0.71232362244591974</v>
      </c>
    </row>
    <row r="29" spans="1:98" x14ac:dyDescent="0.2">
      <c r="A29" s="10" t="str">
        <f>name!D25</f>
        <v>72 Customer service occupations</v>
      </c>
      <c r="B29" s="69">
        <v>2.7418443397379037E-2</v>
      </c>
      <c r="C29" s="69">
        <v>2.8072748395007195E-2</v>
      </c>
      <c r="D29" s="69">
        <v>2.6286684527728307E-2</v>
      </c>
      <c r="E29" s="69">
        <v>4.7545286401733264E-2</v>
      </c>
      <c r="F29" s="69">
        <v>7.1321263646632257E-2</v>
      </c>
      <c r="G29" s="11"/>
      <c r="H29" s="69">
        <f>F29-D29</f>
        <v>4.5034579118903947E-2</v>
      </c>
      <c r="I29" s="69">
        <f>'RD T1'!E57</f>
        <v>2.564828472389117E-2</v>
      </c>
      <c r="J29" s="69">
        <f t="shared" si="27"/>
        <v>7.0682863842795124E-2</v>
      </c>
      <c r="L29" t="str">
        <f t="shared" si="28"/>
        <v>72 Customer service occupations</v>
      </c>
      <c r="M29" s="69">
        <v>0.25800858102012991</v>
      </c>
      <c r="N29" s="69">
        <v>0.29742576423701156</v>
      </c>
      <c r="O29" s="69">
        <v>0.27129815200178647</v>
      </c>
      <c r="P29" s="69">
        <v>0.45454435267261939</v>
      </c>
      <c r="Q29" s="69">
        <v>0.68190174476732468</v>
      </c>
      <c r="R29" s="11"/>
      <c r="S29" s="69">
        <f t="shared" si="29"/>
        <v>0.41060359276553821</v>
      </c>
      <c r="T29" s="69">
        <f>'RD T1'!E86</f>
        <v>0.26391028305329117</v>
      </c>
      <c r="U29" s="69">
        <f t="shared" si="30"/>
        <v>0.67451387581882938</v>
      </c>
      <c r="W29" t="str">
        <f t="shared" si="31"/>
        <v>72 Customer service occupations</v>
      </c>
      <c r="X29" s="69">
        <v>1.1475742255580579</v>
      </c>
      <c r="Y29" s="69">
        <v>1.2034251789686206</v>
      </c>
      <c r="Z29" s="69">
        <v>1.2483076445621553</v>
      </c>
      <c r="AA29" s="69">
        <v>1.6344886559256078</v>
      </c>
      <c r="AB29" s="69">
        <v>2.1639528070175942</v>
      </c>
      <c r="AC29" s="69"/>
      <c r="AD29" s="69">
        <f t="shared" si="32"/>
        <v>0.91564516245543892</v>
      </c>
      <c r="AE29" s="69">
        <f>'RD T1'!E115</f>
        <v>0.89213481912835835</v>
      </c>
      <c r="AF29" s="69">
        <f t="shared" si="33"/>
        <v>1.8077799815837974</v>
      </c>
      <c r="AH29" t="str">
        <f t="shared" si="34"/>
        <v>72 Customer service occupations</v>
      </c>
      <c r="AI29" s="69">
        <v>0.32368680761131952</v>
      </c>
      <c r="AJ29" s="69">
        <v>0.36640504671795282</v>
      </c>
      <c r="AK29" s="69">
        <v>0.37377791519733128</v>
      </c>
      <c r="AL29" s="69">
        <v>0.48448872722676201</v>
      </c>
      <c r="AM29" s="69">
        <v>0.62820257641951904</v>
      </c>
      <c r="AN29" s="69"/>
      <c r="AO29" s="69">
        <f t="shared" si="35"/>
        <v>0.25442466122218776</v>
      </c>
      <c r="AP29" s="69">
        <f>'RD T1'!E144</f>
        <v>0.27725608225104714</v>
      </c>
      <c r="AQ29" s="69">
        <f t="shared" si="36"/>
        <v>0.53168074347323491</v>
      </c>
      <c r="AS29" t="str">
        <f t="shared" si="37"/>
        <v>72 Customer service occupations</v>
      </c>
      <c r="AT29" s="69">
        <v>0.48741006449159519</v>
      </c>
      <c r="AU29" s="69">
        <v>0.48784302056032702</v>
      </c>
      <c r="AV29" s="69">
        <v>0.49608820353588795</v>
      </c>
      <c r="AW29" s="69">
        <v>0.64795945313815939</v>
      </c>
      <c r="AX29" s="69">
        <v>0.79518706459231836</v>
      </c>
      <c r="AY29" s="69"/>
      <c r="AZ29" s="69">
        <f t="shared" si="38"/>
        <v>0.29909886105643041</v>
      </c>
      <c r="BA29" s="69">
        <f>'RD T1'!E173</f>
        <v>0.31298722887970015</v>
      </c>
      <c r="BB29" s="69">
        <f t="shared" si="39"/>
        <v>0.61208608993613056</v>
      </c>
      <c r="BD29" t="str">
        <f t="shared" si="40"/>
        <v>72 Customer service occupations</v>
      </c>
      <c r="BE29" s="69">
        <v>2.1136787214449861</v>
      </c>
      <c r="BF29" s="69">
        <v>2.067992541628823</v>
      </c>
      <c r="BG29" s="69">
        <v>2.3576916732872912</v>
      </c>
      <c r="BH29" s="69">
        <v>2.5803422603341089</v>
      </c>
      <c r="BI29" s="69">
        <v>3.0731736716830391</v>
      </c>
      <c r="BJ29" s="69"/>
      <c r="BK29" s="69">
        <f t="shared" si="41"/>
        <v>0.71548199839574789</v>
      </c>
      <c r="BL29" s="69">
        <f>'RD T1'!E202</f>
        <v>1.1326921635000244</v>
      </c>
      <c r="BM29" s="69">
        <f t="shared" si="42"/>
        <v>1.8481741618957723</v>
      </c>
      <c r="BO29" t="str">
        <f t="shared" si="43"/>
        <v>72 Customer service occupations</v>
      </c>
      <c r="BP29" s="69">
        <v>1.9987016179650947</v>
      </c>
      <c r="BQ29" s="69">
        <v>1.9316923205798604</v>
      </c>
      <c r="BR29" s="69">
        <v>2.1893909309715158</v>
      </c>
      <c r="BS29" s="69">
        <v>2.0661945281027339</v>
      </c>
      <c r="BT29" s="69">
        <v>1.8610597556078361</v>
      </c>
      <c r="BU29" s="69"/>
      <c r="BV29" s="69">
        <f t="shared" si="44"/>
        <v>-0.32833117536367973</v>
      </c>
      <c r="BW29" s="69">
        <f>'RD T1'!E231</f>
        <v>0.92084203041957846</v>
      </c>
      <c r="BX29" s="69">
        <f t="shared" si="45"/>
        <v>0.59251085505589873</v>
      </c>
      <c r="BZ29" t="str">
        <f t="shared" si="46"/>
        <v>72 Customer service occupations</v>
      </c>
      <c r="CA29" s="69">
        <v>1.1995039166562587</v>
      </c>
      <c r="CB29" s="69">
        <v>1.0380406897748309</v>
      </c>
      <c r="CC29" s="69">
        <v>1.016826161928017</v>
      </c>
      <c r="CD29" s="69">
        <v>1.0544553471987939</v>
      </c>
      <c r="CE29" s="69">
        <v>1.0187165727636387</v>
      </c>
      <c r="CF29" s="69"/>
      <c r="CG29" s="69">
        <f t="shared" si="47"/>
        <v>1.890410835621692E-3</v>
      </c>
      <c r="CH29" s="69">
        <f>'RD T1'!E260</f>
        <v>0.32645286191036649</v>
      </c>
      <c r="CI29" s="69">
        <f t="shared" si="48"/>
        <v>0.32834327274598818</v>
      </c>
      <c r="CK29" t="str">
        <f t="shared" si="49"/>
        <v>72 Customer service occupations</v>
      </c>
      <c r="CL29" s="69">
        <v>0.31997515695139861</v>
      </c>
      <c r="CM29" s="69">
        <v>0.3960300793104688</v>
      </c>
      <c r="CN29" s="69">
        <v>0.33046488088936532</v>
      </c>
      <c r="CO29" s="69">
        <v>0.36897157001686087</v>
      </c>
      <c r="CP29" s="69">
        <v>0.33218185109723936</v>
      </c>
      <c r="CQ29" s="69"/>
      <c r="CR29" s="69">
        <f t="shared" si="50"/>
        <v>1.7169702078740356E-3</v>
      </c>
      <c r="CS29" s="69">
        <f>'RD T1'!E289</f>
        <v>0.12281760617887186</v>
      </c>
      <c r="CT29" s="69">
        <f t="shared" si="51"/>
        <v>0.12453457638674589</v>
      </c>
    </row>
    <row r="30" spans="1:98" x14ac:dyDescent="0.2">
      <c r="A30" s="10" t="str">
        <f>name!D26</f>
        <v>81 Process, plant and machine operatives</v>
      </c>
      <c r="B30" s="69">
        <v>3.1684366510814001E-2</v>
      </c>
      <c r="C30" s="69">
        <v>3.2544284697923156E-2</v>
      </c>
      <c r="D30" s="69">
        <v>2.2443114708640112E-2</v>
      </c>
      <c r="E30" s="69">
        <v>4.6202288602408319E-2</v>
      </c>
      <c r="F30" s="69">
        <v>9.4389756794589025E-2</v>
      </c>
      <c r="G30" s="11"/>
      <c r="H30" s="69">
        <f t="shared" si="26"/>
        <v>7.194664208594892E-2</v>
      </c>
      <c r="I30" s="69">
        <f>'RD T1'!E58</f>
        <v>3.5804185249070551E-2</v>
      </c>
      <c r="J30" s="69">
        <f t="shared" si="27"/>
        <v>0.10775082733501948</v>
      </c>
      <c r="L30" t="str">
        <f t="shared" si="28"/>
        <v>81 Process, plant and machine operatives</v>
      </c>
      <c r="M30" s="69">
        <v>0.23914724596983813</v>
      </c>
      <c r="N30" s="69">
        <v>0.29623706143280576</v>
      </c>
      <c r="O30" s="69">
        <v>0.22993702342670314</v>
      </c>
      <c r="P30" s="69">
        <v>0.44006549426412839</v>
      </c>
      <c r="Q30" s="69">
        <v>0.73016815153036851</v>
      </c>
      <c r="R30" s="11"/>
      <c r="S30" s="69">
        <f t="shared" si="29"/>
        <v>0.50023112810366532</v>
      </c>
      <c r="T30" s="69">
        <f>'RD T1'!E87</f>
        <v>0.29406819960245817</v>
      </c>
      <c r="U30" s="69">
        <f t="shared" si="30"/>
        <v>0.79429932770612344</v>
      </c>
      <c r="W30" t="str">
        <f t="shared" si="31"/>
        <v>81 Process, plant and machine operatives</v>
      </c>
      <c r="X30" s="69">
        <v>0.5890039640435446</v>
      </c>
      <c r="Y30" s="69">
        <v>0.5605892119608894</v>
      </c>
      <c r="Z30" s="69">
        <v>0.49421644475755305</v>
      </c>
      <c r="AA30" s="69">
        <v>0.79828695583722231</v>
      </c>
      <c r="AB30" s="69">
        <v>1.2676641671323436</v>
      </c>
      <c r="AC30" s="69"/>
      <c r="AD30" s="69">
        <f t="shared" si="32"/>
        <v>0.77344772237479065</v>
      </c>
      <c r="AE30" s="69">
        <f>'RD T1'!E116</f>
        <v>0.51108520161822113</v>
      </c>
      <c r="AF30" s="69">
        <f t="shared" si="33"/>
        <v>1.2845329239930119</v>
      </c>
      <c r="AH30" t="str">
        <f t="shared" si="34"/>
        <v>81 Process, plant and machine operatives</v>
      </c>
      <c r="AI30" s="69">
        <v>0.25490994860379051</v>
      </c>
      <c r="AJ30" s="69">
        <v>0.25122456178771407</v>
      </c>
      <c r="AK30" s="69">
        <v>0.23433376558337957</v>
      </c>
      <c r="AL30" s="69">
        <v>0.35143755416810463</v>
      </c>
      <c r="AM30" s="69">
        <v>0.50045514298515736</v>
      </c>
      <c r="AN30" s="69"/>
      <c r="AO30" s="69">
        <f t="shared" si="35"/>
        <v>0.26612137740177777</v>
      </c>
      <c r="AP30" s="69">
        <f>'RD T1'!E145</f>
        <v>0.19604157758280089</v>
      </c>
      <c r="AQ30" s="69">
        <f t="shared" si="36"/>
        <v>0.46216295498457866</v>
      </c>
      <c r="AS30" t="str">
        <f t="shared" si="37"/>
        <v>81 Process, plant and machine operatives</v>
      </c>
      <c r="AT30" s="69">
        <v>0.51908849333146279</v>
      </c>
      <c r="AU30" s="69">
        <v>0.50514548484437427</v>
      </c>
      <c r="AV30" s="69">
        <v>0.45793093345875724</v>
      </c>
      <c r="AW30" s="69">
        <v>0.6120988584951953</v>
      </c>
      <c r="AX30" s="69">
        <v>0.80745704431241072</v>
      </c>
      <c r="AY30" s="69"/>
      <c r="AZ30" s="69">
        <f t="shared" si="38"/>
        <v>0.34952611085365348</v>
      </c>
      <c r="BA30" s="69">
        <f>'RD T1'!E174</f>
        <v>0.33877349750399693</v>
      </c>
      <c r="BB30" s="69">
        <f t="shared" si="39"/>
        <v>0.68829960835765047</v>
      </c>
      <c r="BD30" t="str">
        <f t="shared" si="40"/>
        <v>81 Process, plant and machine operatives</v>
      </c>
      <c r="BE30" s="69">
        <v>3.7226601824639225</v>
      </c>
      <c r="BF30" s="69">
        <v>3.6566241081181379</v>
      </c>
      <c r="BG30" s="69">
        <v>3.6302213087657011</v>
      </c>
      <c r="BH30" s="69">
        <v>3.8949904300268816</v>
      </c>
      <c r="BI30" s="69">
        <v>4.1857153042203459</v>
      </c>
      <c r="BJ30" s="69"/>
      <c r="BK30" s="69">
        <f t="shared" si="41"/>
        <v>0.55549399545464473</v>
      </c>
      <c r="BL30" s="69">
        <f>'RD T1'!E203</f>
        <v>1.4662706421643532</v>
      </c>
      <c r="BM30" s="69">
        <f t="shared" si="42"/>
        <v>2.0217646376189977</v>
      </c>
      <c r="BO30" t="str">
        <f t="shared" si="43"/>
        <v>81 Process, plant and machine operatives</v>
      </c>
      <c r="BP30" s="69">
        <v>4.9358834761258983</v>
      </c>
      <c r="BQ30" s="69">
        <v>4.7035487504989488</v>
      </c>
      <c r="BR30" s="69">
        <v>4.7418666233715392</v>
      </c>
      <c r="BS30" s="69">
        <v>4.8336046765810359</v>
      </c>
      <c r="BT30" s="69">
        <v>4.0864357809673439</v>
      </c>
      <c r="BU30" s="69"/>
      <c r="BV30" s="69">
        <f t="shared" si="44"/>
        <v>-0.65543084240419525</v>
      </c>
      <c r="BW30" s="69">
        <f>'RD T1'!E232</f>
        <v>1.8526983116784577</v>
      </c>
      <c r="BX30" s="69">
        <f t="shared" si="45"/>
        <v>1.1972674692742624</v>
      </c>
      <c r="BZ30" t="str">
        <f t="shared" si="46"/>
        <v>81 Process, plant and machine operatives</v>
      </c>
      <c r="CA30" s="69">
        <v>4.6879450491591292</v>
      </c>
      <c r="CB30" s="69">
        <v>4.0218647412726902</v>
      </c>
      <c r="CC30" s="69">
        <v>3.4315788299623708</v>
      </c>
      <c r="CD30" s="69">
        <v>3.3685984711782853</v>
      </c>
      <c r="CE30" s="69">
        <v>1.6779897148596068</v>
      </c>
      <c r="CF30" s="69"/>
      <c r="CG30" s="69">
        <f t="shared" si="47"/>
        <v>-1.7535891151027641</v>
      </c>
      <c r="CH30" s="69">
        <f>'RD T1'!E261</f>
        <v>0.98897515463187613</v>
      </c>
      <c r="CI30" s="69">
        <f t="shared" si="48"/>
        <v>-0.76461396047088792</v>
      </c>
      <c r="CK30" t="str">
        <f t="shared" si="49"/>
        <v>81 Process, plant and machine operatives</v>
      </c>
      <c r="CL30" s="69">
        <v>2.3904609432359747</v>
      </c>
      <c r="CM30" s="69">
        <v>2.0006628147662098</v>
      </c>
      <c r="CN30" s="69">
        <v>1.5291040929477424</v>
      </c>
      <c r="CO30" s="69">
        <v>0.81279071212804421</v>
      </c>
      <c r="CP30" s="69">
        <v>0.23984233558007428</v>
      </c>
      <c r="CQ30" s="69"/>
      <c r="CR30" s="69">
        <f t="shared" si="50"/>
        <v>-1.2892617573676681</v>
      </c>
      <c r="CS30" s="69">
        <f>'RD T1'!E290</f>
        <v>0.19068023346644331</v>
      </c>
      <c r="CT30" s="69">
        <f t="shared" si="51"/>
        <v>-1.0985815239012249</v>
      </c>
    </row>
    <row r="31" spans="1:98" x14ac:dyDescent="0.2">
      <c r="A31" s="10" t="str">
        <f>name!D27</f>
        <v>82 Transport and mobile machine drivers and operatives</v>
      </c>
      <c r="B31" s="69">
        <v>3.0145396046917478E-2</v>
      </c>
      <c r="C31" s="69">
        <v>3.0278845674407466E-2</v>
      </c>
      <c r="D31" s="69">
        <v>2.6210363310004762E-2</v>
      </c>
      <c r="E31" s="69">
        <v>4.4157378057111216E-2</v>
      </c>
      <c r="F31" s="69">
        <v>6.6662475768818355E-2</v>
      </c>
      <c r="G31" s="11"/>
      <c r="H31" s="69">
        <f t="shared" si="26"/>
        <v>4.0452112458813597E-2</v>
      </c>
      <c r="I31" s="69">
        <f>'RD T1'!E59</f>
        <v>3.6845179844533706E-2</v>
      </c>
      <c r="J31" s="69">
        <f t="shared" si="27"/>
        <v>7.7297292303347309E-2</v>
      </c>
      <c r="L31" t="str">
        <f t="shared" si="28"/>
        <v>82 Transport and mobile machine drivers and operatives</v>
      </c>
      <c r="M31" s="69">
        <v>0.20984154575537536</v>
      </c>
      <c r="N31" s="69">
        <v>0.22488336168497797</v>
      </c>
      <c r="O31" s="69">
        <v>0.18830616446402801</v>
      </c>
      <c r="P31" s="69">
        <v>0.28705806755395363</v>
      </c>
      <c r="Q31" s="69">
        <v>0.42412741705251134</v>
      </c>
      <c r="R31" s="11"/>
      <c r="S31" s="69">
        <f t="shared" si="29"/>
        <v>0.23582125258848333</v>
      </c>
      <c r="T31" s="69">
        <f>'RD T1'!E88</f>
        <v>0.22838614987380862</v>
      </c>
      <c r="U31" s="69">
        <f t="shared" si="30"/>
        <v>0.46420740246229197</v>
      </c>
      <c r="W31" t="str">
        <f t="shared" si="31"/>
        <v>82 Transport and mobile machine drivers and operatives</v>
      </c>
      <c r="X31" s="69">
        <v>0.70812751636753868</v>
      </c>
      <c r="Y31" s="69">
        <v>0.74248448390330146</v>
      </c>
      <c r="Z31" s="69">
        <v>0.75509626532213026</v>
      </c>
      <c r="AA31" s="69">
        <v>0.96365926300282689</v>
      </c>
      <c r="AB31" s="69">
        <v>1.4196378996800225</v>
      </c>
      <c r="AC31" s="69"/>
      <c r="AD31" s="69">
        <f t="shared" si="32"/>
        <v>0.66454163435789226</v>
      </c>
      <c r="AE31" s="69">
        <f>'RD T1'!E117</f>
        <v>0.78058079796269431</v>
      </c>
      <c r="AF31" s="69">
        <f t="shared" si="33"/>
        <v>1.4451224323205865</v>
      </c>
      <c r="AH31" t="str">
        <f t="shared" si="34"/>
        <v>82 Transport and mobile machine drivers and operatives</v>
      </c>
      <c r="AI31" s="69">
        <v>0.29084604975134065</v>
      </c>
      <c r="AJ31" s="69">
        <v>0.30194894681533563</v>
      </c>
      <c r="AK31" s="69">
        <v>0.30064304115007884</v>
      </c>
      <c r="AL31" s="69">
        <v>0.37383834225332213</v>
      </c>
      <c r="AM31" s="69">
        <v>0.48343010566278632</v>
      </c>
      <c r="AN31" s="69"/>
      <c r="AO31" s="69">
        <f t="shared" si="35"/>
        <v>0.18278706451270749</v>
      </c>
      <c r="AP31" s="69">
        <f>'RD T1'!E146</f>
        <v>0.27337297125650534</v>
      </c>
      <c r="AQ31" s="69">
        <f t="shared" si="36"/>
        <v>0.45616003576921282</v>
      </c>
      <c r="AS31" t="str">
        <f t="shared" si="37"/>
        <v>82 Transport and mobile machine drivers and operatives</v>
      </c>
      <c r="AT31" s="69">
        <v>0.51390844909669475</v>
      </c>
      <c r="AU31" s="69">
        <v>0.5127811992253839</v>
      </c>
      <c r="AV31" s="69">
        <v>0.50118260824981065</v>
      </c>
      <c r="AW31" s="69">
        <v>0.6275061170298456</v>
      </c>
      <c r="AX31" s="69">
        <v>0.81228415892542616</v>
      </c>
      <c r="AY31" s="69"/>
      <c r="AZ31" s="69">
        <f t="shared" si="38"/>
        <v>0.31110155067561551</v>
      </c>
      <c r="BA31" s="69">
        <f>'RD T1'!E175</f>
        <v>0.48450825139909143</v>
      </c>
      <c r="BB31" s="69">
        <f t="shared" si="39"/>
        <v>0.79560980207470688</v>
      </c>
      <c r="BD31" t="str">
        <f t="shared" si="40"/>
        <v>82 Transport and mobile machine drivers and operatives</v>
      </c>
      <c r="BE31" s="69">
        <v>3.3869968995881461</v>
      </c>
      <c r="BF31" s="69">
        <v>3.2979506638890843</v>
      </c>
      <c r="BG31" s="69">
        <v>3.2759843472398544</v>
      </c>
      <c r="BH31" s="69">
        <v>3.3066360163651534</v>
      </c>
      <c r="BI31" s="69">
        <v>3.6837643932306454</v>
      </c>
      <c r="BJ31" s="69"/>
      <c r="BK31" s="69">
        <f t="shared" si="41"/>
        <v>0.40778004599079098</v>
      </c>
      <c r="BL31" s="69">
        <f>'RD T1'!E204</f>
        <v>1.7022283845293873</v>
      </c>
      <c r="BM31" s="69">
        <f t="shared" si="42"/>
        <v>2.1100084305201783</v>
      </c>
      <c r="BO31" t="str">
        <f t="shared" si="43"/>
        <v>82 Transport and mobile machine drivers and operatives</v>
      </c>
      <c r="BP31" s="69">
        <v>4.846775471437061</v>
      </c>
      <c r="BQ31" s="69">
        <v>4.2994630612968203</v>
      </c>
      <c r="BR31" s="69">
        <v>4.203940893262013</v>
      </c>
      <c r="BS31" s="69">
        <v>4.0227998186468303</v>
      </c>
      <c r="BT31" s="69">
        <v>3.6478232516960545</v>
      </c>
      <c r="BU31" s="69"/>
      <c r="BV31" s="69">
        <f t="shared" si="44"/>
        <v>-0.55611764156595855</v>
      </c>
      <c r="BW31" s="69">
        <f>'RD T1'!E233</f>
        <v>2.0677922421679877</v>
      </c>
      <c r="BX31" s="69">
        <f t="shared" si="45"/>
        <v>1.5116746006020292</v>
      </c>
      <c r="BZ31" t="str">
        <f t="shared" si="46"/>
        <v>82 Transport and mobile machine drivers and operatives</v>
      </c>
      <c r="CA31" s="69">
        <v>5.3874922164233023</v>
      </c>
      <c r="CB31" s="69">
        <v>4.1563723237392818</v>
      </c>
      <c r="CC31" s="69">
        <v>3.796300180028934</v>
      </c>
      <c r="CD31" s="69">
        <v>3.6394151057128723</v>
      </c>
      <c r="CE31" s="69">
        <v>2.7472062069866574</v>
      </c>
      <c r="CF31" s="69"/>
      <c r="CG31" s="69">
        <f t="shared" si="47"/>
        <v>-1.0490939730422766</v>
      </c>
      <c r="CH31" s="69">
        <f>'RD T1'!E262</f>
        <v>1.525363672648502</v>
      </c>
      <c r="CI31" s="69">
        <f t="shared" si="48"/>
        <v>0.47626969960622545</v>
      </c>
      <c r="CK31" t="str">
        <f t="shared" si="49"/>
        <v>82 Transport and mobile machine drivers and operatives</v>
      </c>
      <c r="CL31" s="69">
        <v>2.1952800861623674</v>
      </c>
      <c r="CM31" s="69">
        <v>2.1716009428312026</v>
      </c>
      <c r="CN31" s="69">
        <v>1.7929293401297044</v>
      </c>
      <c r="CO31" s="69">
        <v>1.5914126907577753</v>
      </c>
      <c r="CP31" s="69">
        <v>0.86754584380159516</v>
      </c>
      <c r="CQ31" s="69"/>
      <c r="CR31" s="69">
        <f t="shared" si="50"/>
        <v>-0.92538349632810923</v>
      </c>
      <c r="CS31" s="69">
        <f>'RD T1'!E291</f>
        <v>0.58122107611464613</v>
      </c>
      <c r="CT31" s="69">
        <f t="shared" si="51"/>
        <v>-0.3441624202134631</v>
      </c>
    </row>
    <row r="32" spans="1:98" x14ac:dyDescent="0.2">
      <c r="A32" s="10" t="str">
        <f>name!D28</f>
        <v>91 Elementary trades and related occupations</v>
      </c>
      <c r="B32" s="69">
        <v>3.8789311157091624E-4</v>
      </c>
      <c r="C32" s="69">
        <v>3.873148849718414E-4</v>
      </c>
      <c r="D32" s="69">
        <v>3.0589084002474796E-4</v>
      </c>
      <c r="E32" s="69">
        <v>2.3128151422320904E-3</v>
      </c>
      <c r="F32" s="69">
        <v>5.9060134300252757E-3</v>
      </c>
      <c r="G32" s="11"/>
      <c r="H32" s="69">
        <f t="shared" si="26"/>
        <v>5.6001225900005275E-3</v>
      </c>
      <c r="I32" s="69">
        <f>'RD T1'!E60</f>
        <v>2.5556953802346317E-3</v>
      </c>
      <c r="J32" s="69">
        <f t="shared" si="27"/>
        <v>8.1558179702351588E-3</v>
      </c>
      <c r="L32" t="str">
        <f t="shared" si="28"/>
        <v>91 Elementary trades and related occupations</v>
      </c>
      <c r="M32" s="69">
        <v>0.12197443221335315</v>
      </c>
      <c r="N32" s="69">
        <v>0.11327141032631402</v>
      </c>
      <c r="O32" s="69">
        <v>7.2146367185350113E-2</v>
      </c>
      <c r="P32" s="69">
        <v>0.20249117184919035</v>
      </c>
      <c r="Q32" s="69">
        <v>0.42255463859040499</v>
      </c>
      <c r="R32" s="11"/>
      <c r="S32" s="69">
        <f t="shared" si="29"/>
        <v>0.35040827140505487</v>
      </c>
      <c r="T32" s="69">
        <f>'RD T1'!E89</f>
        <v>0.17472284609502364</v>
      </c>
      <c r="U32" s="69">
        <f t="shared" si="30"/>
        <v>0.52513111750007857</v>
      </c>
      <c r="W32" t="str">
        <f t="shared" si="31"/>
        <v>91 Elementary trades and related occupations</v>
      </c>
      <c r="X32" s="69">
        <v>0.42370628223899037</v>
      </c>
      <c r="Y32" s="69">
        <v>0.38400739758765257</v>
      </c>
      <c r="Z32" s="69">
        <v>0.31974727616224674</v>
      </c>
      <c r="AA32" s="69">
        <v>0.84172468247547527</v>
      </c>
      <c r="AB32" s="69">
        <v>1.3119488406691735</v>
      </c>
      <c r="AC32" s="69"/>
      <c r="AD32" s="69">
        <f t="shared" si="32"/>
        <v>0.99220156450692676</v>
      </c>
      <c r="AE32" s="69">
        <f>'RD T1'!E118</f>
        <v>0.66355274530915498</v>
      </c>
      <c r="AF32" s="69">
        <f t="shared" si="33"/>
        <v>1.6557543098160816</v>
      </c>
      <c r="AH32" t="str">
        <f t="shared" si="34"/>
        <v>91 Elementary trades and related occupations</v>
      </c>
      <c r="AI32" s="69">
        <v>0.235430438149243</v>
      </c>
      <c r="AJ32" s="69">
        <v>0.22382269268843133</v>
      </c>
      <c r="AK32" s="69">
        <v>0.18430073657205054</v>
      </c>
      <c r="AL32" s="69">
        <v>0.5149897114220493</v>
      </c>
      <c r="AM32" s="69">
        <v>0.85104772614939495</v>
      </c>
      <c r="AN32" s="69"/>
      <c r="AO32" s="69">
        <f t="shared" si="35"/>
        <v>0.66674698957734435</v>
      </c>
      <c r="AP32" s="69">
        <f>'RD T1'!E147</f>
        <v>0.42965284675743037</v>
      </c>
      <c r="AQ32" s="69">
        <f t="shared" si="36"/>
        <v>1.0963998363347747</v>
      </c>
      <c r="AS32" t="str">
        <f t="shared" si="37"/>
        <v>91 Elementary trades and related occupations</v>
      </c>
      <c r="AT32" s="69">
        <v>0.29622151185935952</v>
      </c>
      <c r="AU32" s="69">
        <v>0.2562715739875106</v>
      </c>
      <c r="AV32" s="69">
        <v>0.23821291361257949</v>
      </c>
      <c r="AW32" s="69">
        <v>0.58046965656505789</v>
      </c>
      <c r="AX32" s="69">
        <v>0.86633055089434585</v>
      </c>
      <c r="AY32" s="69"/>
      <c r="AZ32" s="69">
        <f t="shared" si="38"/>
        <v>0.62811763728176639</v>
      </c>
      <c r="BA32" s="69">
        <f>'RD T1'!E176</f>
        <v>0.38967172718629867</v>
      </c>
      <c r="BB32" s="69">
        <f t="shared" si="39"/>
        <v>1.0177893644680651</v>
      </c>
      <c r="BD32" t="str">
        <f t="shared" si="40"/>
        <v>91 Elementary trades and related occupations</v>
      </c>
      <c r="BE32" s="69">
        <v>1.6814767863680262</v>
      </c>
      <c r="BF32" s="69">
        <v>1.4184779428152288</v>
      </c>
      <c r="BG32" s="69">
        <v>1.3940169985516777</v>
      </c>
      <c r="BH32" s="69">
        <v>2.6934895800086625</v>
      </c>
      <c r="BI32" s="69">
        <v>3.972216967251418</v>
      </c>
      <c r="BJ32" s="69"/>
      <c r="BK32" s="69">
        <f t="shared" si="41"/>
        <v>2.5781999686997406</v>
      </c>
      <c r="BL32" s="69">
        <f>'RD T1'!E205</f>
        <v>1.4832784325775252</v>
      </c>
      <c r="BM32" s="69">
        <f t="shared" si="42"/>
        <v>4.0614784012772658</v>
      </c>
      <c r="BO32" t="str">
        <f t="shared" si="43"/>
        <v>91 Elementary trades and related occupations</v>
      </c>
      <c r="BP32" s="69">
        <v>2.615878158243746</v>
      </c>
      <c r="BQ32" s="69">
        <v>2.0660267515447135</v>
      </c>
      <c r="BR32" s="69">
        <v>2.0667316750450193</v>
      </c>
      <c r="BS32" s="69">
        <v>3.3209770671787298</v>
      </c>
      <c r="BT32" s="69">
        <v>3.4371669951474133</v>
      </c>
      <c r="BU32" s="69"/>
      <c r="BV32" s="69">
        <f t="shared" si="44"/>
        <v>1.370435320102394</v>
      </c>
      <c r="BW32" s="69">
        <f>'RD T1'!E234</f>
        <v>1.4120405363467219</v>
      </c>
      <c r="BX32" s="69">
        <f t="shared" si="45"/>
        <v>2.7824758564491159</v>
      </c>
      <c r="BZ32" t="str">
        <f t="shared" si="46"/>
        <v>91 Elementary trades and related occupations</v>
      </c>
      <c r="CA32" s="69">
        <v>3.5409882657880627</v>
      </c>
      <c r="CB32" s="69">
        <v>2.8141546674143383</v>
      </c>
      <c r="CC32" s="69">
        <v>2.4329982442714386</v>
      </c>
      <c r="CD32" s="69">
        <v>4.031393009870464</v>
      </c>
      <c r="CE32" s="69">
        <v>3.5120456949129628</v>
      </c>
      <c r="CF32" s="69"/>
      <c r="CG32" s="69">
        <f t="shared" si="47"/>
        <v>1.0790474506415242</v>
      </c>
      <c r="CH32" s="69">
        <f>'RD T1'!E263</f>
        <v>1.5250611558129172</v>
      </c>
      <c r="CI32" s="69">
        <f t="shared" si="48"/>
        <v>2.6041086064544414</v>
      </c>
      <c r="CK32" t="str">
        <f t="shared" si="49"/>
        <v>91 Elementary trades and related occupations</v>
      </c>
      <c r="CL32" s="69">
        <v>1.7608389097208206</v>
      </c>
      <c r="CM32" s="69">
        <v>1.4148865296074489</v>
      </c>
      <c r="CN32" s="69">
        <v>1.0857749697497407</v>
      </c>
      <c r="CO32" s="69">
        <v>1.6922926990591423</v>
      </c>
      <c r="CP32" s="69">
        <v>1.1309877281969845</v>
      </c>
      <c r="CQ32" s="69"/>
      <c r="CR32" s="69">
        <f t="shared" si="50"/>
        <v>4.5212758447243706E-2</v>
      </c>
      <c r="CS32" s="69">
        <f>'RD T1'!E292</f>
        <v>0.51794975929670684</v>
      </c>
      <c r="CT32" s="69">
        <f t="shared" si="51"/>
        <v>0.56316251774395054</v>
      </c>
    </row>
    <row r="33" spans="1:98" x14ac:dyDescent="0.2">
      <c r="A33" s="10" t="str">
        <f>name!D29</f>
        <v>92 Elementary administration and service occupations</v>
      </c>
      <c r="B33" s="69">
        <v>2.5673267081281138E-2</v>
      </c>
      <c r="C33" s="69">
        <v>3.0019768039426263E-2</v>
      </c>
      <c r="D33" s="69">
        <v>2.4300543853077103E-2</v>
      </c>
      <c r="E33" s="69">
        <v>3.4938491937188627E-2</v>
      </c>
      <c r="F33" s="69">
        <v>5.0293936159803834E-2</v>
      </c>
      <c r="G33" s="11"/>
      <c r="H33" s="69">
        <f t="shared" ref="H33" si="52">F33-D33</f>
        <v>2.5993392306726731E-2</v>
      </c>
      <c r="I33" s="69">
        <f>'RD T1'!E61</f>
        <v>2.4374977743445419E-2</v>
      </c>
      <c r="J33" s="69">
        <f t="shared" ref="J33" si="53">SUM(H33:I33)</f>
        <v>5.0368370050172154E-2</v>
      </c>
      <c r="L33" t="str">
        <f t="shared" ref="L33" si="54">A33</f>
        <v>92 Elementary administration and service occupations</v>
      </c>
      <c r="M33" s="69">
        <v>0.82235516421803656</v>
      </c>
      <c r="N33" s="69">
        <v>0.89987830640882605</v>
      </c>
      <c r="O33" s="69">
        <v>0.74246949521965744</v>
      </c>
      <c r="P33" s="69">
        <v>1.1137168200214369</v>
      </c>
      <c r="Q33" s="69">
        <v>1.6167867840094707</v>
      </c>
      <c r="R33" s="11"/>
      <c r="S33" s="69">
        <f t="shared" ref="S33" si="55">Q33-O33</f>
        <v>0.8743172887898133</v>
      </c>
      <c r="T33" s="69">
        <f>'RD T1'!E90</f>
        <v>0.76719790266473098</v>
      </c>
      <c r="U33" s="69">
        <f t="shared" ref="U33" si="56">SUM(S33:T33)</f>
        <v>1.6415151914545443</v>
      </c>
      <c r="W33" t="str">
        <f t="shared" ref="W33" si="57">A33</f>
        <v>92 Elementary administration and service occupations</v>
      </c>
      <c r="X33" s="69">
        <v>3.2005594960797046</v>
      </c>
      <c r="Y33" s="69">
        <v>3.3732620339186719</v>
      </c>
      <c r="Z33" s="69">
        <v>3.1223432049784741</v>
      </c>
      <c r="AA33" s="69">
        <v>3.699837922586517</v>
      </c>
      <c r="AB33" s="69">
        <v>4.621018027979142</v>
      </c>
      <c r="AC33" s="69"/>
      <c r="AD33" s="69">
        <f t="shared" ref="AD33" si="58">AB33-Z33</f>
        <v>1.4986748230006679</v>
      </c>
      <c r="AE33" s="69">
        <f>'RD T1'!E119</f>
        <v>2.5352309121126453</v>
      </c>
      <c r="AF33" s="69">
        <f t="shared" ref="AF33" si="59">SUM(AD33:AE33)</f>
        <v>4.0339057351133132</v>
      </c>
      <c r="AH33" t="str">
        <f t="shared" ref="AH33" si="60">L33</f>
        <v>92 Elementary administration and service occupations</v>
      </c>
      <c r="AI33" s="69">
        <v>1.4349852385886761</v>
      </c>
      <c r="AJ33" s="69">
        <v>1.5369399531991104</v>
      </c>
      <c r="AK33" s="69">
        <v>1.4485419954157546</v>
      </c>
      <c r="AL33" s="69">
        <v>1.6605109733489498</v>
      </c>
      <c r="AM33" s="69">
        <v>2.1150545468229942</v>
      </c>
      <c r="AN33" s="69"/>
      <c r="AO33" s="69">
        <f t="shared" ref="AO33" si="61">AM33-AK33</f>
        <v>0.66651255140723964</v>
      </c>
      <c r="AP33" s="69">
        <f>'RD T1'!E148</f>
        <v>1.1087213213309903</v>
      </c>
      <c r="AQ33" s="69">
        <f t="shared" ref="AQ33" si="62">SUM(AO33:AP33)</f>
        <v>1.77523387273823</v>
      </c>
      <c r="AS33" t="str">
        <f t="shared" ref="AS33" si="63">W33</f>
        <v>92 Elementary administration and service occupations</v>
      </c>
      <c r="AT33" s="69">
        <v>1.4315574478895134</v>
      </c>
      <c r="AU33" s="69">
        <v>1.4420881659830584</v>
      </c>
      <c r="AV33" s="69">
        <v>1.3776218773654061</v>
      </c>
      <c r="AW33" s="69">
        <v>1.5393773588826194</v>
      </c>
      <c r="AX33" s="69">
        <v>1.9261315321590773</v>
      </c>
      <c r="AY33" s="69"/>
      <c r="AZ33" s="69">
        <f t="shared" ref="AZ33" si="64">AX33-AV33</f>
        <v>0.5485096547936712</v>
      </c>
      <c r="BA33" s="69">
        <f>'RD T1'!E177</f>
        <v>0.99277148567835616</v>
      </c>
      <c r="BB33" s="69">
        <f t="shared" ref="BB33" si="65">SUM(AZ33:BA33)</f>
        <v>1.5412811404720275</v>
      </c>
      <c r="BD33" t="str">
        <f t="shared" ref="BD33" si="66">AH33</f>
        <v>92 Elementary administration and service occupations</v>
      </c>
      <c r="BE33" s="69">
        <v>9.7037131044049527</v>
      </c>
      <c r="BF33" s="69">
        <v>8.6509416632421772</v>
      </c>
      <c r="BG33" s="69">
        <v>8.5592189576021322</v>
      </c>
      <c r="BH33" s="69">
        <v>7.414013752935892</v>
      </c>
      <c r="BI33" s="69">
        <v>7.6769657547310839</v>
      </c>
      <c r="BJ33" s="69"/>
      <c r="BK33" s="69">
        <f t="shared" ref="BK33" si="67">BI33-BG33</f>
        <v>-0.88225320287104836</v>
      </c>
      <c r="BL33" s="69">
        <f>'RD T1'!E206</f>
        <v>3.626895290114545</v>
      </c>
      <c r="BM33" s="69">
        <f t="shared" ref="BM33" si="68">SUM(BK33:BL33)</f>
        <v>2.7446420872434967</v>
      </c>
      <c r="BO33" t="str">
        <f t="shared" ref="BO33" si="69">AS33</f>
        <v>92 Elementary administration and service occupations</v>
      </c>
      <c r="BP33" s="69">
        <v>14.122090875684499</v>
      </c>
      <c r="BQ33" s="69">
        <v>12.812265900309843</v>
      </c>
      <c r="BR33" s="69">
        <v>12.885191268224867</v>
      </c>
      <c r="BS33" s="69">
        <v>10.542059345140892</v>
      </c>
      <c r="BT33" s="69">
        <v>8.4908146907234237</v>
      </c>
      <c r="BU33" s="69"/>
      <c r="BV33" s="69">
        <f t="shared" ref="BV33" si="70">BT33-BR33</f>
        <v>-4.3943765775014434</v>
      </c>
      <c r="BW33" s="69">
        <f>'RD T1'!E235</f>
        <v>4.7726286176322237</v>
      </c>
      <c r="BX33" s="69">
        <f t="shared" ref="BX33" si="71">SUM(BV33:BW33)</f>
        <v>0.37825204013078029</v>
      </c>
      <c r="BZ33" t="str">
        <f t="shared" ref="BZ33" si="72">BD33</f>
        <v>92 Elementary administration and service occupations</v>
      </c>
      <c r="CA33" s="69">
        <v>13.397236752490233</v>
      </c>
      <c r="CB33" s="69">
        <v>11.827228055099081</v>
      </c>
      <c r="CC33" s="69">
        <v>10.081329524339584</v>
      </c>
      <c r="CD33" s="69">
        <v>8.5719786482146283</v>
      </c>
      <c r="CE33" s="69">
        <v>5.5135009689479517</v>
      </c>
      <c r="CF33" s="69"/>
      <c r="CG33" s="69">
        <f t="shared" ref="CG33" si="73">CE33-CC33</f>
        <v>-4.5678285553916318</v>
      </c>
      <c r="CH33" s="69">
        <f>'RD T1'!E264</f>
        <v>2.9478859301762386</v>
      </c>
      <c r="CI33" s="69">
        <f t="shared" ref="CI33" si="74">SUM(CG33:CH33)</f>
        <v>-1.6199426252153932</v>
      </c>
      <c r="CK33" t="str">
        <f t="shared" ref="CK33" si="75">BO33</f>
        <v>92 Elementary administration and service occupations</v>
      </c>
      <c r="CL33" s="69">
        <v>7.308994996688468</v>
      </c>
      <c r="CM33" s="69">
        <v>5.7278334921111567</v>
      </c>
      <c r="CN33" s="69">
        <v>4.1295610069689248</v>
      </c>
      <c r="CO33" s="69">
        <v>2.6639950445500369</v>
      </c>
      <c r="CP33" s="69">
        <v>1.5479370714355309</v>
      </c>
      <c r="CQ33" s="69"/>
      <c r="CR33" s="69">
        <f t="shared" ref="CR33" si="76">CP33-CN33</f>
        <v>-2.5816239355333939</v>
      </c>
      <c r="CS33" s="69">
        <f>'RD T1'!E293</f>
        <v>0.71866230856611135</v>
      </c>
      <c r="CT33" s="69">
        <f t="shared" ref="CT33" si="77">SUM(CR33:CS33)</f>
        <v>-1.8629616269672824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5.079771031062597</v>
      </c>
      <c r="C35" s="67">
        <f t="shared" ref="C35:F35" si="78">SUM(C8:C33)</f>
        <v>5.8230734067283896</v>
      </c>
      <c r="D35" s="67">
        <f t="shared" si="78"/>
        <v>5.5690196344937846</v>
      </c>
      <c r="E35" s="67">
        <f t="shared" si="78"/>
        <v>7.5407898007239842</v>
      </c>
      <c r="F35" s="67">
        <f t="shared" si="78"/>
        <v>10.204454363598858</v>
      </c>
      <c r="G35" s="11"/>
      <c r="H35" s="67">
        <f>F35-D35</f>
        <v>4.6354347291050733</v>
      </c>
      <c r="I35" s="67">
        <f>SUM(I8:I33)</f>
        <v>4.258111239762906</v>
      </c>
      <c r="J35" s="67">
        <f>SUM(H35:I35)</f>
        <v>8.8935459688679792</v>
      </c>
      <c r="L35" s="24" t="str">
        <f>A35</f>
        <v>All occupations</v>
      </c>
      <c r="M35" s="67">
        <f>SUM(M8:M33)</f>
        <v>34.243291609620954</v>
      </c>
      <c r="N35" s="67">
        <f t="shared" ref="N35:Q35" si="79">SUM(N8:N33)</f>
        <v>40.761270062384007</v>
      </c>
      <c r="O35" s="67">
        <f t="shared" si="79"/>
        <v>38.985808934538923</v>
      </c>
      <c r="P35" s="67">
        <f t="shared" si="79"/>
        <v>53.400476390098177</v>
      </c>
      <c r="Q35" s="67">
        <f t="shared" si="79"/>
        <v>73.156717818032661</v>
      </c>
      <c r="R35" s="11"/>
      <c r="S35" s="67">
        <f t="shared" si="29"/>
        <v>34.170908883493738</v>
      </c>
      <c r="T35" s="67">
        <f>SUM(T8:T33)</f>
        <v>31.956343738041944</v>
      </c>
      <c r="U35" s="67">
        <f>SUM(S35:T35)</f>
        <v>66.127252621535689</v>
      </c>
      <c r="W35" s="24" t="str">
        <f>A35</f>
        <v>All occupations</v>
      </c>
      <c r="X35" s="67">
        <f>SUM(X8:X33)</f>
        <v>72.616552329462507</v>
      </c>
      <c r="Y35" s="67">
        <f t="shared" ref="Y35:AB35" si="80">SUM(Y8:Y33)</f>
        <v>77.470219037657415</v>
      </c>
      <c r="Z35" s="67">
        <f t="shared" si="80"/>
        <v>79.175518027953601</v>
      </c>
      <c r="AA35" s="67">
        <f t="shared" si="80"/>
        <v>88.925328079575138</v>
      </c>
      <c r="AB35" s="67">
        <f t="shared" si="80"/>
        <v>105.11576953190426</v>
      </c>
      <c r="AC35" s="69"/>
      <c r="AD35" s="67">
        <f t="shared" ref="AD35" si="81">AB35-Z35</f>
        <v>25.940251503950662</v>
      </c>
      <c r="AE35" s="67">
        <f>SUM(AE8:AE33)</f>
        <v>51.584213915013358</v>
      </c>
      <c r="AF35" s="67">
        <f>SUM(AD35:AE35)</f>
        <v>77.524465418964013</v>
      </c>
      <c r="AH35" s="24" t="str">
        <f>L35</f>
        <v>All occupations</v>
      </c>
      <c r="AI35" s="67">
        <f>SUM(AI8:AI33)</f>
        <v>23.637730827340075</v>
      </c>
      <c r="AJ35" s="67">
        <f t="shared" ref="AJ35:AM35" si="82">SUM(AJ8:AJ33)</f>
        <v>22.429851975075206</v>
      </c>
      <c r="AK35" s="67">
        <f t="shared" si="82"/>
        <v>21.925439221001298</v>
      </c>
      <c r="AL35" s="67">
        <f t="shared" si="82"/>
        <v>23.271870622968134</v>
      </c>
      <c r="AM35" s="67">
        <f t="shared" si="82"/>
        <v>26.224822332042343</v>
      </c>
      <c r="AN35" s="69"/>
      <c r="AO35" s="67">
        <f t="shared" ref="AO35" si="83">AM35-AK35</f>
        <v>4.2993831110410454</v>
      </c>
      <c r="AP35" s="67">
        <f>SUM(AP8:AP33)</f>
        <v>13.141266378665346</v>
      </c>
      <c r="AQ35" s="67">
        <f>SUM(AO35:AP35)</f>
        <v>17.440649489706392</v>
      </c>
      <c r="AS35" s="24" t="str">
        <f>W35</f>
        <v>All occupations</v>
      </c>
      <c r="AT35" s="67">
        <f>SUM(AT8:AT33)</f>
        <v>21.266256191749861</v>
      </c>
      <c r="AU35" s="67">
        <f t="shared" ref="AU35:AX35" si="84">SUM(AU8:AU33)</f>
        <v>21.910656567736993</v>
      </c>
      <c r="AV35" s="67">
        <f t="shared" si="84"/>
        <v>21.989994939782306</v>
      </c>
      <c r="AW35" s="67">
        <f t="shared" si="84"/>
        <v>24.527479782163635</v>
      </c>
      <c r="AX35" s="67">
        <f t="shared" si="84"/>
        <v>28.994271489349337</v>
      </c>
      <c r="AY35" s="69"/>
      <c r="AZ35" s="67">
        <f t="shared" ref="AZ35" si="85">AX35-AV35</f>
        <v>7.0042765495670309</v>
      </c>
      <c r="BA35" s="67">
        <f>SUM(BA8:BA33)</f>
        <v>13.643859085075595</v>
      </c>
      <c r="BB35" s="67">
        <f>SUM(AZ35:BA35)</f>
        <v>20.648135634642628</v>
      </c>
      <c r="BD35" s="24" t="str">
        <f>AH35</f>
        <v>All occupations</v>
      </c>
      <c r="BE35" s="67">
        <f>SUM(BE8:BE33)</f>
        <v>97.924864451400566</v>
      </c>
      <c r="BF35" s="67">
        <f t="shared" ref="BF35:BI35" si="86">SUM(BF8:BF33)</f>
        <v>96.890811268323574</v>
      </c>
      <c r="BG35" s="67">
        <f t="shared" si="86"/>
        <v>104.00662177174421</v>
      </c>
      <c r="BH35" s="67">
        <f t="shared" si="86"/>
        <v>100.94351262392351</v>
      </c>
      <c r="BI35" s="67">
        <f t="shared" si="86"/>
        <v>108.46362925727885</v>
      </c>
      <c r="BJ35" s="69"/>
      <c r="BK35" s="67">
        <f t="shared" ref="BK35" si="87">BI35-BG35</f>
        <v>4.4570074855346462</v>
      </c>
      <c r="BL35" s="67">
        <f>SUM(BL8:BL33)</f>
        <v>46.774611490027027</v>
      </c>
      <c r="BM35" s="67">
        <f>SUM(BK35:BL35)</f>
        <v>51.231618975561673</v>
      </c>
      <c r="BO35" s="24" t="str">
        <f>AS35</f>
        <v>All occupations</v>
      </c>
      <c r="BP35" s="67">
        <f>SUM(BP8:BP33)</f>
        <v>97.45822065272381</v>
      </c>
      <c r="BQ35" s="67">
        <f t="shared" ref="BQ35:BT35" si="88">SUM(BQ8:BQ33)</f>
        <v>88.760617494144668</v>
      </c>
      <c r="BR35" s="67">
        <f t="shared" si="88"/>
        <v>95.140697600789423</v>
      </c>
      <c r="BS35" s="67">
        <f t="shared" si="88"/>
        <v>82.553757581192656</v>
      </c>
      <c r="BT35" s="67">
        <f t="shared" si="88"/>
        <v>66.611512047294227</v>
      </c>
      <c r="BU35" s="69"/>
      <c r="BV35" s="67">
        <f t="shared" ref="BV35" si="89">BT35-BR35</f>
        <v>-28.529185553495196</v>
      </c>
      <c r="BW35" s="67">
        <f>SUM(BW8:BW33)</f>
        <v>35.379172556886367</v>
      </c>
      <c r="BX35" s="67">
        <f>SUM(BV35:BW35)</f>
        <v>6.8499870033911705</v>
      </c>
      <c r="BZ35" s="24" t="str">
        <f>BD35</f>
        <v>All occupations</v>
      </c>
      <c r="CA35" s="67">
        <f>SUM(CA8:CA33)</f>
        <v>71.738778289108325</v>
      </c>
      <c r="CB35" s="67">
        <f t="shared" ref="CB35:CE35" si="90">SUM(CB8:CB33)</f>
        <v>62.322240097416582</v>
      </c>
      <c r="CC35" s="67">
        <f t="shared" si="90"/>
        <v>56.047247969910444</v>
      </c>
      <c r="CD35" s="67">
        <f t="shared" si="90"/>
        <v>50.309005518417322</v>
      </c>
      <c r="CE35" s="67">
        <f t="shared" si="90"/>
        <v>32.983173779843668</v>
      </c>
      <c r="CF35" s="69"/>
      <c r="CG35" s="67">
        <f t="shared" ref="CG35" si="91">CE35-CC35</f>
        <v>-23.064074190066776</v>
      </c>
      <c r="CH35" s="67">
        <f>SUM(CH8:CH33)</f>
        <v>16.954117576267226</v>
      </c>
      <c r="CI35" s="67">
        <f>SUM(CG35:CH35)</f>
        <v>-6.1099566137995502</v>
      </c>
      <c r="CK35" s="24" t="str">
        <f>BO35</f>
        <v>All occupations</v>
      </c>
      <c r="CL35" s="67">
        <f>SUM(CL8:CL33)</f>
        <v>28.494534617531293</v>
      </c>
      <c r="CM35" s="67">
        <f t="shared" ref="CM35:CP35" si="92">SUM(CM8:CM33)</f>
        <v>25.537260090533476</v>
      </c>
      <c r="CN35" s="67">
        <f t="shared" si="92"/>
        <v>19.894651899786009</v>
      </c>
      <c r="CO35" s="67">
        <f t="shared" si="92"/>
        <v>16.174779600937484</v>
      </c>
      <c r="CP35" s="67">
        <f t="shared" si="92"/>
        <v>10.005649380655637</v>
      </c>
      <c r="CQ35" s="69"/>
      <c r="CR35" s="67">
        <f t="shared" ref="CR35" si="93">CP35-CN35</f>
        <v>-9.8890025191303721</v>
      </c>
      <c r="CS35" s="67">
        <f>SUM(CS8:CS33)</f>
        <v>4.9588742850262229</v>
      </c>
      <c r="CT35" s="67">
        <f>SUM(CR35:CS35)</f>
        <v>-4.9301282341041492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York and North Yorkshire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York and North Yorkshire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York and North Yorkshire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York and North Yorkshire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York and North Yorkshire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York and North Yorkshire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York and North Yorkshire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York and North Yorkshire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York and North Yorkshire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5.6396187790569936</v>
      </c>
      <c r="C45" s="18">
        <f t="shared" si="104"/>
        <v>5.9361403240165753</v>
      </c>
      <c r="D45" s="18">
        <f t="shared" si="104"/>
        <v>5.8704033086071163</v>
      </c>
      <c r="E45" s="18">
        <f t="shared" si="104"/>
        <v>5.4908122094582081</v>
      </c>
      <c r="F45" s="18">
        <f t="shared" si="104"/>
        <v>5.6384505355972161</v>
      </c>
      <c r="H45" s="68">
        <f t="shared" ref="H45:H70" si="105">IF(D8&gt;0,(H8/D8)*100,0)</f>
        <v>75.99603120184581</v>
      </c>
      <c r="I45" s="69">
        <f t="shared" ref="I45:I70" si="106">IF(D8&gt;0,I8/D8*100,0)</f>
        <v>80.667681573919111</v>
      </c>
      <c r="J45" s="69">
        <f t="shared" ref="J45:J70" si="107">IF(D8&gt;0,(J8/D8)*100,0)</f>
        <v>156.66371277576491</v>
      </c>
      <c r="L45" t="str">
        <f>A45</f>
        <v>11 Corporate managers and directors</v>
      </c>
      <c r="M45" s="18">
        <f t="shared" ref="M45:Q54" si="108">M8/M$35*100</f>
        <v>7.5177662511322056</v>
      </c>
      <c r="N45" s="18">
        <f t="shared" si="108"/>
        <v>7.8922475135301289</v>
      </c>
      <c r="O45" s="18">
        <f t="shared" si="108"/>
        <v>7.7976280104060338</v>
      </c>
      <c r="P45" s="18">
        <f t="shared" si="108"/>
        <v>7.0255630468657086</v>
      </c>
      <c r="Q45" s="18">
        <f t="shared" si="108"/>
        <v>7.0484293446896409</v>
      </c>
      <c r="S45" s="68">
        <f t="shared" ref="S45:S70" si="109">IF(O8&gt;0,(S8/O8)*100,0)</f>
        <v>69.620172310993354</v>
      </c>
      <c r="T45" s="69">
        <f t="shared" ref="T45:T70" si="110">IF(O8&gt;0,T8/O8*100,0)</f>
        <v>80.414899637318243</v>
      </c>
      <c r="U45" s="69">
        <f t="shared" ref="U45:U70" si="111">IF(O8&gt;0,(U8/O8)*100,0)</f>
        <v>150.03507194831164</v>
      </c>
      <c r="W45" t="str">
        <f>A45</f>
        <v>11 Corporate managers and directors</v>
      </c>
      <c r="X45" s="18">
        <f t="shared" ref="X45:AB54" si="112">X8/X$35*100</f>
        <v>8.6503292170695687</v>
      </c>
      <c r="Y45" s="18">
        <f t="shared" si="112"/>
        <v>9.6256505384812101</v>
      </c>
      <c r="Z45" s="18">
        <f t="shared" si="112"/>
        <v>9.8147523515963098</v>
      </c>
      <c r="AA45" s="18">
        <f t="shared" si="112"/>
        <v>8.6173816948084863</v>
      </c>
      <c r="AB45" s="18">
        <f t="shared" si="112"/>
        <v>8.5935898179906918</v>
      </c>
      <c r="AD45" s="68">
        <f t="shared" ref="AD45:AD70" si="113">IF(Z8&gt;0,(AD8/Z8)*100,0)</f>
        <v>16.244452169713323</v>
      </c>
      <c r="AE45" s="69">
        <f t="shared" ref="AE45:AE70" si="114">IF(Z8&gt;0,AE8/Z8*100,0)</f>
        <v>62.144324773926776</v>
      </c>
      <c r="AF45" s="69">
        <f t="shared" ref="AF45:AF70" si="115">IF(Z8&gt;0,(AF8/Z8)*100,0)</f>
        <v>78.388776943640096</v>
      </c>
      <c r="AH45" t="str">
        <f>L45</f>
        <v>11 Corporate managers and directors</v>
      </c>
      <c r="AI45" s="18">
        <f t="shared" ref="AI45:AM54" si="116">AI8/AI$35*100</f>
        <v>5.7905875029499576</v>
      </c>
      <c r="AJ45" s="18">
        <f t="shared" si="116"/>
        <v>6.5932225912400124</v>
      </c>
      <c r="AK45" s="18">
        <f t="shared" si="116"/>
        <v>7.3760271719365305</v>
      </c>
      <c r="AL45" s="18">
        <f t="shared" si="116"/>
        <v>6.4442181295567256</v>
      </c>
      <c r="AM45" s="18">
        <f t="shared" si="116"/>
        <v>6.2143039862528813</v>
      </c>
      <c r="AO45" s="68">
        <f t="shared" ref="AO45:AO70" si="117">IF(AK8&gt;0,(AO8/AK8)*100,0)</f>
        <v>0.77069143880937552</v>
      </c>
      <c r="AP45" s="69">
        <f t="shared" ref="AP45:AP70" si="118">IF(AK8&gt;0,AP8/AK8*100,0)</f>
        <v>51.838033408213704</v>
      </c>
      <c r="AQ45" s="69">
        <f t="shared" ref="AQ45:AQ70" si="119">IF(AK8&gt;0,(AQ8/AK8)*100,0)</f>
        <v>52.608724847023083</v>
      </c>
      <c r="AS45" t="str">
        <f>W45</f>
        <v>11 Corporate managers and directors</v>
      </c>
      <c r="AT45" s="18">
        <f t="shared" ref="AT45:AX54" si="120">AT8/AT$35*100</f>
        <v>8.5128407752952544</v>
      </c>
      <c r="AU45" s="18">
        <f t="shared" si="120"/>
        <v>9.1420986019496091</v>
      </c>
      <c r="AV45" s="18">
        <f t="shared" si="120"/>
        <v>9.897273130700734</v>
      </c>
      <c r="AW45" s="18">
        <f t="shared" si="120"/>
        <v>8.162923333650637</v>
      </c>
      <c r="AX45" s="18">
        <f t="shared" si="120"/>
        <v>7.8034659055687321</v>
      </c>
      <c r="AZ45" s="68">
        <f t="shared" ref="AZ45:AZ70" si="121">IF(AV8&gt;0,(AZ8/AV8)*100,0)</f>
        <v>3.95827234477987</v>
      </c>
      <c r="BA45" s="69">
        <f t="shared" ref="BA45:BA70" si="122">IF(AV8&gt;0,BA8/AV8*100,0)</f>
        <v>53.192500518914144</v>
      </c>
      <c r="BB45" s="69">
        <f t="shared" ref="BB45:BB70" si="123">IF(AV8&gt;0,(BB8/AV8)*100,0)</f>
        <v>57.150772863694009</v>
      </c>
      <c r="BD45" t="str">
        <f>AH45</f>
        <v>11 Corporate managers and directors</v>
      </c>
      <c r="BE45" s="18">
        <f t="shared" ref="BE45:BI54" si="124">BE8/BE$35*100</f>
        <v>4.9012871072617497</v>
      </c>
      <c r="BF45" s="18">
        <f t="shared" si="124"/>
        <v>5.6786725573276966</v>
      </c>
      <c r="BG45" s="18">
        <f t="shared" si="124"/>
        <v>6.3605932360264505</v>
      </c>
      <c r="BH45" s="18">
        <f t="shared" si="124"/>
        <v>5.1424200485753175</v>
      </c>
      <c r="BI45" s="18">
        <f t="shared" si="124"/>
        <v>5.2699792848960891</v>
      </c>
      <c r="BK45" s="68">
        <f t="shared" ref="BK45:BK70" si="125">IF(BG8&gt;0,(BK8/BG8)*100,0)</f>
        <v>-13.595884892448904</v>
      </c>
      <c r="BL45" s="69">
        <f t="shared" ref="BL45:BL70" si="126">IF(BG8&gt;0,BL8/BG8*100,0)</f>
        <v>36.021809601470665</v>
      </c>
      <c r="BM45" s="69">
        <f t="shared" ref="BM45:BM70" si="127">IF(BG8&gt;0,(BM8/BG8)*100,0)</f>
        <v>22.425924709021757</v>
      </c>
      <c r="BO45" t="str">
        <f>AS45</f>
        <v>11 Corporate managers and directors</v>
      </c>
      <c r="BP45" s="18">
        <f t="shared" ref="BP45:BT54" si="128">BP8/BP$35*100</f>
        <v>4.0050004110536985</v>
      </c>
      <c r="BQ45" s="18">
        <f t="shared" si="128"/>
        <v>4.4964299681644633</v>
      </c>
      <c r="BR45" s="18">
        <f t="shared" si="128"/>
        <v>4.80599039692859</v>
      </c>
      <c r="BS45" s="18">
        <f t="shared" si="128"/>
        <v>3.8970912785028693</v>
      </c>
      <c r="BT45" s="18">
        <f t="shared" si="128"/>
        <v>3.7451570808520795</v>
      </c>
      <c r="BV45" s="68">
        <f t="shared" ref="BV45:BV70" si="129">IF(BR8&gt;0,(BV8/BR8)*100,0)</f>
        <v>-45.440535429620098</v>
      </c>
      <c r="BW45" s="69">
        <f t="shared" ref="BW45:BW70" si="130">IF(BR8&gt;0,BW8/BR8*100,0)</f>
        <v>30.414343161359152</v>
      </c>
      <c r="BX45" s="69">
        <f t="shared" ref="BX45:BX70" si="131">IF(BR8&gt;0,(BX8/BR8)*100,0)</f>
        <v>-15.026192268260946</v>
      </c>
      <c r="BZ45" t="str">
        <f>BD45</f>
        <v>11 Corporate managers and directors</v>
      </c>
      <c r="CA45" s="18">
        <f t="shared" ref="CA45:CE54" si="132">CA8/CA$35*100</f>
        <v>3.9737973733979652</v>
      </c>
      <c r="CB45" s="18">
        <f t="shared" si="132"/>
        <v>4.6092537374753455</v>
      </c>
      <c r="CC45" s="18">
        <f t="shared" si="132"/>
        <v>5.37386022519311</v>
      </c>
      <c r="CD45" s="18">
        <f t="shared" si="132"/>
        <v>4.7823183613851956</v>
      </c>
      <c r="CE45" s="18">
        <f t="shared" si="132"/>
        <v>5.1688946030884315</v>
      </c>
      <c r="CG45" s="68">
        <f t="shared" ref="CG45:CG70" si="133">IF(CC8&gt;0,(CG8/CC8)*100,0)</f>
        <v>-43.395695213605535</v>
      </c>
      <c r="CH45" s="69">
        <f t="shared" ref="CH45:CH70" si="134">IF(CC8&gt;0,CH8/CC8*100,0)</f>
        <v>30.479326218477265</v>
      </c>
      <c r="CI45" s="69">
        <f t="shared" ref="CI45:CI70" si="135">IF(CC8&gt;0,(CI8/CC8)*100,0)</f>
        <v>-12.91636899512827</v>
      </c>
      <c r="CK45" t="str">
        <f>BO45</f>
        <v>11 Corporate managers and directors</v>
      </c>
      <c r="CL45" s="18">
        <f t="shared" ref="CL45:CP54" si="136">CL8/CL$35*100</f>
        <v>2.2773223489112455</v>
      </c>
      <c r="CM45" s="18">
        <f t="shared" si="136"/>
        <v>2.8930643582273716</v>
      </c>
      <c r="CN45" s="18">
        <f t="shared" si="136"/>
        <v>2.9432993403114072</v>
      </c>
      <c r="CO45" s="18">
        <f t="shared" si="136"/>
        <v>2.9162260251462286</v>
      </c>
      <c r="CP45" s="18">
        <f t="shared" si="136"/>
        <v>3.9325465928801471</v>
      </c>
      <c r="CR45" s="68">
        <f t="shared" ref="CR45:CR70" si="137">IF(CN8&gt;0,(CR8/CN8)*100,0)</f>
        <v>-32.803232883360295</v>
      </c>
      <c r="CS45" s="69">
        <f t="shared" ref="CS45:CS70" si="138">IF(CN8&gt;0,CS8/CN8*100,0)</f>
        <v>28.242475334327022</v>
      </c>
      <c r="CT45" s="69">
        <f t="shared" ref="CT45:CT70" si="139">IF(CN8&gt;0,(CT8/CN8)*100,0)</f>
        <v>-4.5607575490332763</v>
      </c>
    </row>
    <row r="46" spans="1:98" x14ac:dyDescent="0.2">
      <c r="A46" t="str">
        <f t="shared" si="103"/>
        <v>12 Other managers and proprietors</v>
      </c>
      <c r="B46" s="18">
        <f t="shared" si="104"/>
        <v>2.9057506672521294</v>
      </c>
      <c r="C46" s="18">
        <f t="shared" si="104"/>
        <v>2.8308207686021389</v>
      </c>
      <c r="D46" s="18">
        <f t="shared" si="104"/>
        <v>2.7763029200169833</v>
      </c>
      <c r="E46" s="18">
        <f t="shared" si="104"/>
        <v>2.9564098391136033</v>
      </c>
      <c r="F46" s="18">
        <f t="shared" si="104"/>
        <v>3.2749300274543378</v>
      </c>
      <c r="H46" s="68">
        <f t="shared" si="105"/>
        <v>116.14550787360128</v>
      </c>
      <c r="I46" s="69">
        <f t="shared" si="106"/>
        <v>109.36257272594277</v>
      </c>
      <c r="J46" s="69">
        <f t="shared" si="107"/>
        <v>225.508080599544</v>
      </c>
      <c r="L46" t="str">
        <f t="shared" ref="L46:L69" si="140">A46</f>
        <v>12 Other managers and proprietors</v>
      </c>
      <c r="M46" s="18">
        <f t="shared" si="108"/>
        <v>3.45164749100267</v>
      </c>
      <c r="N46" s="18">
        <f t="shared" si="108"/>
        <v>3.4783611193957222</v>
      </c>
      <c r="O46" s="18">
        <f t="shared" si="108"/>
        <v>3.3454386521608384</v>
      </c>
      <c r="P46" s="18">
        <f t="shared" si="108"/>
        <v>3.4515355893994419</v>
      </c>
      <c r="Q46" s="18">
        <f t="shared" si="108"/>
        <v>3.8568838063287889</v>
      </c>
      <c r="S46" s="68">
        <f t="shared" si="109"/>
        <v>116.33717170099236</v>
      </c>
      <c r="T46" s="69">
        <f t="shared" si="110"/>
        <v>104.51508195056796</v>
      </c>
      <c r="U46" s="69">
        <f t="shared" si="111"/>
        <v>220.85225365156035</v>
      </c>
      <c r="W46" t="str">
        <f t="shared" ref="W46:W69" si="141">A46</f>
        <v>12 Other managers and proprietors</v>
      </c>
      <c r="X46" s="18">
        <f t="shared" si="112"/>
        <v>4.0205945661182714</v>
      </c>
      <c r="Y46" s="18">
        <f t="shared" si="112"/>
        <v>4.1684399207254499</v>
      </c>
      <c r="Z46" s="18">
        <f t="shared" si="112"/>
        <v>4.0679619845030661</v>
      </c>
      <c r="AA46" s="18">
        <f t="shared" si="112"/>
        <v>4.1699328054571989</v>
      </c>
      <c r="AB46" s="18">
        <f t="shared" si="112"/>
        <v>4.6401358074784742</v>
      </c>
      <c r="AD46" s="68">
        <f t="shared" si="113"/>
        <v>51.436570700976525</v>
      </c>
      <c r="AE46" s="69">
        <f t="shared" si="114"/>
        <v>80.465609926930526</v>
      </c>
      <c r="AF46" s="69">
        <f t="shared" si="115"/>
        <v>131.90218062790706</v>
      </c>
      <c r="AH46" t="str">
        <f t="shared" ref="AH46:AH69" si="142">L46</f>
        <v>12 Other managers and proprietors</v>
      </c>
      <c r="AI46" s="18">
        <f t="shared" si="116"/>
        <v>3.7620691463538809</v>
      </c>
      <c r="AJ46" s="18">
        <f t="shared" si="116"/>
        <v>4.3841234578754671</v>
      </c>
      <c r="AK46" s="18">
        <f t="shared" si="116"/>
        <v>4.640412881862459</v>
      </c>
      <c r="AL46" s="18">
        <f t="shared" si="116"/>
        <v>4.634819853346241</v>
      </c>
      <c r="AM46" s="18">
        <f t="shared" si="116"/>
        <v>5.29598610858352</v>
      </c>
      <c r="AO46" s="68">
        <f t="shared" si="117"/>
        <v>36.506856582894457</v>
      </c>
      <c r="AP46" s="69">
        <f t="shared" si="118"/>
        <v>73.299307135432741</v>
      </c>
      <c r="AQ46" s="69">
        <f t="shared" si="119"/>
        <v>109.80616371832718</v>
      </c>
      <c r="AS46" t="str">
        <f t="shared" ref="AS46:AS69" si="143">W46</f>
        <v>12 Other managers and proprietors</v>
      </c>
      <c r="AT46" s="18">
        <f t="shared" si="120"/>
        <v>4.3973539486957058</v>
      </c>
      <c r="AU46" s="18">
        <f t="shared" si="120"/>
        <v>4.5072097361169599</v>
      </c>
      <c r="AV46" s="18">
        <f t="shared" si="120"/>
        <v>4.4534512453382806</v>
      </c>
      <c r="AW46" s="18">
        <f t="shared" si="120"/>
        <v>4.5105752394955383</v>
      </c>
      <c r="AX46" s="18">
        <f t="shared" si="120"/>
        <v>4.7444518330947902</v>
      </c>
      <c r="AZ46" s="68">
        <f t="shared" si="121"/>
        <v>40.467680607223464</v>
      </c>
      <c r="BA46" s="69">
        <f t="shared" si="122"/>
        <v>72.627857742600298</v>
      </c>
      <c r="BB46" s="69">
        <f t="shared" si="123"/>
        <v>113.09553834982376</v>
      </c>
      <c r="BD46" t="str">
        <f t="shared" ref="BD46:BD69" si="144">AH46</f>
        <v>12 Other managers and proprietors</v>
      </c>
      <c r="BE46" s="18">
        <f t="shared" si="124"/>
        <v>2.9805807919029537</v>
      </c>
      <c r="BF46" s="18">
        <f t="shared" si="124"/>
        <v>2.9535393429445636</v>
      </c>
      <c r="BG46" s="18">
        <f t="shared" si="124"/>
        <v>3.0765682189290966</v>
      </c>
      <c r="BH46" s="18">
        <f t="shared" si="124"/>
        <v>2.6929852075080736</v>
      </c>
      <c r="BI46" s="18">
        <f t="shared" si="124"/>
        <v>2.7660271937513468</v>
      </c>
      <c r="BK46" s="68">
        <f t="shared" si="125"/>
        <v>-6.240984643190445</v>
      </c>
      <c r="BL46" s="69">
        <f t="shared" si="126"/>
        <v>41.693034629398177</v>
      </c>
      <c r="BM46" s="69">
        <f t="shared" si="127"/>
        <v>35.452049986207733</v>
      </c>
      <c r="BO46" t="str">
        <f t="shared" ref="BO46:BO69" si="145">AS46</f>
        <v>12 Other managers and proprietors</v>
      </c>
      <c r="BP46" s="18">
        <f t="shared" si="128"/>
        <v>3.3230144881482349</v>
      </c>
      <c r="BQ46" s="18">
        <f t="shared" si="128"/>
        <v>3.5919990988920971</v>
      </c>
      <c r="BR46" s="18">
        <f t="shared" si="128"/>
        <v>3.5714256766833126</v>
      </c>
      <c r="BS46" s="18">
        <f t="shared" si="128"/>
        <v>3.4326021175237558</v>
      </c>
      <c r="BT46" s="18">
        <f t="shared" si="128"/>
        <v>3.6557452143654343</v>
      </c>
      <c r="BV46" s="68">
        <f t="shared" si="129"/>
        <v>-28.333323621272921</v>
      </c>
      <c r="BW46" s="69">
        <f t="shared" si="130"/>
        <v>43.518020062727288</v>
      </c>
      <c r="BX46" s="69">
        <f t="shared" si="131"/>
        <v>15.184696441454362</v>
      </c>
      <c r="BZ46" t="str">
        <f t="shared" ref="BZ46:BZ69" si="146">BD46</f>
        <v>12 Other managers and proprietors</v>
      </c>
      <c r="CA46" s="18">
        <f t="shared" si="132"/>
        <v>3.3442510791410482</v>
      </c>
      <c r="CB46" s="18">
        <f t="shared" si="132"/>
        <v>3.7664022819105192</v>
      </c>
      <c r="CC46" s="18">
        <f t="shared" si="132"/>
        <v>3.7362501997587922</v>
      </c>
      <c r="CD46" s="18">
        <f t="shared" si="132"/>
        <v>3.6228398170623719</v>
      </c>
      <c r="CE46" s="18">
        <f t="shared" si="132"/>
        <v>3.7719766080168879</v>
      </c>
      <c r="CG46" s="68">
        <f t="shared" si="133"/>
        <v>-40.588408026799328</v>
      </c>
      <c r="CH46" s="69">
        <f t="shared" si="134"/>
        <v>34.439294845620452</v>
      </c>
      <c r="CI46" s="69">
        <f t="shared" si="135"/>
        <v>-6.1491131811788735</v>
      </c>
      <c r="CK46" t="str">
        <f t="shared" ref="CK46:CK69" si="147">BO46</f>
        <v>12 Other managers and proprietors</v>
      </c>
      <c r="CL46" s="18">
        <f t="shared" si="136"/>
        <v>3.1823067626475514</v>
      </c>
      <c r="CM46" s="18">
        <f t="shared" si="136"/>
        <v>3.4361128583455107</v>
      </c>
      <c r="CN46" s="18">
        <f t="shared" si="136"/>
        <v>3.2241086053410735</v>
      </c>
      <c r="CO46" s="18">
        <f t="shared" si="136"/>
        <v>3.6147759821500021</v>
      </c>
      <c r="CP46" s="18">
        <f t="shared" si="136"/>
        <v>4.7476448912200926</v>
      </c>
      <c r="CR46" s="68">
        <f t="shared" si="137"/>
        <v>-25.941058509257658</v>
      </c>
      <c r="CS46" s="69">
        <f t="shared" si="138"/>
        <v>32.806175939488824</v>
      </c>
      <c r="CT46" s="69">
        <f t="shared" si="139"/>
        <v>6.8651174302311642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16.736366301247813</v>
      </c>
      <c r="C47" s="18">
        <f t="shared" si="104"/>
        <v>16.820199973061026</v>
      </c>
      <c r="D47" s="18">
        <f t="shared" si="104"/>
        <v>17.103168905031186</v>
      </c>
      <c r="E47" s="18">
        <f t="shared" si="104"/>
        <v>19.11745787881592</v>
      </c>
      <c r="F47" s="18">
        <f t="shared" si="104"/>
        <v>18.804880779946064</v>
      </c>
      <c r="H47" s="68">
        <f t="shared" si="105"/>
        <v>101.46751905970864</v>
      </c>
      <c r="I47" s="69">
        <f t="shared" si="106"/>
        <v>68.432539348879558</v>
      </c>
      <c r="J47" s="69">
        <f t="shared" si="107"/>
        <v>169.90005840858817</v>
      </c>
      <c r="L47" t="str">
        <f t="shared" si="140"/>
        <v>21 Science, research, engineering and technology professionals</v>
      </c>
      <c r="M47" s="18">
        <f t="shared" si="108"/>
        <v>9.0988251630942845</v>
      </c>
      <c r="N47" s="18">
        <f t="shared" si="108"/>
        <v>9.4378504005020041</v>
      </c>
      <c r="O47" s="18">
        <f t="shared" si="108"/>
        <v>9.514347360453419</v>
      </c>
      <c r="P47" s="18">
        <f t="shared" si="108"/>
        <v>11.269187892643648</v>
      </c>
      <c r="Q47" s="18">
        <f t="shared" si="108"/>
        <v>11.30105228443704</v>
      </c>
      <c r="S47" s="68">
        <f t="shared" si="109"/>
        <v>122.8884395265933</v>
      </c>
      <c r="T47" s="69">
        <f t="shared" si="110"/>
        <v>77.830512084288699</v>
      </c>
      <c r="U47" s="69">
        <f t="shared" si="111"/>
        <v>200.71895161088202</v>
      </c>
      <c r="W47" t="str">
        <f t="shared" si="141"/>
        <v>21 Science, research, engineering and technology professionals</v>
      </c>
      <c r="X47" s="18">
        <f t="shared" si="112"/>
        <v>7.7529982871710406</v>
      </c>
      <c r="Y47" s="18">
        <f t="shared" si="112"/>
        <v>8.0815844521708016</v>
      </c>
      <c r="Z47" s="18">
        <f t="shared" si="112"/>
        <v>8.3594625259049486</v>
      </c>
      <c r="AA47" s="18">
        <f t="shared" si="112"/>
        <v>9.1675513159618021</v>
      </c>
      <c r="AB47" s="18">
        <f t="shared" si="112"/>
        <v>8.9796340156347672</v>
      </c>
      <c r="AD47" s="68">
        <f t="shared" si="113"/>
        <v>42.61238458427912</v>
      </c>
      <c r="AE47" s="69">
        <f t="shared" si="114"/>
        <v>51.180219822944828</v>
      </c>
      <c r="AF47" s="69">
        <f t="shared" si="115"/>
        <v>93.792604407223948</v>
      </c>
      <c r="AH47" t="str">
        <f t="shared" si="142"/>
        <v>21 Science, research, engineering and technology professionals</v>
      </c>
      <c r="AI47" s="18">
        <f t="shared" si="116"/>
        <v>2.6028753082526452</v>
      </c>
      <c r="AJ47" s="18">
        <f t="shared" si="116"/>
        <v>2.8816285410785123</v>
      </c>
      <c r="AK47" s="18">
        <f t="shared" si="116"/>
        <v>3.3735235346082595</v>
      </c>
      <c r="AL47" s="18">
        <f t="shared" si="116"/>
        <v>3.8605377028017864</v>
      </c>
      <c r="AM47" s="18">
        <f t="shared" si="116"/>
        <v>3.9592212408878535</v>
      </c>
      <c r="AO47" s="68">
        <f t="shared" si="117"/>
        <v>40.37516475792566</v>
      </c>
      <c r="AP47" s="69">
        <f t="shared" si="118"/>
        <v>49.128761731995077</v>
      </c>
      <c r="AQ47" s="69">
        <f t="shared" si="119"/>
        <v>89.503926489920744</v>
      </c>
      <c r="AS47" t="str">
        <f t="shared" si="143"/>
        <v>21 Science, research, engineering and technology professionals</v>
      </c>
      <c r="AT47" s="18">
        <f t="shared" si="120"/>
        <v>7.2052641147733327</v>
      </c>
      <c r="AU47" s="18">
        <f t="shared" si="120"/>
        <v>7.6915082161424273</v>
      </c>
      <c r="AV47" s="18">
        <f t="shared" si="120"/>
        <v>8.248213063304382</v>
      </c>
      <c r="AW47" s="18">
        <f t="shared" si="120"/>
        <v>8.5384418841086447</v>
      </c>
      <c r="AX47" s="18">
        <f t="shared" si="120"/>
        <v>7.9697778726004405</v>
      </c>
      <c r="AZ47" s="68">
        <f t="shared" si="121"/>
        <v>27.401170492618515</v>
      </c>
      <c r="BA47" s="69">
        <f t="shared" si="122"/>
        <v>42.931367503026991</v>
      </c>
      <c r="BB47" s="69">
        <f t="shared" si="123"/>
        <v>70.332537995645509</v>
      </c>
      <c r="BD47" t="str">
        <f t="shared" si="144"/>
        <v>21 Science, research, engineering and technology professionals</v>
      </c>
      <c r="BE47" s="18">
        <f t="shared" si="124"/>
        <v>2.6309960178759346</v>
      </c>
      <c r="BF47" s="18">
        <f t="shared" si="124"/>
        <v>2.9841553500589182</v>
      </c>
      <c r="BG47" s="18">
        <f t="shared" si="124"/>
        <v>3.4070455316117703</v>
      </c>
      <c r="BH47" s="18">
        <f t="shared" si="124"/>
        <v>3.4926444366121827</v>
      </c>
      <c r="BI47" s="18">
        <f t="shared" si="124"/>
        <v>3.4298270900424228</v>
      </c>
      <c r="BK47" s="68">
        <f t="shared" si="125"/>
        <v>4.9826256716077184</v>
      </c>
      <c r="BL47" s="69">
        <f t="shared" si="126"/>
        <v>29.221257317937642</v>
      </c>
      <c r="BM47" s="69">
        <f t="shared" si="127"/>
        <v>34.203882989545363</v>
      </c>
      <c r="BO47" t="str">
        <f t="shared" si="145"/>
        <v>21 Science, research, engineering and technology professionals</v>
      </c>
      <c r="BP47" s="18">
        <f t="shared" si="128"/>
        <v>1.8834559080150886</v>
      </c>
      <c r="BQ47" s="18">
        <f t="shared" si="128"/>
        <v>2.1100692794351734</v>
      </c>
      <c r="BR47" s="18">
        <f t="shared" si="128"/>
        <v>2.370041836653638</v>
      </c>
      <c r="BS47" s="18">
        <f t="shared" si="128"/>
        <v>2.6032907746460316</v>
      </c>
      <c r="BT47" s="18">
        <f t="shared" si="128"/>
        <v>2.8022098779890481</v>
      </c>
      <c r="BV47" s="68">
        <f t="shared" si="129"/>
        <v>-17.219583371674041</v>
      </c>
      <c r="BW47" s="69">
        <f t="shared" si="130"/>
        <v>30.765526930040032</v>
      </c>
      <c r="BX47" s="69">
        <f t="shared" si="131"/>
        <v>13.545943558365991</v>
      </c>
      <c r="BZ47" t="str">
        <f t="shared" si="146"/>
        <v>21 Science, research, engineering and technology professionals</v>
      </c>
      <c r="CA47" s="18">
        <f t="shared" si="132"/>
        <v>1.6122082718284427</v>
      </c>
      <c r="CB47" s="18">
        <f t="shared" si="132"/>
        <v>1.8101881196701763</v>
      </c>
      <c r="CC47" s="18">
        <f t="shared" si="132"/>
        <v>2.154784212915414</v>
      </c>
      <c r="CD47" s="18">
        <f t="shared" si="132"/>
        <v>2.5627484829096199</v>
      </c>
      <c r="CE47" s="18">
        <f t="shared" si="132"/>
        <v>2.8601977854463874</v>
      </c>
      <c r="CG47" s="68">
        <f t="shared" si="133"/>
        <v>-21.885720513391774</v>
      </c>
      <c r="CH47" s="69">
        <f t="shared" si="134"/>
        <v>26.870366386527628</v>
      </c>
      <c r="CI47" s="69">
        <f t="shared" si="135"/>
        <v>4.9846458731358547</v>
      </c>
      <c r="CK47" t="str">
        <f t="shared" si="147"/>
        <v>21 Science, research, engineering and technology professionals</v>
      </c>
      <c r="CL47" s="18">
        <f t="shared" si="136"/>
        <v>0.8706899984209423</v>
      </c>
      <c r="CM47" s="18">
        <f t="shared" si="136"/>
        <v>1.2574227285289721</v>
      </c>
      <c r="CN47" s="18">
        <f t="shared" si="136"/>
        <v>1.5058534395446062</v>
      </c>
      <c r="CO47" s="18">
        <f t="shared" si="136"/>
        <v>2.2760917533531035</v>
      </c>
      <c r="CP47" s="18">
        <f t="shared" si="136"/>
        <v>2.9437501715180812</v>
      </c>
      <c r="CR47" s="68">
        <f t="shared" si="137"/>
        <v>-1.6833255665200646</v>
      </c>
      <c r="CS47" s="69">
        <f t="shared" si="138"/>
        <v>36.105061801388821</v>
      </c>
      <c r="CT47" s="69">
        <f t="shared" si="139"/>
        <v>34.421736234868753</v>
      </c>
    </row>
    <row r="48" spans="1:98" x14ac:dyDescent="0.2">
      <c r="A48" t="str">
        <f t="shared" si="103"/>
        <v>22 Health professionals</v>
      </c>
      <c r="B48" s="18">
        <f t="shared" si="104"/>
        <v>19.180675285838063</v>
      </c>
      <c r="C48" s="18">
        <f t="shared" si="104"/>
        <v>19.489561325420944</v>
      </c>
      <c r="D48" s="18">
        <f t="shared" si="104"/>
        <v>19.809005180009333</v>
      </c>
      <c r="E48" s="18">
        <f t="shared" si="104"/>
        <v>19.934265780487202</v>
      </c>
      <c r="F48" s="18">
        <f t="shared" si="104"/>
        <v>19.955208233604939</v>
      </c>
      <c r="H48" s="68">
        <f t="shared" si="105"/>
        <v>84.588498513018379</v>
      </c>
      <c r="I48" s="69">
        <f t="shared" si="106"/>
        <v>76.966100299816318</v>
      </c>
      <c r="J48" s="69">
        <f t="shared" si="107"/>
        <v>161.55459881283468</v>
      </c>
      <c r="L48" t="str">
        <f t="shared" si="140"/>
        <v>22 Health professionals</v>
      </c>
      <c r="M48" s="18">
        <f t="shared" si="108"/>
        <v>7.9946143051135277</v>
      </c>
      <c r="N48" s="18">
        <f t="shared" si="108"/>
        <v>8.3192319234314631</v>
      </c>
      <c r="O48" s="18">
        <f t="shared" si="108"/>
        <v>8.3047429243211894</v>
      </c>
      <c r="P48" s="18">
        <f t="shared" si="108"/>
        <v>7.7144438445891668</v>
      </c>
      <c r="Q48" s="18">
        <f t="shared" si="108"/>
        <v>7.4580679735159849</v>
      </c>
      <c r="S48" s="68">
        <f t="shared" si="109"/>
        <v>68.518586041978153</v>
      </c>
      <c r="T48" s="69">
        <f t="shared" si="110"/>
        <v>75.369828361078675</v>
      </c>
      <c r="U48" s="69">
        <f t="shared" si="111"/>
        <v>143.88841440305683</v>
      </c>
      <c r="W48" t="str">
        <f t="shared" si="141"/>
        <v>22 Health professionals</v>
      </c>
      <c r="X48" s="18">
        <f t="shared" si="112"/>
        <v>8.3056429327736847</v>
      </c>
      <c r="Y48" s="18">
        <f t="shared" si="112"/>
        <v>8.431745848739606</v>
      </c>
      <c r="Z48" s="18">
        <f t="shared" si="112"/>
        <v>8.4859242948825564</v>
      </c>
      <c r="AA48" s="18">
        <f t="shared" si="112"/>
        <v>7.5568068196531684</v>
      </c>
      <c r="AB48" s="18">
        <f t="shared" si="112"/>
        <v>6.7986301386210162</v>
      </c>
      <c r="AD48" s="68">
        <f t="shared" si="113"/>
        <v>6.3651171301767064</v>
      </c>
      <c r="AE48" s="69">
        <f t="shared" si="114"/>
        <v>57.879343553066761</v>
      </c>
      <c r="AF48" s="69">
        <f t="shared" si="115"/>
        <v>64.24446068324346</v>
      </c>
      <c r="AH48" t="str">
        <f t="shared" si="142"/>
        <v>22 Health professionals</v>
      </c>
      <c r="AI48" s="18">
        <f t="shared" si="116"/>
        <v>13.498086849716879</v>
      </c>
      <c r="AJ48" s="18">
        <f t="shared" si="116"/>
        <v>10.22818206007828</v>
      </c>
      <c r="AK48" s="18">
        <f t="shared" si="116"/>
        <v>9.661551729913759</v>
      </c>
      <c r="AL48" s="18">
        <f t="shared" si="116"/>
        <v>4.799834757276102</v>
      </c>
      <c r="AM48" s="18">
        <f t="shared" si="116"/>
        <v>1.6774971241496535</v>
      </c>
      <c r="AO48" s="68">
        <f t="shared" si="117"/>
        <v>-79.232742242683344</v>
      </c>
      <c r="AP48" s="69">
        <f t="shared" si="118"/>
        <v>17.465246798345575</v>
      </c>
      <c r="AQ48" s="69">
        <f t="shared" si="119"/>
        <v>-61.767495444337769</v>
      </c>
      <c r="AS48" t="str">
        <f t="shared" si="143"/>
        <v>22 Health professionals</v>
      </c>
      <c r="AT48" s="18">
        <f t="shared" si="120"/>
        <v>1.7701422050425792</v>
      </c>
      <c r="AU48" s="18">
        <f t="shared" si="120"/>
        <v>1.9189075421180861</v>
      </c>
      <c r="AV48" s="18">
        <f t="shared" si="120"/>
        <v>2.1516475009834921</v>
      </c>
      <c r="AW48" s="18">
        <f t="shared" si="120"/>
        <v>1.9789123933482506</v>
      </c>
      <c r="AX48" s="18">
        <f t="shared" si="120"/>
        <v>1.9108754890808333</v>
      </c>
      <c r="AZ48" s="68">
        <f t="shared" si="121"/>
        <v>17.097692756541775</v>
      </c>
      <c r="BA48" s="69">
        <f t="shared" si="122"/>
        <v>54.378269761603789</v>
      </c>
      <c r="BB48" s="69">
        <f t="shared" si="123"/>
        <v>71.475962518145579</v>
      </c>
      <c r="BD48" t="str">
        <f t="shared" si="144"/>
        <v>22 Health professionals</v>
      </c>
      <c r="BE48" s="18">
        <f t="shared" si="124"/>
        <v>1.6958270036064107</v>
      </c>
      <c r="BF48" s="18">
        <f t="shared" si="124"/>
        <v>1.990868820554154</v>
      </c>
      <c r="BG48" s="18">
        <f t="shared" si="124"/>
        <v>2.2411330302735175</v>
      </c>
      <c r="BH48" s="18">
        <f t="shared" si="124"/>
        <v>2.2218245159785619</v>
      </c>
      <c r="BI48" s="18">
        <f t="shared" si="124"/>
        <v>2.4114772972697636</v>
      </c>
      <c r="BK48" s="68">
        <f t="shared" si="125"/>
        <v>12.211839802483688</v>
      </c>
      <c r="BL48" s="69">
        <f t="shared" si="126"/>
        <v>55.13187093676342</v>
      </c>
      <c r="BM48" s="69">
        <f t="shared" si="127"/>
        <v>67.343710739247101</v>
      </c>
      <c r="BO48" t="str">
        <f t="shared" si="145"/>
        <v>22 Health professionals</v>
      </c>
      <c r="BP48" s="18">
        <f t="shared" si="128"/>
        <v>1.2064966622372075</v>
      </c>
      <c r="BQ48" s="18">
        <f t="shared" si="128"/>
        <v>1.4779788230240682</v>
      </c>
      <c r="BR48" s="18">
        <f t="shared" si="128"/>
        <v>1.6704474711518338</v>
      </c>
      <c r="BS48" s="18">
        <f t="shared" si="128"/>
        <v>1.469661099661278</v>
      </c>
      <c r="BT48" s="18">
        <f t="shared" si="128"/>
        <v>1.3785234738575125</v>
      </c>
      <c r="BV48" s="68">
        <f t="shared" si="129"/>
        <v>-42.221760741428241</v>
      </c>
      <c r="BW48" s="69">
        <f t="shared" si="130"/>
        <v>34.287096736302765</v>
      </c>
      <c r="BX48" s="69">
        <f t="shared" si="131"/>
        <v>-7.9346640051254749</v>
      </c>
      <c r="BZ48" t="str">
        <f t="shared" si="146"/>
        <v>22 Health professionals</v>
      </c>
      <c r="CA48" s="18">
        <f t="shared" si="132"/>
        <v>1.0965819562606254</v>
      </c>
      <c r="CB48" s="18">
        <f t="shared" si="132"/>
        <v>1.4532716312548508</v>
      </c>
      <c r="CC48" s="18">
        <f t="shared" si="132"/>
        <v>1.4345845141747551</v>
      </c>
      <c r="CD48" s="18">
        <f t="shared" si="132"/>
        <v>1.2048807035724771</v>
      </c>
      <c r="CE48" s="18">
        <f t="shared" si="132"/>
        <v>1.0055603503563624</v>
      </c>
      <c r="CG48" s="68">
        <f t="shared" si="133"/>
        <v>-58.750360978453074</v>
      </c>
      <c r="CH48" s="69">
        <f t="shared" si="134"/>
        <v>25.545061013017474</v>
      </c>
      <c r="CI48" s="69">
        <f t="shared" si="135"/>
        <v>-33.2052999654356</v>
      </c>
      <c r="CK48" t="str">
        <f t="shared" si="147"/>
        <v>22 Health professionals</v>
      </c>
      <c r="CL48" s="18">
        <f t="shared" si="136"/>
        <v>0.30810996827816634</v>
      </c>
      <c r="CM48" s="18">
        <f t="shared" si="136"/>
        <v>0.48203027491576445</v>
      </c>
      <c r="CN48" s="18">
        <f t="shared" si="136"/>
        <v>0.61723928540950734</v>
      </c>
      <c r="CO48" s="18">
        <f t="shared" si="136"/>
        <v>0.67843342391420924</v>
      </c>
      <c r="CP48" s="18">
        <f t="shared" si="136"/>
        <v>0.85819041552795861</v>
      </c>
      <c r="CR48" s="68">
        <f t="shared" si="137"/>
        <v>-30.073943670890181</v>
      </c>
      <c r="CS48" s="69">
        <f t="shared" si="138"/>
        <v>32.716570287625416</v>
      </c>
      <c r="CT48" s="69">
        <f t="shared" si="139"/>
        <v>2.642626616735237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29.165925655912762</v>
      </c>
      <c r="C49" s="18">
        <f t="shared" si="104"/>
        <v>27.352071776313576</v>
      </c>
      <c r="D49" s="18">
        <f t="shared" si="104"/>
        <v>27.967113401574956</v>
      </c>
      <c r="E49" s="18">
        <f t="shared" si="104"/>
        <v>23.761964710063147</v>
      </c>
      <c r="F49" s="18">
        <f t="shared" si="104"/>
        <v>21.033925280452589</v>
      </c>
      <c r="H49" s="68">
        <f t="shared" si="105"/>
        <v>37.810948598725993</v>
      </c>
      <c r="I49" s="69">
        <f t="shared" si="106"/>
        <v>62.990015102763309</v>
      </c>
      <c r="J49" s="69">
        <f t="shared" si="107"/>
        <v>100.80096370148928</v>
      </c>
      <c r="L49" t="str">
        <f t="shared" si="140"/>
        <v>23 Teaching and other educational professionals</v>
      </c>
      <c r="M49" s="18">
        <f t="shared" si="108"/>
        <v>24.393693734722493</v>
      </c>
      <c r="N49" s="18">
        <f t="shared" si="108"/>
        <v>23.039105783422954</v>
      </c>
      <c r="O49" s="18">
        <f t="shared" si="108"/>
        <v>24.174489484789127</v>
      </c>
      <c r="P49" s="18">
        <f t="shared" si="108"/>
        <v>20.382625749456569</v>
      </c>
      <c r="Q49" s="18">
        <f t="shared" si="108"/>
        <v>17.926563808208421</v>
      </c>
      <c r="S49" s="68">
        <f t="shared" si="109"/>
        <v>39.151343056939545</v>
      </c>
      <c r="T49" s="69">
        <f t="shared" si="110"/>
        <v>65.74076567235538</v>
      </c>
      <c r="U49" s="69">
        <f t="shared" si="111"/>
        <v>104.89210872929493</v>
      </c>
      <c r="W49" t="str">
        <f t="shared" si="141"/>
        <v>23 Teaching and other educational professionals</v>
      </c>
      <c r="X49" s="18">
        <f t="shared" si="112"/>
        <v>8.0430204347171248</v>
      </c>
      <c r="Y49" s="18">
        <f t="shared" si="112"/>
        <v>6.4675418900755135</v>
      </c>
      <c r="Z49" s="18">
        <f t="shared" si="112"/>
        <v>6.8999108579589352</v>
      </c>
      <c r="AA49" s="18">
        <f t="shared" si="112"/>
        <v>4.6446692806620646</v>
      </c>
      <c r="AB49" s="18">
        <f t="shared" si="112"/>
        <v>2.9709161797300072</v>
      </c>
      <c r="AD49" s="68">
        <f t="shared" si="113"/>
        <v>-42.835832979369911</v>
      </c>
      <c r="AE49" s="69">
        <f t="shared" si="114"/>
        <v>36.994372867481687</v>
      </c>
      <c r="AF49" s="69">
        <f t="shared" si="115"/>
        <v>-5.8414601118882228</v>
      </c>
      <c r="AH49" t="str">
        <f t="shared" si="142"/>
        <v>23 Teaching and other educational professionals</v>
      </c>
      <c r="AI49" s="18">
        <f t="shared" si="116"/>
        <v>3.222786271961283</v>
      </c>
      <c r="AJ49" s="18">
        <f t="shared" si="116"/>
        <v>1.7379606825733536</v>
      </c>
      <c r="AK49" s="18">
        <f t="shared" si="116"/>
        <v>1.585645468558641</v>
      </c>
      <c r="AL49" s="18">
        <f t="shared" si="116"/>
        <v>0.71723153642381932</v>
      </c>
      <c r="AM49" s="18">
        <f t="shared" si="116"/>
        <v>0.60224425411058091</v>
      </c>
      <c r="AO49" s="68">
        <f t="shared" si="117"/>
        <v>-54.571245835882522</v>
      </c>
      <c r="AP49" s="69">
        <f t="shared" si="118"/>
        <v>14.205748409322128</v>
      </c>
      <c r="AQ49" s="69">
        <f t="shared" si="119"/>
        <v>-40.365497426560395</v>
      </c>
      <c r="AS49" t="str">
        <f t="shared" si="143"/>
        <v>23 Teaching and other educational professionals</v>
      </c>
      <c r="AT49" s="18">
        <f t="shared" si="120"/>
        <v>0.88700943612533378</v>
      </c>
      <c r="AU49" s="18">
        <f t="shared" si="120"/>
        <v>0.78078233985712386</v>
      </c>
      <c r="AV49" s="18">
        <f t="shared" si="120"/>
        <v>0.81886752690069553</v>
      </c>
      <c r="AW49" s="18">
        <f t="shared" si="120"/>
        <v>0.55684581641300424</v>
      </c>
      <c r="AX49" s="18">
        <f t="shared" si="120"/>
        <v>0.41531580944843549</v>
      </c>
      <c r="AZ49" s="68">
        <f t="shared" si="121"/>
        <v>-33.126833791721424</v>
      </c>
      <c r="BA49" s="69">
        <f t="shared" si="122"/>
        <v>33.723788925884428</v>
      </c>
      <c r="BB49" s="69">
        <f t="shared" si="123"/>
        <v>0.5969551341630055</v>
      </c>
      <c r="BD49" t="str">
        <f t="shared" si="144"/>
        <v>23 Teaching and other educational professionals</v>
      </c>
      <c r="BE49" s="18">
        <f t="shared" si="124"/>
        <v>0.87476320264294105</v>
      </c>
      <c r="BF49" s="18">
        <f t="shared" si="124"/>
        <v>0.85955028533144207</v>
      </c>
      <c r="BG49" s="18">
        <f t="shared" si="124"/>
        <v>1.0235283068720635</v>
      </c>
      <c r="BH49" s="18">
        <f t="shared" si="124"/>
        <v>0.79088867676315888</v>
      </c>
      <c r="BI49" s="18">
        <f t="shared" si="124"/>
        <v>0.81616334537831148</v>
      </c>
      <c r="BK49" s="68">
        <f t="shared" si="125"/>
        <v>-16.842701907290536</v>
      </c>
      <c r="BL49" s="69">
        <f t="shared" si="126"/>
        <v>32.089994987730307</v>
      </c>
      <c r="BM49" s="69">
        <f t="shared" si="127"/>
        <v>15.247293080439769</v>
      </c>
      <c r="BO49" t="str">
        <f t="shared" si="145"/>
        <v>23 Teaching and other educational professionals</v>
      </c>
      <c r="BP49" s="18">
        <f t="shared" si="128"/>
        <v>0.72209609973560673</v>
      </c>
      <c r="BQ49" s="18">
        <f t="shared" si="128"/>
        <v>0.74432238548208929</v>
      </c>
      <c r="BR49" s="18">
        <f t="shared" si="128"/>
        <v>0.87952577250348751</v>
      </c>
      <c r="BS49" s="18">
        <f t="shared" si="128"/>
        <v>0.66384860771052745</v>
      </c>
      <c r="BT49" s="18">
        <f t="shared" si="128"/>
        <v>0.62862677439459413</v>
      </c>
      <c r="BV49" s="68">
        <f t="shared" si="129"/>
        <v>-49.958851917227193</v>
      </c>
      <c r="BW49" s="69">
        <f t="shared" si="130"/>
        <v>31.3636008834488</v>
      </c>
      <c r="BX49" s="69">
        <f t="shared" si="131"/>
        <v>-18.595251033778396</v>
      </c>
      <c r="BZ49" t="str">
        <f t="shared" si="146"/>
        <v>23 Teaching and other educational professionals</v>
      </c>
      <c r="CA49" s="18">
        <f t="shared" si="132"/>
        <v>0.72407396334470153</v>
      </c>
      <c r="CB49" s="18">
        <f t="shared" si="132"/>
        <v>0.85281922977797997</v>
      </c>
      <c r="CC49" s="18">
        <f t="shared" si="132"/>
        <v>0.96229788411148087</v>
      </c>
      <c r="CD49" s="18">
        <f t="shared" si="132"/>
        <v>0.77199918815691027</v>
      </c>
      <c r="CE49" s="18">
        <f t="shared" si="132"/>
        <v>0.69979292375264179</v>
      </c>
      <c r="CG49" s="68">
        <f t="shared" si="133"/>
        <v>-57.204493973521906</v>
      </c>
      <c r="CH49" s="69">
        <f t="shared" si="134"/>
        <v>25.572111099113709</v>
      </c>
      <c r="CI49" s="69">
        <f t="shared" si="135"/>
        <v>-31.632382874408204</v>
      </c>
      <c r="CK49" t="str">
        <f t="shared" si="147"/>
        <v>23 Teaching and other educational professionals</v>
      </c>
      <c r="CL49" s="18">
        <f t="shared" si="136"/>
        <v>0.36333140911033324</v>
      </c>
      <c r="CM49" s="18">
        <f t="shared" si="136"/>
        <v>0.5094071196646528</v>
      </c>
      <c r="CN49" s="18">
        <f t="shared" si="136"/>
        <v>0.6833893373853458</v>
      </c>
      <c r="CO49" s="18">
        <f t="shared" si="136"/>
        <v>0.64091102223042473</v>
      </c>
      <c r="CP49" s="18">
        <f t="shared" si="136"/>
        <v>0.74538497220375743</v>
      </c>
      <c r="CR49" s="68">
        <f t="shared" si="137"/>
        <v>-45.144349455512483</v>
      </c>
      <c r="CS49" s="69">
        <f t="shared" si="138"/>
        <v>29.594099135855416</v>
      </c>
      <c r="CT49" s="69">
        <f t="shared" si="139"/>
        <v>-15.550250319657067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6.8265691726144064</v>
      </c>
      <c r="C50" s="18">
        <f t="shared" si="104"/>
        <v>7.5545139531701642</v>
      </c>
      <c r="D50" s="18">
        <f t="shared" si="104"/>
        <v>7.7087057314183607</v>
      </c>
      <c r="E50" s="18">
        <f t="shared" si="104"/>
        <v>7.7915881461320478</v>
      </c>
      <c r="F50" s="18">
        <f t="shared" si="104"/>
        <v>7.8459050750824879</v>
      </c>
      <c r="H50" s="68">
        <f t="shared" si="105"/>
        <v>86.49733091317546</v>
      </c>
      <c r="I50" s="69">
        <f t="shared" si="106"/>
        <v>80.615370020031605</v>
      </c>
      <c r="J50" s="69">
        <f t="shared" si="107"/>
        <v>167.11270093320707</v>
      </c>
      <c r="L50" t="str">
        <f t="shared" si="140"/>
        <v>24 Business, media and public service professionals</v>
      </c>
      <c r="M50" s="18">
        <f t="shared" si="108"/>
        <v>12.568120153895416</v>
      </c>
      <c r="N50" s="18">
        <f t="shared" si="108"/>
        <v>13.553249964557503</v>
      </c>
      <c r="O50" s="18">
        <f t="shared" si="108"/>
        <v>14.263912817528423</v>
      </c>
      <c r="P50" s="18">
        <f t="shared" si="108"/>
        <v>13.737765854461664</v>
      </c>
      <c r="Q50" s="18">
        <f t="shared" si="108"/>
        <v>13.337691893920233</v>
      </c>
      <c r="S50" s="68">
        <f t="shared" si="109"/>
        <v>75.464663418995855</v>
      </c>
      <c r="T50" s="69">
        <f t="shared" si="110"/>
        <v>76.966030658210343</v>
      </c>
      <c r="U50" s="69">
        <f t="shared" si="111"/>
        <v>152.43069407720617</v>
      </c>
      <c r="W50" t="str">
        <f t="shared" si="141"/>
        <v>24 Business, media and public service professionals</v>
      </c>
      <c r="X50" s="18">
        <f t="shared" si="112"/>
        <v>10.799547116105732</v>
      </c>
      <c r="Y50" s="18">
        <f t="shared" si="112"/>
        <v>11.695727159029373</v>
      </c>
      <c r="Z50" s="18">
        <f t="shared" si="112"/>
        <v>12.908800304110619</v>
      </c>
      <c r="AA50" s="18">
        <f t="shared" si="112"/>
        <v>11.911108310512363</v>
      </c>
      <c r="AB50" s="18">
        <f t="shared" si="112"/>
        <v>11.19535339744721</v>
      </c>
      <c r="AD50" s="68">
        <f t="shared" si="113"/>
        <v>15.140705275515117</v>
      </c>
      <c r="AE50" s="69">
        <f t="shared" si="114"/>
        <v>55.916004234207428</v>
      </c>
      <c r="AF50" s="69">
        <f t="shared" si="115"/>
        <v>71.056709509722552</v>
      </c>
      <c r="AH50" t="str">
        <f t="shared" si="142"/>
        <v>24 Business, media and public service professionals</v>
      </c>
      <c r="AI50" s="18">
        <f t="shared" si="116"/>
        <v>3.7455992042205697</v>
      </c>
      <c r="AJ50" s="18">
        <f t="shared" si="116"/>
        <v>3.5740815066785108</v>
      </c>
      <c r="AK50" s="18">
        <f t="shared" si="116"/>
        <v>4.1257755416637547</v>
      </c>
      <c r="AL50" s="18">
        <f t="shared" si="116"/>
        <v>3.4754211020338879</v>
      </c>
      <c r="AM50" s="18">
        <f t="shared" si="116"/>
        <v>3.2513236400616172</v>
      </c>
      <c r="AO50" s="68">
        <f t="shared" si="117"/>
        <v>-5.7418617926772457</v>
      </c>
      <c r="AP50" s="69">
        <f t="shared" si="118"/>
        <v>34.130142930300813</v>
      </c>
      <c r="AQ50" s="69">
        <f t="shared" si="119"/>
        <v>28.388281137623565</v>
      </c>
      <c r="AS50" t="str">
        <f t="shared" si="143"/>
        <v>24 Business, media and public service professionals</v>
      </c>
      <c r="AT50" s="18">
        <f t="shared" si="120"/>
        <v>5.6986770205695167</v>
      </c>
      <c r="AU50" s="18">
        <f t="shared" si="120"/>
        <v>6.260454753952974</v>
      </c>
      <c r="AV50" s="18">
        <f t="shared" si="120"/>
        <v>7.0632362922221219</v>
      </c>
      <c r="AW50" s="18">
        <f t="shared" si="120"/>
        <v>6.5827627582719082</v>
      </c>
      <c r="AX50" s="18">
        <f t="shared" si="120"/>
        <v>6.4131059712065648</v>
      </c>
      <c r="AZ50" s="68">
        <f t="shared" si="121"/>
        <v>19.715877373526144</v>
      </c>
      <c r="BA50" s="69">
        <f t="shared" si="122"/>
        <v>52.885531803491048</v>
      </c>
      <c r="BB50" s="69">
        <f t="shared" si="123"/>
        <v>72.601409177017189</v>
      </c>
      <c r="BD50" t="str">
        <f t="shared" si="144"/>
        <v>24 Business, media and public service professionals</v>
      </c>
      <c r="BE50" s="18">
        <f t="shared" si="124"/>
        <v>3.2247651335762684</v>
      </c>
      <c r="BF50" s="18">
        <f t="shared" si="124"/>
        <v>3.8103754443275428</v>
      </c>
      <c r="BG50" s="18">
        <f t="shared" si="124"/>
        <v>4.4829658311757443</v>
      </c>
      <c r="BH50" s="18">
        <f t="shared" si="124"/>
        <v>4.1919759939436396</v>
      </c>
      <c r="BI50" s="18">
        <f t="shared" si="124"/>
        <v>4.3040351247404462</v>
      </c>
      <c r="BK50" s="68">
        <f t="shared" si="125"/>
        <v>0.12292299534066048</v>
      </c>
      <c r="BL50" s="69">
        <f t="shared" si="126"/>
        <v>37.76503832447645</v>
      </c>
      <c r="BM50" s="69">
        <f t="shared" si="127"/>
        <v>37.887961319817109</v>
      </c>
      <c r="BO50" t="str">
        <f t="shared" si="145"/>
        <v>24 Business, media and public service professionals</v>
      </c>
      <c r="BP50" s="18">
        <f t="shared" si="128"/>
        <v>2.2114288951816787</v>
      </c>
      <c r="BQ50" s="18">
        <f t="shared" si="128"/>
        <v>2.5176229898584164</v>
      </c>
      <c r="BR50" s="18">
        <f t="shared" si="128"/>
        <v>2.989307866158863</v>
      </c>
      <c r="BS50" s="18">
        <f t="shared" si="128"/>
        <v>2.6850302601963487</v>
      </c>
      <c r="BT50" s="18">
        <f t="shared" si="128"/>
        <v>2.6848960513000231</v>
      </c>
      <c r="BV50" s="68">
        <f t="shared" si="129"/>
        <v>-37.116053175423019</v>
      </c>
      <c r="BW50" s="69">
        <f t="shared" si="130"/>
        <v>29.74819076519961</v>
      </c>
      <c r="BX50" s="69">
        <f t="shared" si="131"/>
        <v>-7.3678624102234078</v>
      </c>
      <c r="BZ50" t="str">
        <f t="shared" si="146"/>
        <v>24 Business, media and public service professionals</v>
      </c>
      <c r="CA50" s="18">
        <f t="shared" si="132"/>
        <v>2.0201325613618781</v>
      </c>
      <c r="CB50" s="18">
        <f t="shared" si="132"/>
        <v>2.4854050037273061</v>
      </c>
      <c r="CC50" s="18">
        <f t="shared" si="132"/>
        <v>2.9714362568688455</v>
      </c>
      <c r="CD50" s="18">
        <f t="shared" si="132"/>
        <v>2.7902211442145894</v>
      </c>
      <c r="CE50" s="18">
        <f t="shared" si="132"/>
        <v>2.7381495566934841</v>
      </c>
      <c r="CG50" s="68">
        <f t="shared" si="133"/>
        <v>-45.771336957230858</v>
      </c>
      <c r="CH50" s="69">
        <f t="shared" si="134"/>
        <v>27.333277690250213</v>
      </c>
      <c r="CI50" s="69">
        <f t="shared" si="135"/>
        <v>-18.438059266980645</v>
      </c>
      <c r="CK50" t="str">
        <f t="shared" si="147"/>
        <v>24 Business, media and public service professionals</v>
      </c>
      <c r="CL50" s="18">
        <f t="shared" si="136"/>
        <v>1.2015839639025441</v>
      </c>
      <c r="CM50" s="18">
        <f t="shared" si="136"/>
        <v>1.7651537230241356</v>
      </c>
      <c r="CN50" s="18">
        <f t="shared" si="136"/>
        <v>2.1146780304987414</v>
      </c>
      <c r="CO50" s="18">
        <f t="shared" si="136"/>
        <v>2.3677505933782372</v>
      </c>
      <c r="CP50" s="18">
        <f t="shared" si="136"/>
        <v>2.8082522729239798</v>
      </c>
      <c r="CR50" s="68">
        <f t="shared" si="137"/>
        <v>-33.211636643383592</v>
      </c>
      <c r="CS50" s="69">
        <f t="shared" si="138"/>
        <v>31.436806402779556</v>
      </c>
      <c r="CT50" s="69">
        <f t="shared" si="139"/>
        <v>-1.7748302406040379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2.4131398407342433</v>
      </c>
      <c r="C51" s="18">
        <f t="shared" si="104"/>
        <v>2.6908508993288636</v>
      </c>
      <c r="D51" s="18">
        <f t="shared" si="104"/>
        <v>2.7603763080188819</v>
      </c>
      <c r="E51" s="18">
        <f t="shared" si="104"/>
        <v>2.7504864090811085</v>
      </c>
      <c r="F51" s="18">
        <f t="shared" si="104"/>
        <v>3.0854894551508969</v>
      </c>
      <c r="H51" s="68">
        <f t="shared" si="105"/>
        <v>104.8173835729617</v>
      </c>
      <c r="I51" s="69">
        <f t="shared" si="106"/>
        <v>79.088399880272632</v>
      </c>
      <c r="J51" s="69">
        <f t="shared" si="107"/>
        <v>183.90578345323433</v>
      </c>
      <c r="L51" t="str">
        <f t="shared" si="140"/>
        <v>31 Science, engineering and technology associate professionals</v>
      </c>
      <c r="M51" s="18">
        <f t="shared" si="108"/>
        <v>2.1888247432559087</v>
      </c>
      <c r="N51" s="18">
        <f t="shared" si="108"/>
        <v>2.2373662654308619</v>
      </c>
      <c r="O51" s="18">
        <f t="shared" si="108"/>
        <v>2.2894644286021086</v>
      </c>
      <c r="P51" s="18">
        <f t="shared" si="108"/>
        <v>2.1349128088087528</v>
      </c>
      <c r="Q51" s="18">
        <f t="shared" si="108"/>
        <v>2.1308082875182652</v>
      </c>
      <c r="S51" s="68">
        <f t="shared" si="109"/>
        <v>74.645797439223514</v>
      </c>
      <c r="T51" s="69">
        <f t="shared" si="110"/>
        <v>67.741937423494775</v>
      </c>
      <c r="U51" s="69">
        <f t="shared" si="111"/>
        <v>142.3877348627183</v>
      </c>
      <c r="W51" t="str">
        <f t="shared" si="141"/>
        <v>31 Science, engineering and technology associate professionals</v>
      </c>
      <c r="X51" s="18">
        <f t="shared" si="112"/>
        <v>2.2838020969827104</v>
      </c>
      <c r="Y51" s="18">
        <f t="shared" si="112"/>
        <v>2.5880842922346963</v>
      </c>
      <c r="Z51" s="18">
        <f t="shared" si="112"/>
        <v>2.6719368133284194</v>
      </c>
      <c r="AA51" s="18">
        <f t="shared" si="112"/>
        <v>2.4381755840622099</v>
      </c>
      <c r="AB51" s="18">
        <f t="shared" si="112"/>
        <v>2.4322566411656878</v>
      </c>
      <c r="AD51" s="68">
        <f t="shared" si="113"/>
        <v>20.853762240348082</v>
      </c>
      <c r="AE51" s="69">
        <f t="shared" si="114"/>
        <v>49.344100984033403</v>
      </c>
      <c r="AF51" s="69">
        <f t="shared" si="115"/>
        <v>70.197863224381493</v>
      </c>
      <c r="AH51" t="str">
        <f t="shared" si="142"/>
        <v>31 Science, engineering and technology associate professionals</v>
      </c>
      <c r="AI51" s="18">
        <f t="shared" si="116"/>
        <v>1.177522443964178</v>
      </c>
      <c r="AJ51" s="18">
        <f t="shared" si="116"/>
        <v>1.5501420923390927</v>
      </c>
      <c r="AK51" s="18">
        <f t="shared" si="116"/>
        <v>1.6899062897373556</v>
      </c>
      <c r="AL51" s="18">
        <f t="shared" si="116"/>
        <v>1.7468019293573542</v>
      </c>
      <c r="AM51" s="18">
        <f t="shared" si="116"/>
        <v>2.0948543285515671</v>
      </c>
      <c r="AO51" s="68">
        <f t="shared" si="117"/>
        <v>48.270741207643418</v>
      </c>
      <c r="AP51" s="69">
        <f t="shared" si="118"/>
        <v>56.978270272561758</v>
      </c>
      <c r="AQ51" s="69">
        <f t="shared" si="119"/>
        <v>105.24901148020518</v>
      </c>
      <c r="AS51" t="str">
        <f t="shared" si="143"/>
        <v>31 Science, engineering and technology associate professionals</v>
      </c>
      <c r="AT51" s="18">
        <f t="shared" si="120"/>
        <v>3.4596983085160953</v>
      </c>
      <c r="AU51" s="18">
        <f t="shared" si="120"/>
        <v>3.7233716923962419</v>
      </c>
      <c r="AV51" s="18">
        <f t="shared" si="120"/>
        <v>3.8171169212608413</v>
      </c>
      <c r="AW51" s="18">
        <f t="shared" si="120"/>
        <v>3.1158890071006051</v>
      </c>
      <c r="AX51" s="18">
        <f t="shared" si="120"/>
        <v>2.8228332600859161</v>
      </c>
      <c r="AZ51" s="68">
        <f t="shared" si="121"/>
        <v>-2.4927665110276092</v>
      </c>
      <c r="BA51" s="69">
        <f t="shared" si="122"/>
        <v>36.442270749739883</v>
      </c>
      <c r="BB51" s="69">
        <f t="shared" si="123"/>
        <v>33.949504238712272</v>
      </c>
      <c r="BD51" t="str">
        <f t="shared" si="144"/>
        <v>31 Science, engineering and technology associate professionals</v>
      </c>
      <c r="BE51" s="18">
        <f t="shared" si="124"/>
        <v>1.5512692152366316</v>
      </c>
      <c r="BF51" s="18">
        <f t="shared" si="124"/>
        <v>1.6912346991600875</v>
      </c>
      <c r="BG51" s="18">
        <f t="shared" si="124"/>
        <v>1.9204350663142571</v>
      </c>
      <c r="BH51" s="18">
        <f t="shared" si="124"/>
        <v>1.4980050204831941</v>
      </c>
      <c r="BI51" s="18">
        <f t="shared" si="124"/>
        <v>1.2794858481718945</v>
      </c>
      <c r="BK51" s="68">
        <f t="shared" si="125"/>
        <v>-30.520129378947519</v>
      </c>
      <c r="BL51" s="69">
        <f t="shared" si="126"/>
        <v>26.142572608424057</v>
      </c>
      <c r="BM51" s="69">
        <f t="shared" si="127"/>
        <v>-4.3775567705234604</v>
      </c>
      <c r="BO51" t="str">
        <f t="shared" si="145"/>
        <v>31 Science, engineering and technology associate professionals</v>
      </c>
      <c r="BP51" s="18">
        <f t="shared" si="128"/>
        <v>1.0329196215337602</v>
      </c>
      <c r="BQ51" s="18">
        <f t="shared" si="128"/>
        <v>1.23254260591769</v>
      </c>
      <c r="BR51" s="18">
        <f t="shared" si="128"/>
        <v>1.3840317601334615</v>
      </c>
      <c r="BS51" s="18">
        <f t="shared" si="128"/>
        <v>1.2483909800966233</v>
      </c>
      <c r="BT51" s="18">
        <f t="shared" si="128"/>
        <v>1.4229407230668889</v>
      </c>
      <c r="BV51" s="68">
        <f t="shared" si="129"/>
        <v>-28.018032537078945</v>
      </c>
      <c r="BW51" s="69">
        <f t="shared" si="130"/>
        <v>28.470401737094608</v>
      </c>
      <c r="BX51" s="69">
        <f t="shared" si="131"/>
        <v>0.4523692000156625</v>
      </c>
      <c r="BZ51" t="str">
        <f t="shared" si="146"/>
        <v>31 Science, engineering and technology associate professionals</v>
      </c>
      <c r="CA51" s="18">
        <f t="shared" si="132"/>
        <v>1.1824270200108062</v>
      </c>
      <c r="CB51" s="18">
        <f t="shared" si="132"/>
        <v>1.4336350194052117</v>
      </c>
      <c r="CC51" s="18">
        <f t="shared" si="132"/>
        <v>1.7822555391590584</v>
      </c>
      <c r="CD51" s="18">
        <f t="shared" si="132"/>
        <v>1.7574711698506842</v>
      </c>
      <c r="CE51" s="18">
        <f t="shared" si="132"/>
        <v>2.2491732544211622</v>
      </c>
      <c r="CG51" s="68">
        <f t="shared" si="133"/>
        <v>-25.733819699586057</v>
      </c>
      <c r="CH51" s="69">
        <f t="shared" si="134"/>
        <v>28.359233976903493</v>
      </c>
      <c r="CI51" s="69">
        <f t="shared" si="135"/>
        <v>2.6254142773174372</v>
      </c>
      <c r="CK51" t="str">
        <f t="shared" si="147"/>
        <v>31 Science, engineering and technology associate professionals</v>
      </c>
      <c r="CL51" s="18">
        <f t="shared" si="136"/>
        <v>0.58448374193484209</v>
      </c>
      <c r="CM51" s="18">
        <f t="shared" si="136"/>
        <v>0.9002554290204271</v>
      </c>
      <c r="CN51" s="18">
        <f t="shared" si="136"/>
        <v>1.1800011639901897</v>
      </c>
      <c r="CO51" s="18">
        <f t="shared" si="136"/>
        <v>1.3749663406757462</v>
      </c>
      <c r="CP51" s="18">
        <f t="shared" si="136"/>
        <v>2.0363688445438966</v>
      </c>
      <c r="CR51" s="68">
        <f t="shared" si="137"/>
        <v>-13.207350976372311</v>
      </c>
      <c r="CS51" s="69">
        <f t="shared" si="138"/>
        <v>35.919652722604454</v>
      </c>
      <c r="CT51" s="69">
        <f t="shared" si="139"/>
        <v>22.712301746232143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0.5202148912514083</v>
      </c>
      <c r="C52" s="18">
        <f t="shared" si="104"/>
        <v>0.57038800849618965</v>
      </c>
      <c r="D52" s="18">
        <f t="shared" si="104"/>
        <v>0.47225986480902843</v>
      </c>
      <c r="E52" s="18">
        <f t="shared" si="104"/>
        <v>0.75831983093794109</v>
      </c>
      <c r="F52" s="18">
        <f t="shared" si="104"/>
        <v>0.96255408499901252</v>
      </c>
      <c r="H52" s="68">
        <f t="shared" si="105"/>
        <v>273.46950126731281</v>
      </c>
      <c r="I52" s="69">
        <f t="shared" si="106"/>
        <v>160.85744079849187</v>
      </c>
      <c r="J52" s="69">
        <f t="shared" si="107"/>
        <v>434.32694206580476</v>
      </c>
      <c r="L52" t="str">
        <f t="shared" si="140"/>
        <v>32 Health and social care associate professionals</v>
      </c>
      <c r="M52" s="18">
        <f t="shared" si="108"/>
        <v>1.7492135009047263</v>
      </c>
      <c r="N52" s="18">
        <f t="shared" si="108"/>
        <v>1.8591805064625342</v>
      </c>
      <c r="O52" s="18">
        <f t="shared" si="108"/>
        <v>1.7805097241165242</v>
      </c>
      <c r="P52" s="18">
        <f t="shared" si="108"/>
        <v>2.9427182369564058</v>
      </c>
      <c r="Q52" s="18">
        <f t="shared" si="108"/>
        <v>3.5464055181835334</v>
      </c>
      <c r="S52" s="68">
        <f t="shared" si="109"/>
        <v>273.75904095898147</v>
      </c>
      <c r="T52" s="69">
        <f t="shared" si="110"/>
        <v>159.21548156253337</v>
      </c>
      <c r="U52" s="69">
        <f t="shared" si="111"/>
        <v>432.97452252151487</v>
      </c>
      <c r="W52" t="str">
        <f t="shared" si="141"/>
        <v>32 Health and social care associate professionals</v>
      </c>
      <c r="X52" s="18">
        <f t="shared" si="112"/>
        <v>2.6861916027900654</v>
      </c>
      <c r="Y52" s="18">
        <f t="shared" si="112"/>
        <v>2.7613940102274861</v>
      </c>
      <c r="Z52" s="18">
        <f t="shared" si="112"/>
        <v>2.6772250314577946</v>
      </c>
      <c r="AA52" s="18">
        <f t="shared" si="112"/>
        <v>4.2061686522821509</v>
      </c>
      <c r="AB52" s="18">
        <f t="shared" si="112"/>
        <v>4.4628758507786399</v>
      </c>
      <c r="AD52" s="68">
        <f t="shared" si="113"/>
        <v>121.31298166410862</v>
      </c>
      <c r="AE52" s="69">
        <f t="shared" si="114"/>
        <v>117.47185460556717</v>
      </c>
      <c r="AF52" s="69">
        <f t="shared" si="115"/>
        <v>238.78483626967579</v>
      </c>
      <c r="AH52" t="str">
        <f t="shared" si="142"/>
        <v>32 Health and social care associate professionals</v>
      </c>
      <c r="AI52" s="18">
        <f t="shared" si="116"/>
        <v>5.9927633146250834</v>
      </c>
      <c r="AJ52" s="18">
        <f t="shared" si="116"/>
        <v>5.0502202399438234</v>
      </c>
      <c r="AK52" s="18">
        <f t="shared" si="116"/>
        <v>4.9104951559356875</v>
      </c>
      <c r="AL52" s="18">
        <f t="shared" si="116"/>
        <v>5.4377475515448896</v>
      </c>
      <c r="AM52" s="18">
        <f t="shared" si="116"/>
        <v>3.2060179251704004</v>
      </c>
      <c r="AO52" s="68">
        <f t="shared" si="117"/>
        <v>-21.908293790238613</v>
      </c>
      <c r="AP52" s="69">
        <f t="shared" si="118"/>
        <v>45.866262445322306</v>
      </c>
      <c r="AQ52" s="69">
        <f t="shared" si="119"/>
        <v>23.957968655083693</v>
      </c>
      <c r="AS52" t="str">
        <f t="shared" si="143"/>
        <v>32 Health and social care associate professionals</v>
      </c>
      <c r="AT52" s="18">
        <f t="shared" si="120"/>
        <v>1.4183386806380307</v>
      </c>
      <c r="AU52" s="18">
        <f t="shared" si="120"/>
        <v>1.5092837432896435</v>
      </c>
      <c r="AV52" s="18">
        <f t="shared" si="120"/>
        <v>1.5873992143717117</v>
      </c>
      <c r="AW52" s="18">
        <f t="shared" si="120"/>
        <v>2.1830777014972074</v>
      </c>
      <c r="AX52" s="18">
        <f t="shared" si="120"/>
        <v>2.225525798825875</v>
      </c>
      <c r="AZ52" s="68">
        <f t="shared" si="121"/>
        <v>84.855996778644709</v>
      </c>
      <c r="BA52" s="69">
        <f t="shared" si="122"/>
        <v>92.617184687984079</v>
      </c>
      <c r="BB52" s="69">
        <f t="shared" si="123"/>
        <v>177.47318146662877</v>
      </c>
      <c r="BD52" t="str">
        <f t="shared" si="144"/>
        <v>32 Health and social care associate professionals</v>
      </c>
      <c r="BE52" s="18">
        <f t="shared" si="124"/>
        <v>1.3559813027952827</v>
      </c>
      <c r="BF52" s="18">
        <f t="shared" si="124"/>
        <v>1.5567288143557911</v>
      </c>
      <c r="BG52" s="18">
        <f t="shared" si="124"/>
        <v>1.7067526140585259</v>
      </c>
      <c r="BH52" s="18">
        <f t="shared" si="124"/>
        <v>2.8279849405475304</v>
      </c>
      <c r="BI52" s="18">
        <f t="shared" si="124"/>
        <v>3.5782555912825025</v>
      </c>
      <c r="BK52" s="68">
        <f t="shared" si="125"/>
        <v>118.63713292186549</v>
      </c>
      <c r="BL52" s="69">
        <f t="shared" si="126"/>
        <v>100.26100750810916</v>
      </c>
      <c r="BM52" s="69">
        <f t="shared" si="127"/>
        <v>218.89814042997466</v>
      </c>
      <c r="BO52" t="str">
        <f t="shared" si="145"/>
        <v>32 Health and social care associate professionals</v>
      </c>
      <c r="BP52" s="18">
        <f t="shared" si="128"/>
        <v>1.0630161946864705</v>
      </c>
      <c r="BQ52" s="18">
        <f t="shared" si="128"/>
        <v>1.2156828428028994</v>
      </c>
      <c r="BR52" s="18">
        <f t="shared" si="128"/>
        <v>1.35876345665745</v>
      </c>
      <c r="BS52" s="18">
        <f t="shared" si="128"/>
        <v>1.9520329056304815</v>
      </c>
      <c r="BT52" s="18">
        <f t="shared" si="128"/>
        <v>2.0165728355460546</v>
      </c>
      <c r="BV52" s="68">
        <f t="shared" si="129"/>
        <v>3.9089640550226186</v>
      </c>
      <c r="BW52" s="69">
        <f t="shared" si="130"/>
        <v>61.570219269897066</v>
      </c>
      <c r="BX52" s="69">
        <f t="shared" si="131"/>
        <v>65.479183324919674</v>
      </c>
      <c r="BZ52" t="str">
        <f t="shared" si="146"/>
        <v>32 Health and social care associate professionals</v>
      </c>
      <c r="CA52" s="18">
        <f t="shared" si="132"/>
        <v>0.61404256860809758</v>
      </c>
      <c r="CB52" s="18">
        <f t="shared" si="132"/>
        <v>0.62306293211633157</v>
      </c>
      <c r="CC52" s="18">
        <f t="shared" si="132"/>
        <v>0.60761257340021857</v>
      </c>
      <c r="CD52" s="18">
        <f t="shared" si="132"/>
        <v>0.75086071717329927</v>
      </c>
      <c r="CE52" s="18">
        <f t="shared" si="132"/>
        <v>0.65826800210882808</v>
      </c>
      <c r="CG52" s="68">
        <f t="shared" si="133"/>
        <v>-36.245015731526884</v>
      </c>
      <c r="CH52" s="69">
        <f t="shared" si="134"/>
        <v>38.569814188436943</v>
      </c>
      <c r="CI52" s="69">
        <f t="shared" si="135"/>
        <v>2.324798456910059</v>
      </c>
      <c r="CK52" t="str">
        <f t="shared" si="147"/>
        <v>32 Health and social care associate professionals</v>
      </c>
      <c r="CL52" s="18">
        <f t="shared" si="136"/>
        <v>0.2057289525795381</v>
      </c>
      <c r="CM52" s="18">
        <f t="shared" si="136"/>
        <v>0.26698709265364523</v>
      </c>
      <c r="CN52" s="18">
        <f t="shared" si="136"/>
        <v>0.31925364874117107</v>
      </c>
      <c r="CO52" s="18">
        <f t="shared" si="136"/>
        <v>0.51840481254352133</v>
      </c>
      <c r="CP52" s="18">
        <f t="shared" si="136"/>
        <v>0.71583707483522441</v>
      </c>
      <c r="CR52" s="68">
        <f t="shared" si="137"/>
        <v>12.768357227509503</v>
      </c>
      <c r="CS52" s="69">
        <f t="shared" si="138"/>
        <v>53.801123609646282</v>
      </c>
      <c r="CT52" s="69">
        <f t="shared" si="139"/>
        <v>66.56948083715578</v>
      </c>
    </row>
    <row r="53" spans="1:98" x14ac:dyDescent="0.2">
      <c r="A53" t="str">
        <f t="shared" si="103"/>
        <v>33 Protective service occupations</v>
      </c>
      <c r="B53" s="18">
        <f t="shared" si="104"/>
        <v>0.30448175131360311</v>
      </c>
      <c r="C53" s="18">
        <f t="shared" si="104"/>
        <v>0.26818955546834361</v>
      </c>
      <c r="D53" s="18">
        <f t="shared" si="104"/>
        <v>0.25240182060813349</v>
      </c>
      <c r="E53" s="18">
        <f t="shared" si="104"/>
        <v>0.23695043356927958</v>
      </c>
      <c r="F53" s="18">
        <f t="shared" si="104"/>
        <v>0.25753459124098954</v>
      </c>
      <c r="H53" s="68">
        <f t="shared" si="105"/>
        <v>86.962336066277359</v>
      </c>
      <c r="I53" s="69">
        <f t="shared" si="106"/>
        <v>55.625315539034446</v>
      </c>
      <c r="J53" s="69">
        <f t="shared" si="107"/>
        <v>142.58765160531181</v>
      </c>
      <c r="L53" t="str">
        <f t="shared" si="140"/>
        <v>33 Protective service occupations</v>
      </c>
      <c r="M53" s="18">
        <f t="shared" si="108"/>
        <v>0.63711668362780083</v>
      </c>
      <c r="N53" s="18">
        <f t="shared" si="108"/>
        <v>0.60917922743985875</v>
      </c>
      <c r="O53" s="18">
        <f t="shared" si="108"/>
        <v>0.59005028218360978</v>
      </c>
      <c r="P53" s="18">
        <f t="shared" si="108"/>
        <v>0.52827706982449818</v>
      </c>
      <c r="Q53" s="18">
        <f t="shared" si="108"/>
        <v>0.54820456000120343</v>
      </c>
      <c r="S53" s="68">
        <f t="shared" si="109"/>
        <v>74.34170297465414</v>
      </c>
      <c r="T53" s="69">
        <f t="shared" si="110"/>
        <v>50.56636055020649</v>
      </c>
      <c r="U53" s="69">
        <f t="shared" si="111"/>
        <v>124.90806352486064</v>
      </c>
      <c r="W53" t="str">
        <f t="shared" si="141"/>
        <v>33 Protective service occupations</v>
      </c>
      <c r="X53" s="18">
        <f t="shared" si="112"/>
        <v>1.183677201396151</v>
      </c>
      <c r="Y53" s="18">
        <f t="shared" si="112"/>
        <v>1.3799862424685216</v>
      </c>
      <c r="Z53" s="18">
        <f t="shared" si="112"/>
        <v>1.4617428336592111</v>
      </c>
      <c r="AA53" s="18">
        <f t="shared" si="112"/>
        <v>1.2878569113360103</v>
      </c>
      <c r="AB53" s="18">
        <f t="shared" si="112"/>
        <v>1.5352259171898737</v>
      </c>
      <c r="AD53" s="68">
        <f t="shared" si="113"/>
        <v>39.437080344495499</v>
      </c>
      <c r="AE53" s="69">
        <f t="shared" si="114"/>
        <v>47.575037630386255</v>
      </c>
      <c r="AF53" s="69">
        <f t="shared" si="115"/>
        <v>87.012117974881761</v>
      </c>
      <c r="AH53" t="str">
        <f t="shared" si="142"/>
        <v>33 Protective service occupations</v>
      </c>
      <c r="AI53" s="18">
        <f t="shared" si="116"/>
        <v>1.0254525085095247</v>
      </c>
      <c r="AJ53" s="18">
        <f t="shared" si="116"/>
        <v>1.2577332783807071</v>
      </c>
      <c r="AK53" s="18">
        <f t="shared" si="116"/>
        <v>1.4298450022729983</v>
      </c>
      <c r="AL53" s="18">
        <f t="shared" si="116"/>
        <v>1.4448657435799706</v>
      </c>
      <c r="AM53" s="18">
        <f t="shared" si="116"/>
        <v>1.9476675625340882</v>
      </c>
      <c r="AO53" s="68">
        <f t="shared" si="117"/>
        <v>62.925897528051287</v>
      </c>
      <c r="AP53" s="69">
        <f t="shared" si="118"/>
        <v>47.089397122924517</v>
      </c>
      <c r="AQ53" s="69">
        <f t="shared" si="119"/>
        <v>110.01529465097582</v>
      </c>
      <c r="AS53" t="str">
        <f t="shared" si="143"/>
        <v>33 Protective service occupations</v>
      </c>
      <c r="AT53" s="18">
        <f t="shared" si="120"/>
        <v>0.98264821886425924</v>
      </c>
      <c r="AU53" s="18">
        <f t="shared" si="120"/>
        <v>0.97534466060084435</v>
      </c>
      <c r="AV53" s="18">
        <f t="shared" si="120"/>
        <v>1.0212170919639778</v>
      </c>
      <c r="AW53" s="18">
        <f t="shared" si="120"/>
        <v>0.85843538936329999</v>
      </c>
      <c r="AX53" s="18">
        <f t="shared" si="120"/>
        <v>0.98224735379030759</v>
      </c>
      <c r="AZ53" s="68">
        <f t="shared" si="121"/>
        <v>26.820617732875224</v>
      </c>
      <c r="BA53" s="69">
        <f t="shared" si="122"/>
        <v>34.167924104205255</v>
      </c>
      <c r="BB53" s="69">
        <f t="shared" si="123"/>
        <v>60.988541837080476</v>
      </c>
      <c r="BD53" t="str">
        <f t="shared" si="144"/>
        <v>33 Protective service occupations</v>
      </c>
      <c r="BE53" s="18">
        <f t="shared" si="124"/>
        <v>0.98905284369670277</v>
      </c>
      <c r="BF53" s="18">
        <f t="shared" si="124"/>
        <v>1.0489593128055634</v>
      </c>
      <c r="BG53" s="18">
        <f t="shared" si="124"/>
        <v>1.0805887758654078</v>
      </c>
      <c r="BH53" s="18">
        <f t="shared" si="124"/>
        <v>0.83289155112945679</v>
      </c>
      <c r="BI53" s="18">
        <f t="shared" si="124"/>
        <v>0.66692852165282646</v>
      </c>
      <c r="BK53" s="68">
        <f t="shared" si="125"/>
        <v>-35.63615500218674</v>
      </c>
      <c r="BL53" s="69">
        <f t="shared" si="126"/>
        <v>17.622766239577249</v>
      </c>
      <c r="BM53" s="69">
        <f t="shared" si="127"/>
        <v>-18.013388762609491</v>
      </c>
      <c r="BO53" t="str">
        <f t="shared" si="145"/>
        <v>33 Protective service occupations</v>
      </c>
      <c r="BP53" s="18">
        <f t="shared" si="128"/>
        <v>1.0502619080079514</v>
      </c>
      <c r="BQ53" s="18">
        <f t="shared" si="128"/>
        <v>1.1865544478695496</v>
      </c>
      <c r="BR53" s="18">
        <f t="shared" si="128"/>
        <v>1.2262936900092218</v>
      </c>
      <c r="BS53" s="18">
        <f t="shared" si="128"/>
        <v>0.98076982900337328</v>
      </c>
      <c r="BT53" s="18">
        <f t="shared" si="128"/>
        <v>0.8172943347509023</v>
      </c>
      <c r="BV53" s="68">
        <f t="shared" si="129"/>
        <v>-53.337612539881896</v>
      </c>
      <c r="BW53" s="69">
        <f t="shared" si="130"/>
        <v>18.282909843896643</v>
      </c>
      <c r="BX53" s="69">
        <f t="shared" si="131"/>
        <v>-35.054702695985249</v>
      </c>
      <c r="BZ53" t="str">
        <f t="shared" si="146"/>
        <v>33 Protective service occupations</v>
      </c>
      <c r="CA53" s="18">
        <f t="shared" si="132"/>
        <v>0.89321301214932325</v>
      </c>
      <c r="CB53" s="18">
        <f t="shared" si="132"/>
        <v>1.0187788180255042</v>
      </c>
      <c r="CC53" s="18">
        <f t="shared" si="132"/>
        <v>1.13185499351776</v>
      </c>
      <c r="CD53" s="18">
        <f t="shared" si="132"/>
        <v>1.0200834120245936</v>
      </c>
      <c r="CE53" s="18">
        <f t="shared" si="132"/>
        <v>1.1016777210806374</v>
      </c>
      <c r="CG53" s="68">
        <f t="shared" si="133"/>
        <v>-42.720142889232598</v>
      </c>
      <c r="CH53" s="69">
        <f t="shared" si="134"/>
        <v>23.618983125415753</v>
      </c>
      <c r="CI53" s="69">
        <f t="shared" si="135"/>
        <v>-19.101159763816849</v>
      </c>
      <c r="CK53" t="str">
        <f t="shared" si="147"/>
        <v>33 Protective service occupations</v>
      </c>
      <c r="CL53" s="18">
        <f t="shared" si="136"/>
        <v>0.41919498215388373</v>
      </c>
      <c r="CM53" s="18">
        <f t="shared" si="136"/>
        <v>0.45411824215880936</v>
      </c>
      <c r="CN53" s="18">
        <f t="shared" si="136"/>
        <v>0.50732760717848502</v>
      </c>
      <c r="CO53" s="18">
        <f t="shared" si="136"/>
        <v>0.75630425836372728</v>
      </c>
      <c r="CP53" s="18">
        <f t="shared" si="136"/>
        <v>1.1642083398337222</v>
      </c>
      <c r="CR53" s="68">
        <f t="shared" si="137"/>
        <v>15.412047473352173</v>
      </c>
      <c r="CS53" s="69">
        <f t="shared" si="138"/>
        <v>25.682695617454215</v>
      </c>
      <c r="CT53" s="69">
        <f t="shared" si="139"/>
        <v>41.094743090806389</v>
      </c>
    </row>
    <row r="54" spans="1:98" x14ac:dyDescent="0.2">
      <c r="A54" t="str">
        <f t="shared" si="103"/>
        <v>34 Culture, media and sports occupations</v>
      </c>
      <c r="B54" s="18">
        <f t="shared" si="104"/>
        <v>1.2486408103900684</v>
      </c>
      <c r="C54" s="18">
        <f t="shared" si="104"/>
        <v>2.0226124399562959</v>
      </c>
      <c r="D54" s="18">
        <f t="shared" si="104"/>
        <v>2.0164107839989049</v>
      </c>
      <c r="E54" s="18">
        <f t="shared" si="104"/>
        <v>1.9094653994985771</v>
      </c>
      <c r="F54" s="18">
        <f t="shared" si="104"/>
        <v>2.0295128418139217</v>
      </c>
      <c r="H54" s="68">
        <f t="shared" si="105"/>
        <v>84.426715107382705</v>
      </c>
      <c r="I54" s="69">
        <f t="shared" si="106"/>
        <v>84.97788724467479</v>
      </c>
      <c r="J54" s="69">
        <f t="shared" si="107"/>
        <v>169.40460235205751</v>
      </c>
      <c r="L54" t="str">
        <f t="shared" si="140"/>
        <v>34 Culture, media and sports occupations</v>
      </c>
      <c r="M54" s="18">
        <f t="shared" si="108"/>
        <v>2.6522738047216396</v>
      </c>
      <c r="N54" s="18">
        <f t="shared" si="108"/>
        <v>2.7549879393854395</v>
      </c>
      <c r="O54" s="18">
        <f t="shared" si="108"/>
        <v>3.0366682590405323</v>
      </c>
      <c r="P54" s="18">
        <f t="shared" si="108"/>
        <v>2.5495897154688105</v>
      </c>
      <c r="Q54" s="18">
        <f t="shared" si="108"/>
        <v>2.4834275799914391</v>
      </c>
      <c r="S54" s="68">
        <f t="shared" si="109"/>
        <v>53.462338739260673</v>
      </c>
      <c r="T54" s="69">
        <f t="shared" si="110"/>
        <v>69.957092533819548</v>
      </c>
      <c r="U54" s="69">
        <f t="shared" si="111"/>
        <v>123.41943127308022</v>
      </c>
      <c r="W54" t="str">
        <f t="shared" si="141"/>
        <v>34 Culture, media and sports occupations</v>
      </c>
      <c r="X54" s="18">
        <f t="shared" si="112"/>
        <v>2.8901192596136207</v>
      </c>
      <c r="Y54" s="18">
        <f t="shared" si="112"/>
        <v>2.9859621361139137</v>
      </c>
      <c r="Z54" s="18">
        <f t="shared" si="112"/>
        <v>3.2374152072986675</v>
      </c>
      <c r="AA54" s="18">
        <f t="shared" si="112"/>
        <v>2.5406234866961213</v>
      </c>
      <c r="AB54" s="18">
        <f t="shared" si="112"/>
        <v>2.3216732296046283</v>
      </c>
      <c r="AD54" s="68">
        <f t="shared" si="113"/>
        <v>-4.7906386944357875</v>
      </c>
      <c r="AE54" s="69">
        <f t="shared" si="114"/>
        <v>45.974047131777532</v>
      </c>
      <c r="AF54" s="69">
        <f t="shared" si="115"/>
        <v>41.183408437341747</v>
      </c>
      <c r="AH54" t="str">
        <f t="shared" si="142"/>
        <v>34 Culture, media and sports occupations</v>
      </c>
      <c r="AI54" s="18">
        <f t="shared" si="116"/>
        <v>1.1918593714809891</v>
      </c>
      <c r="AJ54" s="18">
        <f t="shared" si="116"/>
        <v>1.3799390221769827</v>
      </c>
      <c r="AK54" s="18">
        <f t="shared" si="116"/>
        <v>1.4495720111546584</v>
      </c>
      <c r="AL54" s="18">
        <f t="shared" si="116"/>
        <v>1.2357586587718632</v>
      </c>
      <c r="AM54" s="18">
        <f t="shared" si="116"/>
        <v>1.3975914210262874</v>
      </c>
      <c r="AO54" s="68">
        <f t="shared" si="117"/>
        <v>15.320013272783967</v>
      </c>
      <c r="AP54" s="69">
        <f t="shared" si="118"/>
        <v>49.21159895296681</v>
      </c>
      <c r="AQ54" s="69">
        <f t="shared" si="119"/>
        <v>64.531612225750777</v>
      </c>
      <c r="AS54" t="str">
        <f t="shared" si="143"/>
        <v>34 Culture, media and sports occupations</v>
      </c>
      <c r="AT54" s="18">
        <f t="shared" si="120"/>
        <v>1.6181020291209258</v>
      </c>
      <c r="AU54" s="18">
        <f t="shared" si="120"/>
        <v>1.5360181704677334</v>
      </c>
      <c r="AV54" s="18">
        <f t="shared" si="120"/>
        <v>1.7680880977224054</v>
      </c>
      <c r="AW54" s="18">
        <f t="shared" si="120"/>
        <v>1.3374822259965362</v>
      </c>
      <c r="AX54" s="18">
        <f t="shared" si="120"/>
        <v>1.2050432828270008</v>
      </c>
      <c r="AZ54" s="68">
        <f t="shared" si="121"/>
        <v>-10.135985219702818</v>
      </c>
      <c r="BA54" s="69">
        <f t="shared" si="122"/>
        <v>42.235837059428661</v>
      </c>
      <c r="BB54" s="69">
        <f t="shared" si="123"/>
        <v>32.099851839725844</v>
      </c>
      <c r="BD54" t="str">
        <f t="shared" si="144"/>
        <v>34 Culture, media and sports occupations</v>
      </c>
      <c r="BE54" s="18">
        <f t="shared" si="124"/>
        <v>1.0627467747282817</v>
      </c>
      <c r="BF54" s="18">
        <f t="shared" si="124"/>
        <v>1.0953345842414666</v>
      </c>
      <c r="BG54" s="18">
        <f t="shared" si="124"/>
        <v>1.2702495871096149</v>
      </c>
      <c r="BH54" s="18">
        <f t="shared" si="124"/>
        <v>0.90605299732211575</v>
      </c>
      <c r="BI54" s="18">
        <f t="shared" si="124"/>
        <v>0.84853452854150002</v>
      </c>
      <c r="BK54" s="68">
        <f t="shared" si="125"/>
        <v>-30.336771346937617</v>
      </c>
      <c r="BL54" s="69">
        <f t="shared" si="126"/>
        <v>27.054326486458493</v>
      </c>
      <c r="BM54" s="69">
        <f t="shared" si="127"/>
        <v>-3.2824448604791288</v>
      </c>
      <c r="BO54" t="str">
        <f t="shared" si="145"/>
        <v>34 Culture, media and sports occupations</v>
      </c>
      <c r="BP54" s="18">
        <f t="shared" si="128"/>
        <v>0.52702474155393197</v>
      </c>
      <c r="BQ54" s="18">
        <f t="shared" si="128"/>
        <v>0.4463053102534485</v>
      </c>
      <c r="BR54" s="18">
        <f t="shared" si="128"/>
        <v>0.56297424718081035</v>
      </c>
      <c r="BS54" s="18">
        <f t="shared" si="128"/>
        <v>0.364229676733764</v>
      </c>
      <c r="BT54" s="18">
        <f t="shared" si="128"/>
        <v>0.27906150138409025</v>
      </c>
      <c r="BV54" s="68">
        <f t="shared" si="129"/>
        <v>-65.294815449959515</v>
      </c>
      <c r="BW54" s="69">
        <f t="shared" si="130"/>
        <v>18.853632182366965</v>
      </c>
      <c r="BX54" s="69">
        <f t="shared" si="131"/>
        <v>-46.44118326759255</v>
      </c>
      <c r="BZ54" t="str">
        <f t="shared" si="146"/>
        <v>34 Culture, media and sports occupations</v>
      </c>
      <c r="CA54" s="18">
        <f t="shared" si="132"/>
        <v>0.6886493819789532</v>
      </c>
      <c r="CB54" s="18">
        <f t="shared" si="132"/>
        <v>0.75641213790400419</v>
      </c>
      <c r="CC54" s="18">
        <f t="shared" si="132"/>
        <v>0.83568642108058944</v>
      </c>
      <c r="CD54" s="18">
        <f t="shared" si="132"/>
        <v>0.59128550867617291</v>
      </c>
      <c r="CE54" s="18">
        <f t="shared" si="132"/>
        <v>0.48712592033061464</v>
      </c>
      <c r="CG54" s="68">
        <f t="shared" si="133"/>
        <v>-65.696688734936942</v>
      </c>
      <c r="CH54" s="69">
        <f t="shared" si="134"/>
        <v>19.925170255455271</v>
      </c>
      <c r="CI54" s="69">
        <f t="shared" si="135"/>
        <v>-45.771518479481678</v>
      </c>
      <c r="CK54" t="str">
        <f t="shared" si="147"/>
        <v>34 Culture, media and sports occupations</v>
      </c>
      <c r="CL54" s="18">
        <f t="shared" si="136"/>
        <v>0.53528056870573981</v>
      </c>
      <c r="CM54" s="18">
        <f t="shared" si="136"/>
        <v>0.89557544972364822</v>
      </c>
      <c r="CN54" s="18">
        <f t="shared" si="136"/>
        <v>0.95789176185192182</v>
      </c>
      <c r="CO54" s="18">
        <f t="shared" si="136"/>
        <v>0.9642717993753035</v>
      </c>
      <c r="CP54" s="18">
        <f t="shared" si="136"/>
        <v>0.95502109011284908</v>
      </c>
      <c r="CR54" s="68">
        <f t="shared" si="137"/>
        <v>-49.857560432422126</v>
      </c>
      <c r="CS54" s="69">
        <f t="shared" si="138"/>
        <v>31.66581154723611</v>
      </c>
      <c r="CT54" s="69">
        <f t="shared" si="139"/>
        <v>-18.191748885186016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4.36432514877509</v>
      </c>
      <c r="C55" s="18">
        <f t="shared" si="148"/>
        <v>4.5281345579240604</v>
      </c>
      <c r="D55" s="18">
        <f t="shared" si="148"/>
        <v>4.3319248502235173</v>
      </c>
      <c r="E55" s="18">
        <f t="shared" si="148"/>
        <v>4.5463597233996538</v>
      </c>
      <c r="F55" s="18">
        <f t="shared" si="148"/>
        <v>4.7716389042466529</v>
      </c>
      <c r="H55" s="68">
        <f t="shared" si="105"/>
        <v>101.83556541078056</v>
      </c>
      <c r="I55" s="69">
        <f t="shared" si="106"/>
        <v>83.444307096153366</v>
      </c>
      <c r="J55" s="69">
        <f t="shared" si="107"/>
        <v>185.27987250693391</v>
      </c>
      <c r="L55" t="str">
        <f t="shared" si="140"/>
        <v>35 Business and public service associate professionals</v>
      </c>
      <c r="M55" s="18">
        <f t="shared" ref="M55:Q64" si="149">M18/M$35*100</f>
        <v>6.9996710844867378</v>
      </c>
      <c r="N55" s="18">
        <f t="shared" si="149"/>
        <v>7.1083800223812252</v>
      </c>
      <c r="O55" s="18">
        <f t="shared" si="149"/>
        <v>7.0380015395586106</v>
      </c>
      <c r="P55" s="18">
        <f t="shared" si="149"/>
        <v>7.1524327712379741</v>
      </c>
      <c r="Q55" s="18">
        <f t="shared" si="149"/>
        <v>7.248863221600911</v>
      </c>
      <c r="S55" s="68">
        <f t="shared" si="109"/>
        <v>93.271674866753983</v>
      </c>
      <c r="T55" s="69">
        <f t="shared" si="110"/>
        <v>82.473247977954387</v>
      </c>
      <c r="U55" s="69">
        <f t="shared" si="111"/>
        <v>175.74492284470838</v>
      </c>
      <c r="W55" t="str">
        <f t="shared" si="141"/>
        <v>35 Business and public service associate professionals</v>
      </c>
      <c r="X55" s="18">
        <f t="shared" ref="X55:AB64" si="150">X18/X$35*100</f>
        <v>7.6537460260925556</v>
      </c>
      <c r="Y55" s="18">
        <f t="shared" si="150"/>
        <v>7.5740798396965472</v>
      </c>
      <c r="Z55" s="18">
        <f t="shared" si="150"/>
        <v>7.6170726402237934</v>
      </c>
      <c r="AA55" s="18">
        <f t="shared" si="150"/>
        <v>7.3446802602501515</v>
      </c>
      <c r="AB55" s="18">
        <f t="shared" si="150"/>
        <v>6.8689319452075752</v>
      </c>
      <c r="AD55" s="68">
        <f t="shared" si="113"/>
        <v>19.723133980814257</v>
      </c>
      <c r="AE55" s="69">
        <f t="shared" si="114"/>
        <v>58.12144676500661</v>
      </c>
      <c r="AF55" s="69">
        <f t="shared" si="115"/>
        <v>77.844580745820863</v>
      </c>
      <c r="AH55" t="str">
        <f t="shared" si="142"/>
        <v>35 Business and public service associate professionals</v>
      </c>
      <c r="AI55" s="18">
        <f t="shared" ref="AI55:AM64" si="151">AI18/AI$35*100</f>
        <v>6.4316651746460574</v>
      </c>
      <c r="AJ55" s="18">
        <f t="shared" si="151"/>
        <v>7.0510458232808588</v>
      </c>
      <c r="AK55" s="18">
        <f t="shared" si="151"/>
        <v>7.8151699683741871</v>
      </c>
      <c r="AL55" s="18">
        <f t="shared" si="151"/>
        <v>7.9310497739503578</v>
      </c>
      <c r="AM55" s="18">
        <f t="shared" si="151"/>
        <v>8.0425868583102886</v>
      </c>
      <c r="AO55" s="68">
        <f t="shared" si="117"/>
        <v>23.089663569066296</v>
      </c>
      <c r="AP55" s="69">
        <f t="shared" si="118"/>
        <v>55.19846766479796</v>
      </c>
      <c r="AQ55" s="69">
        <f t="shared" si="119"/>
        <v>78.288131233864249</v>
      </c>
      <c r="AS55" t="str">
        <f t="shared" si="143"/>
        <v>35 Business and public service associate professionals</v>
      </c>
      <c r="AT55" s="18">
        <f t="shared" ref="AT55:AX64" si="152">AT18/AT$35*100</f>
        <v>6.3721297874302296</v>
      </c>
      <c r="AU55" s="18">
        <f t="shared" si="152"/>
        <v>6.342437971312985</v>
      </c>
      <c r="AV55" s="18">
        <f t="shared" si="152"/>
        <v>6.7326562819890761</v>
      </c>
      <c r="AW55" s="18">
        <f t="shared" si="152"/>
        <v>6.5167371210206726</v>
      </c>
      <c r="AX55" s="18">
        <f t="shared" si="152"/>
        <v>6.2908733995797785</v>
      </c>
      <c r="AZ55" s="68">
        <f t="shared" si="121"/>
        <v>23.200245647351331</v>
      </c>
      <c r="BA55" s="69">
        <f t="shared" si="122"/>
        <v>54.565517400271382</v>
      </c>
      <c r="BB55" s="69">
        <f t="shared" si="123"/>
        <v>77.765763047622713</v>
      </c>
      <c r="BD55" t="str">
        <f t="shared" si="144"/>
        <v>35 Business and public service associate professionals</v>
      </c>
      <c r="BE55" s="18">
        <f t="shared" ref="BE55:BI64" si="153">BE18/BE$35*100</f>
        <v>4.7085010802171059</v>
      </c>
      <c r="BF55" s="18">
        <f t="shared" si="153"/>
        <v>4.8582735992433905</v>
      </c>
      <c r="BG55" s="18">
        <f t="shared" si="153"/>
        <v>5.3995201155109349</v>
      </c>
      <c r="BH55" s="18">
        <f t="shared" si="153"/>
        <v>4.9876272433322937</v>
      </c>
      <c r="BI55" s="18">
        <f t="shared" si="153"/>
        <v>4.9120967322520155</v>
      </c>
      <c r="BK55" s="68">
        <f t="shared" si="125"/>
        <v>-5.1286918544123665</v>
      </c>
      <c r="BL55" s="69">
        <f t="shared" si="126"/>
        <v>38.876799567731965</v>
      </c>
      <c r="BM55" s="69">
        <f t="shared" si="127"/>
        <v>33.748107713319605</v>
      </c>
      <c r="BO55" t="str">
        <f t="shared" si="145"/>
        <v>35 Business and public service associate professionals</v>
      </c>
      <c r="BP55" s="18">
        <f t="shared" ref="BP55:BT64" si="154">BP18/BP$35*100</f>
        <v>3.767751919848906</v>
      </c>
      <c r="BQ55" s="18">
        <f t="shared" si="154"/>
        <v>3.8843874644777037</v>
      </c>
      <c r="BR55" s="18">
        <f t="shared" si="154"/>
        <v>4.3540822238217407</v>
      </c>
      <c r="BS55" s="18">
        <f t="shared" si="154"/>
        <v>4.0175397446836634</v>
      </c>
      <c r="BT55" s="18">
        <f t="shared" si="154"/>
        <v>3.9580592584668053</v>
      </c>
      <c r="BV55" s="68">
        <f t="shared" si="129"/>
        <v>-36.354364622939492</v>
      </c>
      <c r="BW55" s="69">
        <f t="shared" si="130"/>
        <v>30.596380421727631</v>
      </c>
      <c r="BX55" s="69">
        <f t="shared" si="131"/>
        <v>-5.7579842012118618</v>
      </c>
      <c r="BZ55" t="str">
        <f t="shared" si="146"/>
        <v>35 Business and public service associate professionals</v>
      </c>
      <c r="CA55" s="18">
        <f t="shared" ref="CA55:CE64" si="155">CA18/CA$35*100</f>
        <v>3.3997208076423613</v>
      </c>
      <c r="CB55" s="18">
        <f t="shared" si="155"/>
        <v>3.5739729732669341</v>
      </c>
      <c r="CC55" s="18">
        <f t="shared" si="155"/>
        <v>3.9365780291558772</v>
      </c>
      <c r="CD55" s="18">
        <f t="shared" si="155"/>
        <v>3.5937502873821399</v>
      </c>
      <c r="CE55" s="18">
        <f t="shared" si="155"/>
        <v>3.4359003610750136</v>
      </c>
      <c r="CG55" s="68">
        <f t="shared" si="133"/>
        <v>-48.635880578392445</v>
      </c>
      <c r="CH55" s="69">
        <f t="shared" si="134"/>
        <v>24.714947091960717</v>
      </c>
      <c r="CI55" s="69">
        <f t="shared" si="135"/>
        <v>-23.920933486431721</v>
      </c>
      <c r="CK55" t="str">
        <f t="shared" si="147"/>
        <v>35 Business and public service associate professionals</v>
      </c>
      <c r="CL55" s="18">
        <f t="shared" ref="CL55:CP64" si="156">CL18/CL$35*100</f>
        <v>1.9610501305347681</v>
      </c>
      <c r="CM55" s="18">
        <f t="shared" si="156"/>
        <v>2.296441166076002</v>
      </c>
      <c r="CN55" s="18">
        <f t="shared" si="156"/>
        <v>2.6064286843452495</v>
      </c>
      <c r="CO55" s="18">
        <f t="shared" si="156"/>
        <v>2.343576061807894</v>
      </c>
      <c r="CP55" s="18">
        <f t="shared" si="156"/>
        <v>2.8793877287642209</v>
      </c>
      <c r="CR55" s="68">
        <f t="shared" si="137"/>
        <v>-44.439871878519298</v>
      </c>
      <c r="CS55" s="69">
        <f t="shared" si="138"/>
        <v>24.284840085438713</v>
      </c>
      <c r="CT55" s="69">
        <f t="shared" si="139"/>
        <v>-20.155031793080585</v>
      </c>
    </row>
    <row r="56" spans="1:98" x14ac:dyDescent="0.2">
      <c r="A56" t="str">
        <f t="shared" si="103"/>
        <v>41 Administrative occupations</v>
      </c>
      <c r="B56" s="18">
        <f t="shared" si="148"/>
        <v>4.7156357758997087</v>
      </c>
      <c r="C56" s="18">
        <f t="shared" si="148"/>
        <v>4.4564450612249287</v>
      </c>
      <c r="D56" s="18">
        <f t="shared" si="148"/>
        <v>4.296485663149733</v>
      </c>
      <c r="E56" s="18">
        <f t="shared" si="148"/>
        <v>5.0712073219080969</v>
      </c>
      <c r="F56" s="18">
        <f t="shared" si="148"/>
        <v>5.7611432940527996</v>
      </c>
      <c r="H56" s="68">
        <f t="shared" si="105"/>
        <v>145.70067472362439</v>
      </c>
      <c r="I56" s="69">
        <f t="shared" si="106"/>
        <v>100.18124085820799</v>
      </c>
      <c r="J56" s="69">
        <f t="shared" si="107"/>
        <v>245.88191558183237</v>
      </c>
      <c r="L56" t="str">
        <f t="shared" si="140"/>
        <v>41 Administrative occupations</v>
      </c>
      <c r="M56" s="18">
        <f t="shared" si="149"/>
        <v>6.5748450103253724</v>
      </c>
      <c r="N56" s="18">
        <f t="shared" si="149"/>
        <v>6.3557553581566646</v>
      </c>
      <c r="O56" s="18">
        <f t="shared" si="149"/>
        <v>6.2933011085421082</v>
      </c>
      <c r="P56" s="18">
        <f t="shared" si="149"/>
        <v>7.3734221535606856</v>
      </c>
      <c r="Q56" s="18">
        <f t="shared" si="149"/>
        <v>7.8083331183341915</v>
      </c>
      <c r="S56" s="68">
        <f t="shared" si="109"/>
        <v>132.82385937960518</v>
      </c>
      <c r="T56" s="69">
        <f t="shared" si="110"/>
        <v>101.32461346964543</v>
      </c>
      <c r="U56" s="69">
        <f t="shared" si="111"/>
        <v>234.14847284925057</v>
      </c>
      <c r="W56" t="str">
        <f t="shared" si="141"/>
        <v>41 Administrative occupations</v>
      </c>
      <c r="X56" s="18">
        <f t="shared" si="150"/>
        <v>10.894692010512783</v>
      </c>
      <c r="Y56" s="18">
        <f t="shared" si="150"/>
        <v>10.180131156185599</v>
      </c>
      <c r="Z56" s="18">
        <f t="shared" si="150"/>
        <v>10.28856723970911</v>
      </c>
      <c r="AA56" s="18">
        <f t="shared" si="150"/>
        <v>11.615201372000492</v>
      </c>
      <c r="AB56" s="18">
        <f t="shared" si="150"/>
        <v>12.156225428896937</v>
      </c>
      <c r="AD56" s="68">
        <f t="shared" si="113"/>
        <v>56.863104327917632</v>
      </c>
      <c r="AE56" s="69">
        <f t="shared" si="114"/>
        <v>74.120238304774418</v>
      </c>
      <c r="AF56" s="69">
        <f t="shared" si="115"/>
        <v>130.98334263269206</v>
      </c>
      <c r="AH56" t="str">
        <f t="shared" si="142"/>
        <v>41 Administrative occupations</v>
      </c>
      <c r="AI56" s="18">
        <f t="shared" si="151"/>
        <v>11.63494200852236</v>
      </c>
      <c r="AJ56" s="18">
        <f t="shared" si="151"/>
        <v>12.706766061229471</v>
      </c>
      <c r="AK56" s="18">
        <f t="shared" si="151"/>
        <v>13.237899173678306</v>
      </c>
      <c r="AL56" s="18">
        <f t="shared" si="151"/>
        <v>15.069909412357058</v>
      </c>
      <c r="AM56" s="18">
        <f t="shared" si="151"/>
        <v>15.596460078608846</v>
      </c>
      <c r="AO56" s="68">
        <f t="shared" si="117"/>
        <v>40.919541490522199</v>
      </c>
      <c r="AP56" s="69">
        <f t="shared" si="118"/>
        <v>72.577835158757992</v>
      </c>
      <c r="AQ56" s="69">
        <f t="shared" si="119"/>
        <v>113.49737664928018</v>
      </c>
      <c r="AS56" t="str">
        <f t="shared" si="143"/>
        <v>41 Administrative occupations</v>
      </c>
      <c r="AT56" s="18">
        <f t="shared" si="152"/>
        <v>12.407528838378887</v>
      </c>
      <c r="AU56" s="18">
        <f t="shared" si="152"/>
        <v>12.080902634421589</v>
      </c>
      <c r="AV56" s="18">
        <f t="shared" si="152"/>
        <v>12.517544859189153</v>
      </c>
      <c r="AW56" s="18">
        <f t="shared" si="152"/>
        <v>12.977805344071101</v>
      </c>
      <c r="AX56" s="18">
        <f t="shared" si="152"/>
        <v>12.921381832719646</v>
      </c>
      <c r="AZ56" s="68">
        <f t="shared" si="121"/>
        <v>36.105876135630226</v>
      </c>
      <c r="BA56" s="69">
        <f t="shared" si="122"/>
        <v>66.070659190225015</v>
      </c>
      <c r="BB56" s="69">
        <f t="shared" si="123"/>
        <v>102.17653532585523</v>
      </c>
      <c r="BD56" t="str">
        <f t="shared" si="144"/>
        <v>41 Administrative occupations</v>
      </c>
      <c r="BE56" s="18">
        <f t="shared" si="153"/>
        <v>10.176811398185757</v>
      </c>
      <c r="BF56" s="18">
        <f t="shared" si="153"/>
        <v>9.7048326438290466</v>
      </c>
      <c r="BG56" s="18">
        <f t="shared" si="153"/>
        <v>10.423391901366214</v>
      </c>
      <c r="BH56" s="18">
        <f t="shared" si="153"/>
        <v>10.696169179716119</v>
      </c>
      <c r="BI56" s="18">
        <f t="shared" si="153"/>
        <v>9.9011460283452326</v>
      </c>
      <c r="BK56" s="68">
        <f t="shared" si="125"/>
        <v>-0.93972237848704343</v>
      </c>
      <c r="BL56" s="69">
        <f t="shared" si="126"/>
        <v>45.495734350804547</v>
      </c>
      <c r="BM56" s="69">
        <f t="shared" si="127"/>
        <v>44.556011972317506</v>
      </c>
      <c r="BO56" t="str">
        <f t="shared" si="145"/>
        <v>41 Administrative occupations</v>
      </c>
      <c r="BP56" s="18">
        <f t="shared" si="154"/>
        <v>11.183571287865529</v>
      </c>
      <c r="BQ56" s="18">
        <f t="shared" si="154"/>
        <v>10.619917700839153</v>
      </c>
      <c r="BR56" s="18">
        <f t="shared" si="154"/>
        <v>11.71034256182527</v>
      </c>
      <c r="BS56" s="18">
        <f t="shared" si="154"/>
        <v>11.644599569908131</v>
      </c>
      <c r="BT56" s="18">
        <f t="shared" si="154"/>
        <v>10.415323462528479</v>
      </c>
      <c r="BV56" s="68">
        <f t="shared" si="129"/>
        <v>-37.728959423905856</v>
      </c>
      <c r="BW56" s="69">
        <f t="shared" si="130"/>
        <v>34.037326051011192</v>
      </c>
      <c r="BX56" s="69">
        <f t="shared" si="131"/>
        <v>-3.6916333728946626</v>
      </c>
      <c r="BZ56" t="str">
        <f t="shared" si="146"/>
        <v>41 Administrative occupations</v>
      </c>
      <c r="CA56" s="18">
        <f t="shared" si="155"/>
        <v>8.5682418803334084</v>
      </c>
      <c r="CB56" s="18">
        <f t="shared" si="155"/>
        <v>8.2186052659543023</v>
      </c>
      <c r="CC56" s="18">
        <f t="shared" si="155"/>
        <v>8.5406996170062346</v>
      </c>
      <c r="CD56" s="18">
        <f t="shared" si="155"/>
        <v>7.1768224479928975</v>
      </c>
      <c r="CE56" s="18">
        <f t="shared" si="155"/>
        <v>4.5272143832784888</v>
      </c>
      <c r="CG56" s="68">
        <f t="shared" si="133"/>
        <v>-68.805662738532959</v>
      </c>
      <c r="CH56" s="69">
        <f t="shared" si="134"/>
        <v>21.320833335245691</v>
      </c>
      <c r="CI56" s="69">
        <f t="shared" si="135"/>
        <v>-47.484829403287264</v>
      </c>
      <c r="CK56" t="str">
        <f t="shared" si="147"/>
        <v>41 Administrative occupations</v>
      </c>
      <c r="CL56" s="18">
        <f t="shared" si="156"/>
        <v>5.1912747156550019</v>
      </c>
      <c r="CM56" s="18">
        <f t="shared" si="156"/>
        <v>5.1314465331512933</v>
      </c>
      <c r="CN56" s="18">
        <f t="shared" si="156"/>
        <v>6.0928785202630316</v>
      </c>
      <c r="CO56" s="18">
        <f t="shared" si="156"/>
        <v>5.8238335870348363</v>
      </c>
      <c r="CP56" s="18">
        <f t="shared" si="156"/>
        <v>5.2161427657035624</v>
      </c>
      <c r="CR56" s="68">
        <f t="shared" si="137"/>
        <v>-56.94378135302982</v>
      </c>
      <c r="CS56" s="69">
        <f t="shared" si="138"/>
        <v>22.109241595741587</v>
      </c>
      <c r="CT56" s="69">
        <f t="shared" si="139"/>
        <v>-34.834539757288233</v>
      </c>
    </row>
    <row r="57" spans="1:98" x14ac:dyDescent="0.2">
      <c r="A57" t="str">
        <f t="shared" si="103"/>
        <v>42 Secretarial and related occupations</v>
      </c>
      <c r="B57" s="18">
        <f t="shared" si="148"/>
        <v>0.36442183179350124</v>
      </c>
      <c r="C57" s="18">
        <f t="shared" si="148"/>
        <v>0.39554565127328339</v>
      </c>
      <c r="D57" s="18">
        <f t="shared" si="148"/>
        <v>0.32374543309583492</v>
      </c>
      <c r="E57" s="18">
        <f t="shared" si="148"/>
        <v>0.47376256833055691</v>
      </c>
      <c r="F57" s="18">
        <f t="shared" si="148"/>
        <v>0.66528115632386042</v>
      </c>
      <c r="H57" s="68">
        <f t="shared" si="105"/>
        <v>276.54129372333153</v>
      </c>
      <c r="I57" s="69">
        <f t="shared" si="106"/>
        <v>160.88941140120397</v>
      </c>
      <c r="J57" s="69">
        <f t="shared" si="107"/>
        <v>437.43070512453556</v>
      </c>
      <c r="L57" t="str">
        <f t="shared" si="140"/>
        <v>42 Secretarial and related occupations</v>
      </c>
      <c r="M57" s="18">
        <f t="shared" si="149"/>
        <v>1.1472659246341093</v>
      </c>
      <c r="N57" s="18">
        <f t="shared" si="149"/>
        <v>1.0225823250187953</v>
      </c>
      <c r="O57" s="18">
        <f t="shared" si="149"/>
        <v>0.95917670622300066</v>
      </c>
      <c r="P57" s="18">
        <f t="shared" si="149"/>
        <v>1.2198840571432401</v>
      </c>
      <c r="Q57" s="18">
        <f t="shared" si="149"/>
        <v>1.2316088740630444</v>
      </c>
      <c r="S57" s="68">
        <f t="shared" si="109"/>
        <v>140.94718052073685</v>
      </c>
      <c r="T57" s="69">
        <f t="shared" si="110"/>
        <v>114.32747656040345</v>
      </c>
      <c r="U57" s="69">
        <f t="shared" si="111"/>
        <v>255.2746570811403</v>
      </c>
      <c r="W57" t="str">
        <f t="shared" si="141"/>
        <v>42 Secretarial and related occupations</v>
      </c>
      <c r="X57" s="18">
        <f t="shared" si="150"/>
        <v>1.938043781382514</v>
      </c>
      <c r="Y57" s="18">
        <f t="shared" si="150"/>
        <v>1.7105830794333463</v>
      </c>
      <c r="Z57" s="18">
        <f t="shared" si="150"/>
        <v>1.5788688618624549</v>
      </c>
      <c r="AA57" s="18">
        <f t="shared" si="150"/>
        <v>1.9320140722067316</v>
      </c>
      <c r="AB57" s="18">
        <f t="shared" si="150"/>
        <v>2.2271808424228414</v>
      </c>
      <c r="AD57" s="68">
        <f t="shared" si="113"/>
        <v>87.277836248135344</v>
      </c>
      <c r="AE57" s="69">
        <f t="shared" si="114"/>
        <v>93.741146723877762</v>
      </c>
      <c r="AF57" s="69">
        <f t="shared" si="115"/>
        <v>181.01898297201311</v>
      </c>
      <c r="AH57" t="str">
        <f t="shared" si="142"/>
        <v>42 Secretarial and related occupations</v>
      </c>
      <c r="AI57" s="18">
        <f t="shared" si="151"/>
        <v>2.7987918842246726</v>
      </c>
      <c r="AJ57" s="18">
        <f t="shared" si="151"/>
        <v>2.5457075186443072</v>
      </c>
      <c r="AK57" s="18">
        <f t="shared" si="151"/>
        <v>2.5955555529412826</v>
      </c>
      <c r="AL57" s="18">
        <f t="shared" si="151"/>
        <v>2.9604705217288387</v>
      </c>
      <c r="AM57" s="18">
        <f t="shared" si="151"/>
        <v>2.9556661072988799</v>
      </c>
      <c r="AO57" s="68">
        <f t="shared" si="117"/>
        <v>36.203822328864973</v>
      </c>
      <c r="AP57" s="69">
        <f t="shared" si="118"/>
        <v>75.366319473846076</v>
      </c>
      <c r="AQ57" s="69">
        <f t="shared" si="119"/>
        <v>111.57014180271105</v>
      </c>
      <c r="AS57" t="str">
        <f t="shared" si="143"/>
        <v>42 Secretarial and related occupations</v>
      </c>
      <c r="AT57" s="18">
        <f t="shared" si="152"/>
        <v>2.4750663854528128</v>
      </c>
      <c r="AU57" s="18">
        <f t="shared" si="152"/>
        <v>2.0104345293054657</v>
      </c>
      <c r="AV57" s="18">
        <f t="shared" si="152"/>
        <v>1.966164805976103</v>
      </c>
      <c r="AW57" s="18">
        <f t="shared" si="152"/>
        <v>2.008023134599656</v>
      </c>
      <c r="AX57" s="18">
        <f t="shared" si="152"/>
        <v>1.7011874459800596</v>
      </c>
      <c r="AZ57" s="68">
        <f t="shared" si="121"/>
        <v>14.082576991196532</v>
      </c>
      <c r="BA57" s="69">
        <f t="shared" si="122"/>
        <v>65.192091719093938</v>
      </c>
      <c r="BB57" s="69">
        <f t="shared" si="123"/>
        <v>79.27466871029047</v>
      </c>
      <c r="BD57" t="str">
        <f t="shared" si="144"/>
        <v>42 Secretarial and related occupations</v>
      </c>
      <c r="BE57" s="18">
        <f t="shared" si="153"/>
        <v>2.331327426046292</v>
      </c>
      <c r="BF57" s="18">
        <f t="shared" si="153"/>
        <v>2.0333424062815282</v>
      </c>
      <c r="BG57" s="18">
        <f t="shared" si="153"/>
        <v>2.1218633702959937</v>
      </c>
      <c r="BH57" s="18">
        <f t="shared" si="153"/>
        <v>2.2496007101091879</v>
      </c>
      <c r="BI57" s="18">
        <f t="shared" si="153"/>
        <v>1.0227965602473605</v>
      </c>
      <c r="BK57" s="68">
        <f t="shared" si="125"/>
        <v>-49.731608950115394</v>
      </c>
      <c r="BL57" s="69">
        <f t="shared" si="126"/>
        <v>42.804312971207594</v>
      </c>
      <c r="BM57" s="69">
        <f t="shared" si="127"/>
        <v>-6.927295978907801</v>
      </c>
      <c r="BO57" t="str">
        <f t="shared" si="145"/>
        <v>42 Secretarial and related occupations</v>
      </c>
      <c r="BP57" s="18">
        <f t="shared" si="154"/>
        <v>2.9079388747981305</v>
      </c>
      <c r="BQ57" s="18">
        <f t="shared" si="154"/>
        <v>2.4016692437673979</v>
      </c>
      <c r="BR57" s="18">
        <f t="shared" si="154"/>
        <v>2.5343623229654493</v>
      </c>
      <c r="BS57" s="18">
        <f t="shared" si="154"/>
        <v>2.1097601719285031</v>
      </c>
      <c r="BT57" s="18">
        <f t="shared" si="154"/>
        <v>0.7473122203269108</v>
      </c>
      <c r="BV57" s="68">
        <f t="shared" si="129"/>
        <v>-79.3549308872404</v>
      </c>
      <c r="BW57" s="69">
        <f t="shared" si="130"/>
        <v>26.609407930680167</v>
      </c>
      <c r="BX57" s="69">
        <f t="shared" si="131"/>
        <v>-52.745522956560229</v>
      </c>
      <c r="BZ57" t="str">
        <f t="shared" si="146"/>
        <v>42 Secretarial and related occupations</v>
      </c>
      <c r="CA57" s="18">
        <f t="shared" si="155"/>
        <v>3.611517482489039</v>
      </c>
      <c r="CB57" s="18">
        <f t="shared" si="155"/>
        <v>3.5964079580052091</v>
      </c>
      <c r="CC57" s="18">
        <f t="shared" si="155"/>
        <v>3.3918327679115796</v>
      </c>
      <c r="CD57" s="18">
        <f t="shared" si="155"/>
        <v>2.4303569531657443</v>
      </c>
      <c r="CE57" s="18">
        <f t="shared" si="155"/>
        <v>1.1518303741470233</v>
      </c>
      <c r="CG57" s="68">
        <f t="shared" si="133"/>
        <v>-80.015547921119719</v>
      </c>
      <c r="CH57" s="69">
        <f t="shared" si="134"/>
        <v>20.569863142735148</v>
      </c>
      <c r="CI57" s="69">
        <f t="shared" si="135"/>
        <v>-59.445684778384575</v>
      </c>
      <c r="CK57" t="str">
        <f t="shared" si="147"/>
        <v>42 Secretarial and related occupations</v>
      </c>
      <c r="CL57" s="18">
        <f t="shared" si="156"/>
        <v>2.0380263210358365</v>
      </c>
      <c r="CM57" s="18">
        <f t="shared" si="156"/>
        <v>2.2624298844603916</v>
      </c>
      <c r="CN57" s="18">
        <f t="shared" si="156"/>
        <v>2.4840705704204686</v>
      </c>
      <c r="CO57" s="18">
        <f t="shared" si="156"/>
        <v>2.7879153889103829</v>
      </c>
      <c r="CP57" s="18">
        <f t="shared" si="156"/>
        <v>5.307612195244837</v>
      </c>
      <c r="CR57" s="68">
        <f t="shared" si="137"/>
        <v>7.4593450424849426</v>
      </c>
      <c r="CS57" s="69">
        <f t="shared" si="138"/>
        <v>40.329119533205066</v>
      </c>
      <c r="CT57" s="69">
        <f t="shared" si="139"/>
        <v>47.788464575690007</v>
      </c>
    </row>
    <row r="58" spans="1:98" x14ac:dyDescent="0.2">
      <c r="A58" t="str">
        <f t="shared" si="103"/>
        <v>51 Skilled agricultural and related trades</v>
      </c>
      <c r="B58" s="18">
        <f t="shared" si="148"/>
        <v>0.22939877858090316</v>
      </c>
      <c r="C58" s="18">
        <f t="shared" si="148"/>
        <v>0.41688662499419954</v>
      </c>
      <c r="D58" s="18">
        <f t="shared" si="148"/>
        <v>0.17896358472344615</v>
      </c>
      <c r="E58" s="18">
        <f t="shared" si="148"/>
        <v>0.17345193117269631</v>
      </c>
      <c r="F58" s="18">
        <f t="shared" si="148"/>
        <v>0.19300030587664255</v>
      </c>
      <c r="H58" s="68">
        <f t="shared" si="105"/>
        <v>97.607928579397623</v>
      </c>
      <c r="I58" s="69">
        <f t="shared" si="106"/>
        <v>96.387813185728305</v>
      </c>
      <c r="J58" s="69">
        <f t="shared" si="107"/>
        <v>193.99574176512593</v>
      </c>
      <c r="L58" t="str">
        <f t="shared" si="140"/>
        <v>51 Skilled agricultural and related trades</v>
      </c>
      <c r="M58" s="18">
        <f t="shared" si="149"/>
        <v>0.41295089605702195</v>
      </c>
      <c r="N58" s="18">
        <f t="shared" si="149"/>
        <v>0.33569228466502926</v>
      </c>
      <c r="O58" s="18">
        <f t="shared" si="149"/>
        <v>0.25261138419427309</v>
      </c>
      <c r="P58" s="18">
        <f t="shared" si="149"/>
        <v>0.25861158331662226</v>
      </c>
      <c r="Q58" s="18">
        <f t="shared" si="149"/>
        <v>0.298252826921654</v>
      </c>
      <c r="S58" s="68">
        <f t="shared" si="109"/>
        <v>121.55385581874884</v>
      </c>
      <c r="T58" s="69">
        <f t="shared" si="110"/>
        <v>98.941746183688494</v>
      </c>
      <c r="U58" s="69">
        <f t="shared" si="111"/>
        <v>220.49560200243735</v>
      </c>
      <c r="W58" t="str">
        <f t="shared" si="141"/>
        <v>51 Skilled agricultural and related trades</v>
      </c>
      <c r="X58" s="18">
        <f t="shared" si="150"/>
        <v>1.290913668596775</v>
      </c>
      <c r="Y58" s="18">
        <f t="shared" si="150"/>
        <v>1.2935156286570035</v>
      </c>
      <c r="Z58" s="18">
        <f t="shared" si="150"/>
        <v>0.98751771841521729</v>
      </c>
      <c r="AA58" s="18">
        <f t="shared" si="150"/>
        <v>1.0407377528910826</v>
      </c>
      <c r="AB58" s="18">
        <f t="shared" si="150"/>
        <v>1.2546182279846532</v>
      </c>
      <c r="AD58" s="68">
        <f t="shared" si="113"/>
        <v>68.672257225390524</v>
      </c>
      <c r="AE58" s="69">
        <f t="shared" si="114"/>
        <v>91.506670043579874</v>
      </c>
      <c r="AF58" s="69">
        <f t="shared" si="115"/>
        <v>160.17892726897037</v>
      </c>
      <c r="AH58" t="str">
        <f t="shared" si="142"/>
        <v>51 Skilled agricultural and related trades</v>
      </c>
      <c r="AI58" s="18">
        <f t="shared" si="151"/>
        <v>1.7667975305623216</v>
      </c>
      <c r="AJ58" s="18">
        <f t="shared" si="151"/>
        <v>2.07345072222674</v>
      </c>
      <c r="AK58" s="18">
        <f t="shared" si="151"/>
        <v>1.6835279027267602</v>
      </c>
      <c r="AL58" s="18">
        <f t="shared" si="151"/>
        <v>1.8837099587792714</v>
      </c>
      <c r="AM58" s="18">
        <f t="shared" si="151"/>
        <v>2.3345433899469246</v>
      </c>
      <c r="AO58" s="68">
        <f t="shared" si="117"/>
        <v>65.861612741450841</v>
      </c>
      <c r="AP58" s="69">
        <f t="shared" si="118"/>
        <v>98.57539746361752</v>
      </c>
      <c r="AQ58" s="69">
        <f t="shared" si="119"/>
        <v>164.43701020506839</v>
      </c>
      <c r="AS58" t="str">
        <f t="shared" si="143"/>
        <v>51 Skilled agricultural and related trades</v>
      </c>
      <c r="AT58" s="18">
        <f t="shared" si="152"/>
        <v>3.1544562867227954</v>
      </c>
      <c r="AU58" s="18">
        <f t="shared" si="152"/>
        <v>3.0090889705712378</v>
      </c>
      <c r="AV58" s="18">
        <f t="shared" si="152"/>
        <v>2.6985566582455838</v>
      </c>
      <c r="AW58" s="18">
        <f t="shared" si="152"/>
        <v>2.7482917409819541</v>
      </c>
      <c r="AX58" s="18">
        <f t="shared" si="152"/>
        <v>3.1633218135797767</v>
      </c>
      <c r="AZ58" s="68">
        <f t="shared" si="121"/>
        <v>54.560639869890338</v>
      </c>
      <c r="BA58" s="69">
        <f t="shared" si="122"/>
        <v>83.884170643632544</v>
      </c>
      <c r="BB58" s="69">
        <f t="shared" si="123"/>
        <v>138.4448105135229</v>
      </c>
      <c r="BD58" t="str">
        <f t="shared" si="144"/>
        <v>51 Skilled agricultural and related trades</v>
      </c>
      <c r="BE58" s="18">
        <f t="shared" si="153"/>
        <v>1.3907050122320666</v>
      </c>
      <c r="BF58" s="18">
        <f t="shared" si="153"/>
        <v>1.3871686537755017</v>
      </c>
      <c r="BG58" s="18">
        <f t="shared" si="153"/>
        <v>1.0357221011262918</v>
      </c>
      <c r="BH58" s="18">
        <f t="shared" si="153"/>
        <v>0.94681754755322023</v>
      </c>
      <c r="BI58" s="18">
        <f t="shared" si="153"/>
        <v>0.95851633595405183</v>
      </c>
      <c r="BK58" s="68">
        <f t="shared" si="125"/>
        <v>-3.4884218993131246</v>
      </c>
      <c r="BL58" s="69">
        <f t="shared" si="126"/>
        <v>45.673055958444792</v>
      </c>
      <c r="BM58" s="69">
        <f t="shared" si="127"/>
        <v>42.184634059131668</v>
      </c>
      <c r="BO58" t="str">
        <f t="shared" si="145"/>
        <v>51 Skilled agricultural and related trades</v>
      </c>
      <c r="BP58" s="18">
        <f t="shared" si="154"/>
        <v>2.0198209376424052</v>
      </c>
      <c r="BQ58" s="18">
        <f t="shared" si="154"/>
        <v>2.066498972468068</v>
      </c>
      <c r="BR58" s="18">
        <f t="shared" si="154"/>
        <v>1.503542180789422</v>
      </c>
      <c r="BS58" s="18">
        <f t="shared" si="154"/>
        <v>1.5057831532490398</v>
      </c>
      <c r="BT58" s="18">
        <f t="shared" si="154"/>
        <v>1.6648038412935298</v>
      </c>
      <c r="BV58" s="68">
        <f t="shared" si="129"/>
        <v>-22.477028091570777</v>
      </c>
      <c r="BW58" s="69">
        <f t="shared" si="130"/>
        <v>44.940257463807626</v>
      </c>
      <c r="BX58" s="69">
        <f t="shared" si="131"/>
        <v>22.463229372236849</v>
      </c>
      <c r="BZ58" t="str">
        <f t="shared" si="146"/>
        <v>51 Skilled agricultural and related trades</v>
      </c>
      <c r="CA58" s="18">
        <f t="shared" si="155"/>
        <v>2.553568338707267</v>
      </c>
      <c r="CB58" s="18">
        <f t="shared" si="155"/>
        <v>2.2548821195734381</v>
      </c>
      <c r="CC58" s="18">
        <f t="shared" si="155"/>
        <v>1.9880148649346494</v>
      </c>
      <c r="CD58" s="18">
        <f t="shared" si="155"/>
        <v>2.1488346722414149</v>
      </c>
      <c r="CE58" s="18">
        <f t="shared" si="155"/>
        <v>3.3762145771355487</v>
      </c>
      <c r="CG58" s="68">
        <f t="shared" si="133"/>
        <v>-5.7878647001748496E-2</v>
      </c>
      <c r="CH58" s="69">
        <f t="shared" si="134"/>
        <v>45.060205262564416</v>
      </c>
      <c r="CI58" s="69">
        <f t="shared" si="135"/>
        <v>45.002326615562673</v>
      </c>
      <c r="CK58" t="str">
        <f t="shared" si="147"/>
        <v>51 Skilled agricultural and related trades</v>
      </c>
      <c r="CL58" s="18">
        <f t="shared" si="156"/>
        <v>4.7946856201956445</v>
      </c>
      <c r="CM58" s="18">
        <f t="shared" si="156"/>
        <v>4.5833807789694658</v>
      </c>
      <c r="CN58" s="18">
        <f t="shared" si="156"/>
        <v>4.1437281208994454</v>
      </c>
      <c r="CO58" s="18">
        <f t="shared" si="156"/>
        <v>4.636326758925863</v>
      </c>
      <c r="CP58" s="18">
        <f t="shared" si="156"/>
        <v>3.4342145077448838</v>
      </c>
      <c r="CR58" s="68">
        <f t="shared" si="137"/>
        <v>-58.318330903743522</v>
      </c>
      <c r="CS58" s="69">
        <f t="shared" si="138"/>
        <v>29.311587521337685</v>
      </c>
      <c r="CT58" s="69">
        <f t="shared" si="139"/>
        <v>-29.00674338240583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0.25081567118123155</v>
      </c>
      <c r="C59" s="18">
        <f t="shared" si="148"/>
        <v>0.22443738942820227</v>
      </c>
      <c r="D59" s="18">
        <f t="shared" si="148"/>
        <v>0.210161181766402</v>
      </c>
      <c r="E59" s="18">
        <f t="shared" si="148"/>
        <v>0.2164128597836984</v>
      </c>
      <c r="F59" s="18">
        <f t="shared" si="148"/>
        <v>0.21323328985124904</v>
      </c>
      <c r="H59" s="68">
        <f t="shared" si="105"/>
        <v>85.914620418956034</v>
      </c>
      <c r="I59" s="69">
        <f t="shared" si="106"/>
        <v>74.555068043197593</v>
      </c>
      <c r="J59" s="69">
        <f t="shared" si="107"/>
        <v>160.46968846215364</v>
      </c>
      <c r="L59" t="str">
        <f t="shared" si="140"/>
        <v>52 Skilled metal, electrical and electronic trades</v>
      </c>
      <c r="M59" s="18">
        <f t="shared" si="149"/>
        <v>0.73516207802432598</v>
      </c>
      <c r="N59" s="18">
        <f t="shared" si="149"/>
        <v>0.69094692843083139</v>
      </c>
      <c r="O59" s="18">
        <f t="shared" si="149"/>
        <v>0.56874410416033483</v>
      </c>
      <c r="P59" s="18">
        <f t="shared" si="149"/>
        <v>0.71152498011445509</v>
      </c>
      <c r="Q59" s="18">
        <f t="shared" si="149"/>
        <v>0.75917507716403432</v>
      </c>
      <c r="S59" s="68">
        <f t="shared" si="109"/>
        <v>150.47979387441819</v>
      </c>
      <c r="T59" s="69">
        <f t="shared" si="110"/>
        <v>102.53891356091451</v>
      </c>
      <c r="U59" s="69">
        <f t="shared" si="111"/>
        <v>253.01870743533269</v>
      </c>
      <c r="W59" t="str">
        <f t="shared" si="141"/>
        <v>52 Skilled metal, electrical and electronic trades</v>
      </c>
      <c r="X59" s="18">
        <f t="shared" si="150"/>
        <v>1.0066676829595509</v>
      </c>
      <c r="Y59" s="18">
        <f t="shared" si="150"/>
        <v>0.98652799134630142</v>
      </c>
      <c r="Z59" s="18">
        <f t="shared" si="150"/>
        <v>0.83324532692820519</v>
      </c>
      <c r="AA59" s="18">
        <f t="shared" si="150"/>
        <v>0.95737621366695558</v>
      </c>
      <c r="AB59" s="18">
        <f t="shared" si="150"/>
        <v>1.0517536667265328</v>
      </c>
      <c r="AD59" s="68">
        <f t="shared" si="113"/>
        <v>67.578426627969407</v>
      </c>
      <c r="AE59" s="69">
        <f t="shared" si="114"/>
        <v>72.121005203507437</v>
      </c>
      <c r="AF59" s="69">
        <f t="shared" si="115"/>
        <v>139.69943183147686</v>
      </c>
      <c r="AH59" t="str">
        <f t="shared" si="142"/>
        <v>52 Skilled metal, electrical and electronic trades</v>
      </c>
      <c r="AI59" s="18">
        <f t="shared" si="151"/>
        <v>1.2443468454142328</v>
      </c>
      <c r="AJ59" s="18">
        <f t="shared" si="151"/>
        <v>1.3504699019559963</v>
      </c>
      <c r="AK59" s="18">
        <f t="shared" si="151"/>
        <v>1.2915441225990552</v>
      </c>
      <c r="AL59" s="18">
        <f t="shared" si="151"/>
        <v>1.5053550330574026</v>
      </c>
      <c r="AM59" s="18">
        <f t="shared" si="151"/>
        <v>1.7639396197462194</v>
      </c>
      <c r="AO59" s="68">
        <f t="shared" si="117"/>
        <v>63.357365212863151</v>
      </c>
      <c r="AP59" s="69">
        <f t="shared" si="118"/>
        <v>65.193966837116321</v>
      </c>
      <c r="AQ59" s="69">
        <f t="shared" si="119"/>
        <v>128.55133204997946</v>
      </c>
      <c r="AS59" t="str">
        <f t="shared" si="143"/>
        <v>52 Skilled metal, electrical and electronic trades</v>
      </c>
      <c r="AT59" s="18">
        <f t="shared" si="152"/>
        <v>5.2072447367091126</v>
      </c>
      <c r="AU59" s="18">
        <f t="shared" si="152"/>
        <v>4.9303664455834033</v>
      </c>
      <c r="AV59" s="18">
        <f t="shared" si="152"/>
        <v>4.3786191162984425</v>
      </c>
      <c r="AW59" s="18">
        <f t="shared" si="152"/>
        <v>4.6292298802200023</v>
      </c>
      <c r="AX59" s="18">
        <f t="shared" si="152"/>
        <v>4.7321445882069284</v>
      </c>
      <c r="AZ59" s="68">
        <f t="shared" si="121"/>
        <v>42.497717750123179</v>
      </c>
      <c r="BA59" s="69">
        <f t="shared" si="122"/>
        <v>59.847350952422595</v>
      </c>
      <c r="BB59" s="69">
        <f t="shared" si="123"/>
        <v>102.34506870254579</v>
      </c>
      <c r="BD59" t="str">
        <f t="shared" si="144"/>
        <v>52 Skilled metal, electrical and electronic trades</v>
      </c>
      <c r="BE59" s="18">
        <f t="shared" si="153"/>
        <v>6.8535445346511903</v>
      </c>
      <c r="BF59" s="18">
        <f t="shared" si="153"/>
        <v>6.7350848741662181</v>
      </c>
      <c r="BG59" s="18">
        <f t="shared" si="153"/>
        <v>6.0519224313384061</v>
      </c>
      <c r="BH59" s="18">
        <f t="shared" si="153"/>
        <v>5.7694899328885541</v>
      </c>
      <c r="BI59" s="18">
        <f t="shared" si="153"/>
        <v>5.0472303924015343</v>
      </c>
      <c r="BK59" s="68">
        <f t="shared" si="125"/>
        <v>-13.027306859841003</v>
      </c>
      <c r="BL59" s="69">
        <f t="shared" si="126"/>
        <v>30.948742203074552</v>
      </c>
      <c r="BM59" s="69">
        <f t="shared" si="127"/>
        <v>17.921435343233551</v>
      </c>
      <c r="BO59" t="str">
        <f t="shared" si="145"/>
        <v>52 Skilled metal, electrical and electronic trades</v>
      </c>
      <c r="BP59" s="18">
        <f t="shared" si="154"/>
        <v>3.9078802371306107</v>
      </c>
      <c r="BQ59" s="18">
        <f t="shared" si="154"/>
        <v>3.8633012390865806</v>
      </c>
      <c r="BR59" s="18">
        <f t="shared" si="154"/>
        <v>3.3437655258966408</v>
      </c>
      <c r="BS59" s="18">
        <f t="shared" si="154"/>
        <v>3.4035489765739948</v>
      </c>
      <c r="BT59" s="18">
        <f t="shared" si="154"/>
        <v>3.2536194714008788</v>
      </c>
      <c r="BV59" s="68">
        <f t="shared" si="129"/>
        <v>-31.873841109456791</v>
      </c>
      <c r="BW59" s="69">
        <f t="shared" si="130"/>
        <v>28.950795322694095</v>
      </c>
      <c r="BX59" s="69">
        <f t="shared" si="131"/>
        <v>-2.9230457867626911</v>
      </c>
      <c r="BZ59" t="str">
        <f t="shared" si="146"/>
        <v>52 Skilled metal, electrical and electronic trades</v>
      </c>
      <c r="CA59" s="18">
        <f t="shared" si="155"/>
        <v>3.0337270057667372</v>
      </c>
      <c r="CB59" s="18">
        <f t="shared" si="155"/>
        <v>2.8306080730183898</v>
      </c>
      <c r="CC59" s="18">
        <f t="shared" si="155"/>
        <v>2.7025819224082799</v>
      </c>
      <c r="CD59" s="18">
        <f t="shared" si="155"/>
        <v>2.8977043231509629</v>
      </c>
      <c r="CE59" s="18">
        <f t="shared" si="155"/>
        <v>2.7072313326410176</v>
      </c>
      <c r="CG59" s="68">
        <f t="shared" si="133"/>
        <v>-41.049885827668824</v>
      </c>
      <c r="CH59" s="69">
        <f t="shared" si="134"/>
        <v>29.109527194731861</v>
      </c>
      <c r="CI59" s="69">
        <f t="shared" si="135"/>
        <v>-11.940358632936961</v>
      </c>
      <c r="CK59" t="str">
        <f t="shared" si="147"/>
        <v>52 Skilled metal, electrical and electronic trades</v>
      </c>
      <c r="CL59" s="18">
        <f t="shared" si="156"/>
        <v>2.8873722310660721</v>
      </c>
      <c r="CM59" s="18">
        <f t="shared" si="156"/>
        <v>3.3356812333601278</v>
      </c>
      <c r="CN59" s="18">
        <f t="shared" si="156"/>
        <v>3.2721791255344503</v>
      </c>
      <c r="CO59" s="18">
        <f t="shared" si="156"/>
        <v>3.7975051112204881</v>
      </c>
      <c r="CP59" s="18">
        <f t="shared" si="156"/>
        <v>3.8650904176477416</v>
      </c>
      <c r="CR59" s="68">
        <f t="shared" si="137"/>
        <v>-40.593834089547585</v>
      </c>
      <c r="CS59" s="69">
        <f t="shared" si="138"/>
        <v>29.086921377947295</v>
      </c>
      <c r="CT59" s="69">
        <f t="shared" si="139"/>
        <v>-11.506912711600293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0.15236539621678416</v>
      </c>
      <c r="C60" s="18">
        <f t="shared" si="148"/>
        <v>8.8339347182219224E-2</v>
      </c>
      <c r="D60" s="18">
        <f t="shared" si="148"/>
        <v>5.8833605864854234E-2</v>
      </c>
      <c r="E60" s="18">
        <f t="shared" si="148"/>
        <v>7.91000228530334E-2</v>
      </c>
      <c r="F60" s="18">
        <f t="shared" si="148"/>
        <v>6.1605621072011077E-2</v>
      </c>
      <c r="H60" s="68">
        <f t="shared" si="105"/>
        <v>91.869486020135469</v>
      </c>
      <c r="I60" s="69">
        <f t="shared" si="106"/>
        <v>90.931938304451151</v>
      </c>
      <c r="J60" s="69">
        <f t="shared" si="107"/>
        <v>182.80142432458661</v>
      </c>
      <c r="L60" t="str">
        <f t="shared" si="140"/>
        <v>53 Skilled construction and building trades</v>
      </c>
      <c r="M60" s="18">
        <f t="shared" si="149"/>
        <v>0.39358574345628822</v>
      </c>
      <c r="N60" s="18">
        <f t="shared" si="149"/>
        <v>0.32588270251882667</v>
      </c>
      <c r="O60" s="18">
        <f t="shared" si="149"/>
        <v>0.24649325079761586</v>
      </c>
      <c r="P60" s="18">
        <f t="shared" si="149"/>
        <v>0.27377843065218382</v>
      </c>
      <c r="Q60" s="18">
        <f t="shared" si="149"/>
        <v>0.24414786019715859</v>
      </c>
      <c r="S60" s="68">
        <f t="shared" si="109"/>
        <v>85.864116857039264</v>
      </c>
      <c r="T60" s="69">
        <f t="shared" si="110"/>
        <v>92.764338002797587</v>
      </c>
      <c r="U60" s="69">
        <f t="shared" si="111"/>
        <v>178.62845485983686</v>
      </c>
      <c r="W60" t="str">
        <f t="shared" si="141"/>
        <v>53 Skilled construction and building trades</v>
      </c>
      <c r="X60" s="18">
        <f t="shared" si="150"/>
        <v>0.652078346638442</v>
      </c>
      <c r="Y60" s="18">
        <f t="shared" si="150"/>
        <v>0.5849785271607606</v>
      </c>
      <c r="Z60" s="18">
        <f t="shared" si="150"/>
        <v>0.48336732195708393</v>
      </c>
      <c r="AA60" s="18">
        <f t="shared" si="150"/>
        <v>0.5238184097024926</v>
      </c>
      <c r="AB60" s="18">
        <f t="shared" si="150"/>
        <v>0.53001723732890627</v>
      </c>
      <c r="AD60" s="68">
        <f t="shared" si="113"/>
        <v>45.575961744647962</v>
      </c>
      <c r="AE60" s="69">
        <f t="shared" si="114"/>
        <v>71.953196313535813</v>
      </c>
      <c r="AF60" s="69">
        <f t="shared" si="115"/>
        <v>117.52915805818378</v>
      </c>
      <c r="AH60" t="str">
        <f t="shared" si="142"/>
        <v>53 Skilled construction and building trades</v>
      </c>
      <c r="AI60" s="18">
        <f t="shared" si="151"/>
        <v>1.221680705696764</v>
      </c>
      <c r="AJ60" s="18">
        <f t="shared" si="151"/>
        <v>1.3477196867683334</v>
      </c>
      <c r="AK60" s="18">
        <f t="shared" si="151"/>
        <v>1.1794197893267553</v>
      </c>
      <c r="AL60" s="18">
        <f t="shared" si="151"/>
        <v>1.4026078259508579</v>
      </c>
      <c r="AM60" s="18">
        <f t="shared" si="151"/>
        <v>1.5578879029169928</v>
      </c>
      <c r="AO60" s="68">
        <f t="shared" si="117"/>
        <v>57.990890526832182</v>
      </c>
      <c r="AP60" s="69">
        <f t="shared" si="118"/>
        <v>79.287854964159209</v>
      </c>
      <c r="AQ60" s="69">
        <f t="shared" si="119"/>
        <v>137.27874549099138</v>
      </c>
      <c r="AS60" t="str">
        <f t="shared" si="143"/>
        <v>53 Skilled construction and building trades</v>
      </c>
      <c r="AT60" s="18">
        <f t="shared" si="152"/>
        <v>2.2331709153990751</v>
      </c>
      <c r="AU60" s="18">
        <f t="shared" si="152"/>
        <v>2.0867393401054155</v>
      </c>
      <c r="AV60" s="18">
        <f t="shared" si="152"/>
        <v>1.813885357785314</v>
      </c>
      <c r="AW60" s="18">
        <f t="shared" si="152"/>
        <v>1.9720461417358517</v>
      </c>
      <c r="AX60" s="18">
        <f t="shared" si="152"/>
        <v>1.8658022089974031</v>
      </c>
      <c r="AZ60" s="68">
        <f t="shared" si="121"/>
        <v>35.625964463894093</v>
      </c>
      <c r="BA60" s="69">
        <f t="shared" si="122"/>
        <v>69.545911949242296</v>
      </c>
      <c r="BB60" s="69">
        <f t="shared" si="123"/>
        <v>105.17187641313639</v>
      </c>
      <c r="BD60" t="str">
        <f t="shared" si="144"/>
        <v>53 Skilled construction and building trades</v>
      </c>
      <c r="BE60" s="18">
        <f t="shared" si="153"/>
        <v>6.0672934668719938</v>
      </c>
      <c r="BF60" s="18">
        <f t="shared" si="153"/>
        <v>5.7408387383500292</v>
      </c>
      <c r="BG60" s="18">
        <f t="shared" si="153"/>
        <v>4.806565864157613</v>
      </c>
      <c r="BH60" s="18">
        <f t="shared" si="153"/>
        <v>4.3952363810719604</v>
      </c>
      <c r="BI60" s="18">
        <f t="shared" si="153"/>
        <v>3.5758923637148858</v>
      </c>
      <c r="BK60" s="68">
        <f t="shared" si="125"/>
        <v>-22.415907997233358</v>
      </c>
      <c r="BL60" s="69">
        <f t="shared" si="126"/>
        <v>31.969571386797689</v>
      </c>
      <c r="BM60" s="69">
        <f t="shared" si="127"/>
        <v>9.5536633895643313</v>
      </c>
      <c r="BO60" t="str">
        <f t="shared" si="145"/>
        <v>53 Skilled construction and building trades</v>
      </c>
      <c r="BP60" s="18">
        <f t="shared" si="154"/>
        <v>5.0248056351992902</v>
      </c>
      <c r="BQ60" s="18">
        <f t="shared" si="154"/>
        <v>5.2456466653638181</v>
      </c>
      <c r="BR60" s="18">
        <f t="shared" si="154"/>
        <v>4.4430931988633491</v>
      </c>
      <c r="BS60" s="18">
        <f t="shared" si="154"/>
        <v>4.8378045879558407</v>
      </c>
      <c r="BT60" s="18">
        <f t="shared" si="154"/>
        <v>5.0987713400882297</v>
      </c>
      <c r="BV60" s="68">
        <f t="shared" si="129"/>
        <v>-19.654219602759774</v>
      </c>
      <c r="BW60" s="69">
        <f t="shared" si="130"/>
        <v>38.62370327905338</v>
      </c>
      <c r="BX60" s="69">
        <f t="shared" si="131"/>
        <v>18.969483676293603</v>
      </c>
      <c r="BZ60" t="str">
        <f t="shared" si="146"/>
        <v>53 Skilled construction and building trades</v>
      </c>
      <c r="CA60" s="18">
        <f t="shared" si="155"/>
        <v>4.0037028276350588</v>
      </c>
      <c r="CB60" s="18">
        <f t="shared" si="155"/>
        <v>3.7400963121057109</v>
      </c>
      <c r="CC60" s="18">
        <f t="shared" si="155"/>
        <v>3.4582496980570943</v>
      </c>
      <c r="CD60" s="18">
        <f t="shared" si="155"/>
        <v>3.8744297615157284</v>
      </c>
      <c r="CE60" s="18">
        <f t="shared" si="155"/>
        <v>4.6935356929916008</v>
      </c>
      <c r="CG60" s="68">
        <f t="shared" si="133"/>
        <v>-20.130323125580286</v>
      </c>
      <c r="CH60" s="69">
        <f t="shared" si="134"/>
        <v>36.386397747693188</v>
      </c>
      <c r="CI60" s="69">
        <f t="shared" si="135"/>
        <v>16.256074622112905</v>
      </c>
      <c r="CK60" t="str">
        <f t="shared" si="147"/>
        <v>53 Skilled construction and building trades</v>
      </c>
      <c r="CL60" s="18">
        <f t="shared" si="156"/>
        <v>5.1269102041782952</v>
      </c>
      <c r="CM60" s="18">
        <f t="shared" si="156"/>
        <v>5.1935241591936734</v>
      </c>
      <c r="CN60" s="18">
        <f t="shared" si="156"/>
        <v>4.6692344246063691</v>
      </c>
      <c r="CO60" s="18">
        <f t="shared" si="156"/>
        <v>4.3073450776900595</v>
      </c>
      <c r="CP60" s="18">
        <f t="shared" si="156"/>
        <v>1.7448799170480058</v>
      </c>
      <c r="CR60" s="68">
        <f t="shared" si="137"/>
        <v>-81.205585492145886</v>
      </c>
      <c r="CS60" s="69">
        <f t="shared" si="138"/>
        <v>19.008309732153823</v>
      </c>
      <c r="CT60" s="69">
        <f t="shared" si="139"/>
        <v>-62.197275759992067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0.67415093552910355</v>
      </c>
      <c r="C61" s="18">
        <f t="shared" si="148"/>
        <v>0.47050704833855134</v>
      </c>
      <c r="D61" s="18">
        <f t="shared" si="148"/>
        <v>0.44371547196209943</v>
      </c>
      <c r="E61" s="18">
        <f t="shared" si="148"/>
        <v>0.57189607012247701</v>
      </c>
      <c r="F61" s="18">
        <f t="shared" si="148"/>
        <v>0.64662250159561929</v>
      </c>
      <c r="H61" s="68">
        <f t="shared" si="105"/>
        <v>167.0282930973915</v>
      </c>
      <c r="I61" s="69">
        <f t="shared" si="106"/>
        <v>111.98488092911821</v>
      </c>
      <c r="J61" s="69">
        <f t="shared" si="107"/>
        <v>279.01317402650972</v>
      </c>
      <c r="L61" t="str">
        <f t="shared" si="140"/>
        <v>54 Textiles, printing and other skilled trades</v>
      </c>
      <c r="M61" s="18">
        <f t="shared" si="149"/>
        <v>0.79764112094059725</v>
      </c>
      <c r="N61" s="18">
        <f t="shared" si="149"/>
        <v>0.68299239094688236</v>
      </c>
      <c r="O61" s="18">
        <f t="shared" si="149"/>
        <v>0.69825897217555744</v>
      </c>
      <c r="P61" s="18">
        <f t="shared" si="149"/>
        <v>0.78357224865706243</v>
      </c>
      <c r="Q61" s="18">
        <f t="shared" si="149"/>
        <v>0.92256489934271246</v>
      </c>
      <c r="S61" s="68">
        <f t="shared" si="109"/>
        <v>147.92942021937466</v>
      </c>
      <c r="T61" s="69">
        <f t="shared" si="110"/>
        <v>105.18678801461778</v>
      </c>
      <c r="U61" s="69">
        <f t="shared" si="111"/>
        <v>253.11620823399247</v>
      </c>
      <c r="W61" t="str">
        <f t="shared" si="141"/>
        <v>54 Textiles, printing and other skilled trades</v>
      </c>
      <c r="X61" s="18">
        <f t="shared" si="150"/>
        <v>1.013191342088233</v>
      </c>
      <c r="Y61" s="18">
        <f t="shared" si="150"/>
        <v>0.8360204019899995</v>
      </c>
      <c r="Z61" s="18">
        <f t="shared" si="150"/>
        <v>0.79847631686962539</v>
      </c>
      <c r="AA61" s="18">
        <f t="shared" si="150"/>
        <v>0.94735555616257927</v>
      </c>
      <c r="AB61" s="18">
        <f t="shared" si="150"/>
        <v>1.0248122587414148</v>
      </c>
      <c r="AD61" s="68">
        <f t="shared" si="113"/>
        <v>70.395936181742087</v>
      </c>
      <c r="AE61" s="69">
        <f t="shared" si="114"/>
        <v>76.878560004912117</v>
      </c>
      <c r="AF61" s="69">
        <f t="shared" si="115"/>
        <v>147.27449618665423</v>
      </c>
      <c r="AH61" t="str">
        <f t="shared" si="142"/>
        <v>54 Textiles, printing and other skilled trades</v>
      </c>
      <c r="AI61" s="18">
        <f t="shared" si="151"/>
        <v>1.363772131437162</v>
      </c>
      <c r="AJ61" s="18">
        <f t="shared" si="151"/>
        <v>1.3759038452066019</v>
      </c>
      <c r="AK61" s="18">
        <f t="shared" si="151"/>
        <v>1.2810818858305058</v>
      </c>
      <c r="AL61" s="18">
        <f t="shared" si="151"/>
        <v>1.4779327449420465</v>
      </c>
      <c r="AM61" s="18">
        <f t="shared" si="151"/>
        <v>1.7306617300335985</v>
      </c>
      <c r="AO61" s="68">
        <f t="shared" si="117"/>
        <v>61.584445538225388</v>
      </c>
      <c r="AP61" s="69">
        <f t="shared" si="118"/>
        <v>74.762923915518101</v>
      </c>
      <c r="AQ61" s="69">
        <f t="shared" si="119"/>
        <v>136.34736945374348</v>
      </c>
      <c r="AS61" t="str">
        <f t="shared" si="143"/>
        <v>54 Textiles, printing and other skilled trades</v>
      </c>
      <c r="AT61" s="18">
        <f t="shared" si="152"/>
        <v>1.5376710970349232</v>
      </c>
      <c r="AU61" s="18">
        <f t="shared" si="152"/>
        <v>1.248916636919724</v>
      </c>
      <c r="AV61" s="18">
        <f t="shared" si="152"/>
        <v>1.1373571346968041</v>
      </c>
      <c r="AW61" s="18">
        <f t="shared" si="152"/>
        <v>1.2640998954940563</v>
      </c>
      <c r="AX61" s="18">
        <f t="shared" si="152"/>
        <v>1.2792969148484097</v>
      </c>
      <c r="AZ61" s="68">
        <f t="shared" si="121"/>
        <v>48.3069719954538</v>
      </c>
      <c r="BA61" s="69">
        <f t="shared" si="122"/>
        <v>69.123238829750974</v>
      </c>
      <c r="BB61" s="69">
        <f t="shared" si="123"/>
        <v>117.43021082520477</v>
      </c>
      <c r="BD61" t="str">
        <f t="shared" si="144"/>
        <v>54 Textiles, printing and other skilled trades</v>
      </c>
      <c r="BE61" s="18">
        <f t="shared" si="153"/>
        <v>2.4631281441106783</v>
      </c>
      <c r="BF61" s="18">
        <f t="shared" si="153"/>
        <v>2.1265564018966403</v>
      </c>
      <c r="BG61" s="18">
        <f t="shared" si="153"/>
        <v>2.0134883853366956</v>
      </c>
      <c r="BH61" s="18">
        <f t="shared" si="153"/>
        <v>2.226456409535353</v>
      </c>
      <c r="BI61" s="18">
        <f t="shared" si="153"/>
        <v>2.2913665163154384</v>
      </c>
      <c r="BK61" s="68">
        <f t="shared" si="125"/>
        <v>18.677550926277107</v>
      </c>
      <c r="BL61" s="69">
        <f t="shared" si="126"/>
        <v>47.107478590422943</v>
      </c>
      <c r="BM61" s="69">
        <f t="shared" si="127"/>
        <v>65.78502951670005</v>
      </c>
      <c r="BO61" t="str">
        <f t="shared" si="145"/>
        <v>54 Textiles, printing and other skilled trades</v>
      </c>
      <c r="BP61" s="18">
        <f t="shared" si="154"/>
        <v>3.3047483924701235</v>
      </c>
      <c r="BQ61" s="18">
        <f t="shared" si="154"/>
        <v>2.7623339841261343</v>
      </c>
      <c r="BR61" s="18">
        <f t="shared" si="154"/>
        <v>2.7805355484762981</v>
      </c>
      <c r="BS61" s="18">
        <f t="shared" si="154"/>
        <v>2.8356297231990313</v>
      </c>
      <c r="BT61" s="18">
        <f t="shared" si="154"/>
        <v>3.0619854802041457</v>
      </c>
      <c r="BV61" s="68">
        <f t="shared" si="129"/>
        <v>-22.899421666180135</v>
      </c>
      <c r="BW61" s="69">
        <f t="shared" si="130"/>
        <v>33.02011016201962</v>
      </c>
      <c r="BX61" s="69">
        <f t="shared" si="131"/>
        <v>10.120688495839488</v>
      </c>
      <c r="BZ61" t="str">
        <f t="shared" si="146"/>
        <v>54 Textiles, printing and other skilled trades</v>
      </c>
      <c r="CA61" s="18">
        <f t="shared" si="155"/>
        <v>3.8633018730054447</v>
      </c>
      <c r="CB61" s="18">
        <f t="shared" si="155"/>
        <v>3.5352875615117352</v>
      </c>
      <c r="CC61" s="18">
        <f t="shared" si="155"/>
        <v>3.749231494330036</v>
      </c>
      <c r="CD61" s="18">
        <f t="shared" si="155"/>
        <v>4.2247912516577042</v>
      </c>
      <c r="CE61" s="18">
        <f t="shared" si="155"/>
        <v>4.7023823650144108</v>
      </c>
      <c r="CG61" s="68">
        <f t="shared" si="133"/>
        <v>-26.190233109971079</v>
      </c>
      <c r="CH61" s="69">
        <f t="shared" si="134"/>
        <v>31.472919536643793</v>
      </c>
      <c r="CI61" s="69">
        <f t="shared" si="135"/>
        <v>5.2826864266727158</v>
      </c>
      <c r="CK61" t="str">
        <f t="shared" si="147"/>
        <v>54 Textiles, printing and other skilled trades</v>
      </c>
      <c r="CL61" s="18">
        <f t="shared" si="156"/>
        <v>4.2631318402188718</v>
      </c>
      <c r="CM61" s="18">
        <f t="shared" si="156"/>
        <v>4.0064682011645818</v>
      </c>
      <c r="CN61" s="18">
        <f t="shared" si="156"/>
        <v>4.1831699917711145</v>
      </c>
      <c r="CO61" s="18">
        <f t="shared" si="156"/>
        <v>3.6596125550916887</v>
      </c>
      <c r="CP61" s="18">
        <f t="shared" si="156"/>
        <v>3.2778653628259899</v>
      </c>
      <c r="CR61" s="68">
        <f t="shared" si="137"/>
        <v>-60.591079991584465</v>
      </c>
      <c r="CS61" s="69">
        <f t="shared" si="138"/>
        <v>20.9813575453054</v>
      </c>
      <c r="CT61" s="69">
        <f t="shared" si="139"/>
        <v>-39.609722446279058</v>
      </c>
    </row>
    <row r="62" spans="1:98" x14ac:dyDescent="0.2">
      <c r="A62" t="str">
        <f t="shared" si="103"/>
        <v>61 Caring personal service occupations</v>
      </c>
      <c r="B62" s="18">
        <f t="shared" si="148"/>
        <v>0.41413876100944902</v>
      </c>
      <c r="C62" s="18">
        <f t="shared" si="148"/>
        <v>0.37239633409648704</v>
      </c>
      <c r="D62" s="18">
        <f t="shared" si="148"/>
        <v>0.31619118936498247</v>
      </c>
      <c r="E62" s="18">
        <f t="shared" si="148"/>
        <v>0.39634974649106341</v>
      </c>
      <c r="F62" s="18">
        <f t="shared" si="148"/>
        <v>0.44230628178973802</v>
      </c>
      <c r="H62" s="68">
        <f t="shared" si="105"/>
        <v>156.32111401234056</v>
      </c>
      <c r="I62" s="69">
        <f t="shared" si="106"/>
        <v>116.47385682364313</v>
      </c>
      <c r="J62" s="69">
        <f t="shared" si="107"/>
        <v>272.79497083598369</v>
      </c>
      <c r="L62" t="str">
        <f t="shared" si="140"/>
        <v>61 Caring personal service occupations</v>
      </c>
      <c r="M62" s="18">
        <f t="shared" si="149"/>
        <v>2.825944543110058</v>
      </c>
      <c r="N62" s="18">
        <f t="shared" si="149"/>
        <v>2.8760439574127981</v>
      </c>
      <c r="O62" s="18">
        <f t="shared" si="149"/>
        <v>2.4485534705246574</v>
      </c>
      <c r="P62" s="18">
        <f t="shared" si="149"/>
        <v>3.0021872901866384</v>
      </c>
      <c r="Q62" s="18">
        <f t="shared" si="149"/>
        <v>3.4072851341320822</v>
      </c>
      <c r="S62" s="68">
        <f t="shared" si="109"/>
        <v>161.12385496396701</v>
      </c>
      <c r="T62" s="69">
        <f t="shared" si="110"/>
        <v>121.69393235915315</v>
      </c>
      <c r="U62" s="69">
        <f t="shared" si="111"/>
        <v>282.81778732312011</v>
      </c>
      <c r="W62" t="str">
        <f t="shared" si="141"/>
        <v>61 Caring personal service occupations</v>
      </c>
      <c r="X62" s="18">
        <f t="shared" si="150"/>
        <v>4.8199276963098328</v>
      </c>
      <c r="Y62" s="18">
        <f t="shared" si="150"/>
        <v>4.7029825027581209</v>
      </c>
      <c r="Z62" s="18">
        <f t="shared" si="150"/>
        <v>4.0162383546168137</v>
      </c>
      <c r="AA62" s="18">
        <f t="shared" si="150"/>
        <v>4.4216024594052303</v>
      </c>
      <c r="AB62" s="18">
        <f t="shared" si="150"/>
        <v>4.3262587929559393</v>
      </c>
      <c r="AD62" s="68">
        <f t="shared" si="113"/>
        <v>43.011175429629787</v>
      </c>
      <c r="AE62" s="69">
        <f t="shared" si="114"/>
        <v>84.478069640172464</v>
      </c>
      <c r="AF62" s="69">
        <f t="shared" si="115"/>
        <v>127.48924506980227</v>
      </c>
      <c r="AH62" t="str">
        <f t="shared" si="142"/>
        <v>61 Caring personal service occupations</v>
      </c>
      <c r="AI62" s="18">
        <f t="shared" si="151"/>
        <v>13.334647310032977</v>
      </c>
      <c r="AJ62" s="18">
        <f t="shared" si="151"/>
        <v>12.635781938026867</v>
      </c>
      <c r="AK62" s="18">
        <f t="shared" si="151"/>
        <v>11.262644868525729</v>
      </c>
      <c r="AL62" s="18">
        <f t="shared" si="151"/>
        <v>11.042280369932318</v>
      </c>
      <c r="AM62" s="18">
        <f t="shared" si="151"/>
        <v>9.560691076513395</v>
      </c>
      <c r="AO62" s="68">
        <f t="shared" si="117"/>
        <v>1.5343862175005383</v>
      </c>
      <c r="AP62" s="69">
        <f t="shared" si="118"/>
        <v>61.223865330127545</v>
      </c>
      <c r="AQ62" s="69">
        <f t="shared" si="119"/>
        <v>62.758251547628085</v>
      </c>
      <c r="AS62" t="str">
        <f t="shared" si="143"/>
        <v>61 Caring personal service occupations</v>
      </c>
      <c r="AT62" s="18">
        <f t="shared" si="152"/>
        <v>7.8671006620073616</v>
      </c>
      <c r="AU62" s="18">
        <f t="shared" si="152"/>
        <v>7.4736521388308397</v>
      </c>
      <c r="AV62" s="18">
        <f t="shared" si="152"/>
        <v>6.4996347258237357</v>
      </c>
      <c r="AW62" s="18">
        <f t="shared" si="152"/>
        <v>6.3246008060896353</v>
      </c>
      <c r="AX62" s="18">
        <f t="shared" si="152"/>
        <v>5.5400514155298666</v>
      </c>
      <c r="AZ62" s="68">
        <f t="shared" si="121"/>
        <v>12.385922995417941</v>
      </c>
      <c r="BA62" s="69">
        <f t="shared" si="122"/>
        <v>66.664908075381462</v>
      </c>
      <c r="BB62" s="69">
        <f t="shared" si="123"/>
        <v>79.050831070799418</v>
      </c>
      <c r="BD62" t="str">
        <f t="shared" si="144"/>
        <v>61 Caring personal service occupations</v>
      </c>
      <c r="BE62" s="18">
        <f t="shared" si="153"/>
        <v>12.195540916170268</v>
      </c>
      <c r="BF62" s="18">
        <f t="shared" si="153"/>
        <v>12.389264343514405</v>
      </c>
      <c r="BG62" s="18">
        <f t="shared" si="153"/>
        <v>11.878680207377393</v>
      </c>
      <c r="BH62" s="18">
        <f t="shared" si="153"/>
        <v>13.368450773306112</v>
      </c>
      <c r="BI62" s="18">
        <f t="shared" si="153"/>
        <v>15.403790974450407</v>
      </c>
      <c r="BK62" s="68">
        <f t="shared" si="125"/>
        <v>35.232964309346393</v>
      </c>
      <c r="BL62" s="69">
        <f t="shared" si="126"/>
        <v>66.116591140813</v>
      </c>
      <c r="BM62" s="69">
        <f t="shared" si="127"/>
        <v>101.3495554501594</v>
      </c>
      <c r="BO62" t="str">
        <f t="shared" si="145"/>
        <v>61 Caring personal service occupations</v>
      </c>
      <c r="BP62" s="18">
        <f t="shared" si="154"/>
        <v>9.4280243891484474</v>
      </c>
      <c r="BQ62" s="18">
        <f t="shared" si="154"/>
        <v>9.0468211618520655</v>
      </c>
      <c r="BR62" s="18">
        <f t="shared" si="154"/>
        <v>9.0457558028904224</v>
      </c>
      <c r="BS62" s="18">
        <f t="shared" si="154"/>
        <v>8.7193113078283293</v>
      </c>
      <c r="BT62" s="18">
        <f t="shared" si="154"/>
        <v>8.2775532185798113</v>
      </c>
      <c r="BV62" s="68">
        <f t="shared" si="129"/>
        <v>-35.932159940000282</v>
      </c>
      <c r="BW62" s="69">
        <f t="shared" si="130"/>
        <v>40.383180698011969</v>
      </c>
      <c r="BX62" s="69">
        <f t="shared" si="131"/>
        <v>4.4510207580116887</v>
      </c>
      <c r="BZ62" t="str">
        <f t="shared" si="146"/>
        <v>61 Caring personal service occupations</v>
      </c>
      <c r="CA62" s="18">
        <f t="shared" si="155"/>
        <v>3.8936605199754983</v>
      </c>
      <c r="CB62" s="18">
        <f t="shared" si="155"/>
        <v>2.4546927028110814</v>
      </c>
      <c r="CC62" s="18">
        <f t="shared" si="155"/>
        <v>2.1789342557479547</v>
      </c>
      <c r="CD62" s="18">
        <f t="shared" si="155"/>
        <v>1.7303903271394847</v>
      </c>
      <c r="CE62" s="18">
        <f t="shared" si="155"/>
        <v>1.935688570727099</v>
      </c>
      <c r="CG62" s="68">
        <f t="shared" si="133"/>
        <v>-47.720730640310357</v>
      </c>
      <c r="CH62" s="69">
        <f t="shared" si="134"/>
        <v>21.090052544770657</v>
      </c>
      <c r="CI62" s="69">
        <f t="shared" si="135"/>
        <v>-26.6306780955397</v>
      </c>
      <c r="CK62" t="str">
        <f t="shared" si="147"/>
        <v>61 Caring personal service occupations</v>
      </c>
      <c r="CL62" s="18">
        <f t="shared" si="156"/>
        <v>1.4961630730256597</v>
      </c>
      <c r="CM62" s="18">
        <f t="shared" si="156"/>
        <v>1.5010126456634649</v>
      </c>
      <c r="CN62" s="18">
        <f t="shared" si="156"/>
        <v>1.5193540891657382</v>
      </c>
      <c r="CO62" s="18">
        <f t="shared" si="156"/>
        <v>1.9330123348813892</v>
      </c>
      <c r="CP62" s="18">
        <f t="shared" si="156"/>
        <v>2.4473874556197184</v>
      </c>
      <c r="CR62" s="68">
        <f t="shared" si="137"/>
        <v>-18.987382153068065</v>
      </c>
      <c r="CS62" s="69">
        <f t="shared" si="138"/>
        <v>29.116329888665465</v>
      </c>
      <c r="CT62" s="69">
        <f t="shared" si="139"/>
        <v>10.128947735597404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0.19511646926624487</v>
      </c>
      <c r="C63" s="18">
        <f t="shared" si="148"/>
        <v>0.23772643319725076</v>
      </c>
      <c r="D63" s="18">
        <f t="shared" si="148"/>
        <v>0.25348656967593886</v>
      </c>
      <c r="E63" s="18">
        <f t="shared" si="148"/>
        <v>0.30120426507505538</v>
      </c>
      <c r="F63" s="18">
        <f t="shared" si="148"/>
        <v>0.37662270684134957</v>
      </c>
      <c r="H63" s="68">
        <f t="shared" si="105"/>
        <v>172.24667526382663</v>
      </c>
      <c r="I63" s="69">
        <f t="shared" si="106"/>
        <v>116.43366490667819</v>
      </c>
      <c r="J63" s="69">
        <f t="shared" si="107"/>
        <v>288.68034017050485</v>
      </c>
      <c r="L63" t="str">
        <f t="shared" si="140"/>
        <v>62 Leisure, travel and related personal service occupations</v>
      </c>
      <c r="M63" s="18">
        <f t="shared" si="149"/>
        <v>0.60108387648739348</v>
      </c>
      <c r="N63" s="18">
        <f t="shared" si="149"/>
        <v>0.63522978374188355</v>
      </c>
      <c r="O63" s="18">
        <f t="shared" si="149"/>
        <v>0.49364491158385626</v>
      </c>
      <c r="P63" s="18">
        <f t="shared" si="149"/>
        <v>0.49468569204111662</v>
      </c>
      <c r="Q63" s="18">
        <f t="shared" si="149"/>
        <v>0.56474443799714213</v>
      </c>
      <c r="S63" s="68">
        <f t="shared" si="109"/>
        <v>114.67672446243336</v>
      </c>
      <c r="T63" s="69">
        <f t="shared" si="110"/>
        <v>89.951166505913548</v>
      </c>
      <c r="U63" s="69">
        <f t="shared" si="111"/>
        <v>204.62789096834689</v>
      </c>
      <c r="W63" t="str">
        <f t="shared" si="141"/>
        <v>62 Leisure, travel and related personal service occupations</v>
      </c>
      <c r="X63" s="18">
        <f t="shared" si="150"/>
        <v>1.158986004850669</v>
      </c>
      <c r="Y63" s="18">
        <f t="shared" si="150"/>
        <v>1.3427032686069276</v>
      </c>
      <c r="Z63" s="18">
        <f t="shared" si="150"/>
        <v>1.1103480468830613</v>
      </c>
      <c r="AA63" s="18">
        <f t="shared" si="150"/>
        <v>1.2140460190008369</v>
      </c>
      <c r="AB63" s="18">
        <f t="shared" si="150"/>
        <v>1.4300297751007698</v>
      </c>
      <c r="AD63" s="68">
        <f t="shared" si="113"/>
        <v>70.986927188023245</v>
      </c>
      <c r="AE63" s="69">
        <f t="shared" si="114"/>
        <v>83.800232024239804</v>
      </c>
      <c r="AF63" s="69">
        <f t="shared" si="115"/>
        <v>154.78715921226302</v>
      </c>
      <c r="AH63" t="str">
        <f t="shared" si="142"/>
        <v>62 Leisure, travel and related personal service occupations</v>
      </c>
      <c r="AI63" s="18">
        <f t="shared" si="151"/>
        <v>2.3811468290241007</v>
      </c>
      <c r="AJ63" s="18">
        <f t="shared" si="151"/>
        <v>3.1837225786998435</v>
      </c>
      <c r="AK63" s="18">
        <f t="shared" si="151"/>
        <v>2.7558551167478025</v>
      </c>
      <c r="AL63" s="18">
        <f t="shared" si="151"/>
        <v>2.8779752397454743</v>
      </c>
      <c r="AM63" s="18">
        <f t="shared" si="151"/>
        <v>3.3082444052746749</v>
      </c>
      <c r="AO63" s="68">
        <f t="shared" si="117"/>
        <v>43.583804816820063</v>
      </c>
      <c r="AP63" s="69">
        <f t="shared" si="118"/>
        <v>74.531943437646234</v>
      </c>
      <c r="AQ63" s="69">
        <f t="shared" si="119"/>
        <v>118.1157482544663</v>
      </c>
      <c r="AS63" t="str">
        <f t="shared" si="143"/>
        <v>62 Leisure, travel and related personal service occupations</v>
      </c>
      <c r="AT63" s="18">
        <f t="shared" si="152"/>
        <v>2.8597593383203104</v>
      </c>
      <c r="AU63" s="18">
        <f t="shared" si="152"/>
        <v>3.6705871409426738</v>
      </c>
      <c r="AV63" s="18">
        <f t="shared" si="152"/>
        <v>3.4224255666866941</v>
      </c>
      <c r="AW63" s="18">
        <f t="shared" si="152"/>
        <v>3.3840786853203206</v>
      </c>
      <c r="AX63" s="18">
        <f t="shared" si="152"/>
        <v>3.8593934252038995</v>
      </c>
      <c r="AZ63" s="68">
        <f t="shared" si="121"/>
        <v>48.686696610948189</v>
      </c>
      <c r="BA63" s="69">
        <f t="shared" si="122"/>
        <v>75.671967353971766</v>
      </c>
      <c r="BB63" s="69">
        <f t="shared" si="123"/>
        <v>124.35866396491997</v>
      </c>
      <c r="BD63" t="str">
        <f t="shared" si="144"/>
        <v>62 Leisure, travel and related personal service occupations</v>
      </c>
      <c r="BE63" s="18">
        <f t="shared" si="153"/>
        <v>2.8422001541176702</v>
      </c>
      <c r="BF63" s="18">
        <f t="shared" si="153"/>
        <v>2.975910802232792</v>
      </c>
      <c r="BG63" s="18">
        <f t="shared" si="153"/>
        <v>2.7323635152679455</v>
      </c>
      <c r="BH63" s="18">
        <f t="shared" si="153"/>
        <v>2.3581204454997047</v>
      </c>
      <c r="BI63" s="18">
        <f t="shared" si="153"/>
        <v>1.9156185889315507</v>
      </c>
      <c r="BK63" s="68">
        <f t="shared" si="125"/>
        <v>-26.887151102970318</v>
      </c>
      <c r="BL63" s="69">
        <f t="shared" si="126"/>
        <v>36.681719884079151</v>
      </c>
      <c r="BM63" s="69">
        <f t="shared" si="127"/>
        <v>9.7945687811088291</v>
      </c>
      <c r="BO63" t="str">
        <f t="shared" si="145"/>
        <v>62 Leisure, travel and related personal service occupations</v>
      </c>
      <c r="BP63" s="18">
        <f t="shared" si="154"/>
        <v>3.0707566034487761</v>
      </c>
      <c r="BQ63" s="18">
        <f t="shared" si="154"/>
        <v>3.264581340197708</v>
      </c>
      <c r="BR63" s="18">
        <f t="shared" si="154"/>
        <v>3.2463706864019803</v>
      </c>
      <c r="BS63" s="18">
        <f t="shared" si="154"/>
        <v>2.7673222151271348</v>
      </c>
      <c r="BT63" s="18">
        <f t="shared" si="154"/>
        <v>2.6962663468653125</v>
      </c>
      <c r="BV63" s="68">
        <f t="shared" si="129"/>
        <v>-41.850277904154694</v>
      </c>
      <c r="BW63" s="69">
        <f t="shared" si="130"/>
        <v>34.18487394165291</v>
      </c>
      <c r="BX63" s="69">
        <f t="shared" si="131"/>
        <v>-7.6654039625017791</v>
      </c>
      <c r="BZ63" t="str">
        <f t="shared" si="146"/>
        <v>62 Leisure, travel and related personal service occupations</v>
      </c>
      <c r="CA63" s="18">
        <f t="shared" si="155"/>
        <v>2.7591250865282335</v>
      </c>
      <c r="CB63" s="18">
        <f t="shared" si="155"/>
        <v>3.4290127080741146</v>
      </c>
      <c r="CC63" s="18">
        <f t="shared" si="155"/>
        <v>3.2998954118066104</v>
      </c>
      <c r="CD63" s="18">
        <f t="shared" si="155"/>
        <v>2.9840352724868215</v>
      </c>
      <c r="CE63" s="18">
        <f t="shared" si="155"/>
        <v>2.9584986931497532</v>
      </c>
      <c r="CG63" s="68">
        <f t="shared" si="133"/>
        <v>-47.239444846748889</v>
      </c>
      <c r="CH63" s="69">
        <f t="shared" si="134"/>
        <v>28.729192023706258</v>
      </c>
      <c r="CI63" s="69">
        <f t="shared" si="135"/>
        <v>-18.510252823042634</v>
      </c>
      <c r="CK63" t="str">
        <f t="shared" si="147"/>
        <v>62 Leisure, travel and related personal service occupations</v>
      </c>
      <c r="CL63" s="18">
        <f t="shared" si="156"/>
        <v>2.8366065481871656</v>
      </c>
      <c r="CM63" s="18">
        <f t="shared" si="156"/>
        <v>2.8597747058339098</v>
      </c>
      <c r="CN63" s="18">
        <f t="shared" si="156"/>
        <v>2.8779127613705753</v>
      </c>
      <c r="CO63" s="18">
        <f t="shared" si="156"/>
        <v>2.109571721088852</v>
      </c>
      <c r="CP63" s="18">
        <f t="shared" si="156"/>
        <v>1.7174339688884055</v>
      </c>
      <c r="CR63" s="68">
        <f t="shared" si="137"/>
        <v>-69.986865178647449</v>
      </c>
      <c r="CS63" s="69">
        <f t="shared" si="138"/>
        <v>18.156299348071602</v>
      </c>
      <c r="CT63" s="69">
        <f t="shared" si="139"/>
        <v>-51.830565830575836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1.6061033028195535E-2</v>
      </c>
      <c r="C64" s="18">
        <f t="shared" si="148"/>
        <v>1.2287748637694442E-2</v>
      </c>
      <c r="D64" s="18">
        <f t="shared" si="148"/>
        <v>1.3071221241214665E-2</v>
      </c>
      <c r="E64" s="18">
        <f t="shared" si="148"/>
        <v>1.1737605855280431E-2</v>
      </c>
      <c r="F64" s="18">
        <f t="shared" si="148"/>
        <v>1.4164736416213602E-2</v>
      </c>
      <c r="H64" s="68">
        <f t="shared" si="105"/>
        <v>98.565306540080087</v>
      </c>
      <c r="I64" s="69">
        <f t="shared" si="106"/>
        <v>87.269984054212301</v>
      </c>
      <c r="J64" s="69">
        <f t="shared" si="107"/>
        <v>185.83529059429239</v>
      </c>
      <c r="L64" t="str">
        <f t="shared" si="140"/>
        <v>63 Community and civil enforcement occupations</v>
      </c>
      <c r="M64" s="18">
        <f t="shared" si="149"/>
        <v>4.3863001401601882E-2</v>
      </c>
      <c r="N64" s="18">
        <f t="shared" si="149"/>
        <v>3.2095318194548285E-2</v>
      </c>
      <c r="O64" s="18">
        <f t="shared" si="149"/>
        <v>3.8553799011064642E-2</v>
      </c>
      <c r="P64" s="18">
        <f t="shared" si="149"/>
        <v>2.8087387069240403E-2</v>
      </c>
      <c r="Q64" s="18">
        <f t="shared" si="149"/>
        <v>3.158607976775131E-2</v>
      </c>
      <c r="S64" s="68">
        <f t="shared" si="109"/>
        <v>53.736224523391719</v>
      </c>
      <c r="T64" s="69">
        <f t="shared" si="110"/>
        <v>69.768581757780254</v>
      </c>
      <c r="U64" s="69">
        <f t="shared" si="111"/>
        <v>123.50480628117198</v>
      </c>
      <c r="W64" t="str">
        <f t="shared" si="141"/>
        <v>63 Community and civil enforcement occupations</v>
      </c>
      <c r="X64" s="18">
        <f t="shared" si="150"/>
        <v>8.6674575418451305E-2</v>
      </c>
      <c r="Y64" s="18">
        <f t="shared" si="150"/>
        <v>8.8775199532021093E-2</v>
      </c>
      <c r="Z64" s="18">
        <f t="shared" si="150"/>
        <v>9.5029953347432777E-2</v>
      </c>
      <c r="AA64" s="18">
        <f t="shared" si="150"/>
        <v>9.1496094575771944E-2</v>
      </c>
      <c r="AB64" s="18">
        <f t="shared" si="150"/>
        <v>0.10682004316617988</v>
      </c>
      <c r="AD64" s="68">
        <f t="shared" si="113"/>
        <v>49.234485814033093</v>
      </c>
      <c r="AE64" s="69">
        <f t="shared" si="114"/>
        <v>78.232201773441517</v>
      </c>
      <c r="AF64" s="69">
        <f t="shared" si="115"/>
        <v>127.46668758747461</v>
      </c>
      <c r="AH64" t="str">
        <f t="shared" si="142"/>
        <v>63 Community and civil enforcement occupations</v>
      </c>
      <c r="AI64" s="18">
        <f t="shared" si="151"/>
        <v>7.8728256342973951E-2</v>
      </c>
      <c r="AJ64" s="18">
        <f t="shared" si="151"/>
        <v>8.076927009778824E-2</v>
      </c>
      <c r="AK64" s="18">
        <f t="shared" si="151"/>
        <v>0.10677329358305102</v>
      </c>
      <c r="AL64" s="18">
        <f t="shared" si="151"/>
        <v>8.3270355846448707E-2</v>
      </c>
      <c r="AM64" s="18">
        <f t="shared" si="151"/>
        <v>0.10019221949044101</v>
      </c>
      <c r="AO64" s="68">
        <f t="shared" si="117"/>
        <v>12.236886440858999</v>
      </c>
      <c r="AP64" s="69">
        <f t="shared" si="118"/>
        <v>56.931227568152273</v>
      </c>
      <c r="AQ64" s="69">
        <f t="shared" si="119"/>
        <v>69.168114009011276</v>
      </c>
      <c r="AS64" t="str">
        <f t="shared" si="143"/>
        <v>63 Community and civil enforcement occupations</v>
      </c>
      <c r="AT64" s="18">
        <f t="shared" si="152"/>
        <v>8.5979337421118074E-2</v>
      </c>
      <c r="AU64" s="18">
        <f t="shared" si="152"/>
        <v>7.437092439328824E-2</v>
      </c>
      <c r="AV64" s="18">
        <f t="shared" si="152"/>
        <v>9.1348118766657299E-2</v>
      </c>
      <c r="AW64" s="18">
        <f t="shared" si="152"/>
        <v>6.1516093960601141E-2</v>
      </c>
      <c r="AX64" s="18">
        <f t="shared" si="152"/>
        <v>6.3240808913751209E-2</v>
      </c>
      <c r="AZ64" s="68">
        <f t="shared" si="121"/>
        <v>-8.718056070068215</v>
      </c>
      <c r="BA64" s="69">
        <f t="shared" si="122"/>
        <v>49.250802378930267</v>
      </c>
      <c r="BB64" s="69">
        <f t="shared" si="123"/>
        <v>40.532746308862052</v>
      </c>
      <c r="BD64" t="str">
        <f t="shared" si="144"/>
        <v>63 Community and civil enforcement occupations</v>
      </c>
      <c r="BE64" s="18">
        <f t="shared" si="153"/>
        <v>9.0278962143308342E-2</v>
      </c>
      <c r="BF64" s="18">
        <f t="shared" si="153"/>
        <v>6.6470750099884374E-2</v>
      </c>
      <c r="BG64" s="18">
        <f t="shared" si="153"/>
        <v>9.3231908010437001E-2</v>
      </c>
      <c r="BH64" s="18">
        <f t="shared" si="153"/>
        <v>5.7346471868839372E-2</v>
      </c>
      <c r="BI64" s="18">
        <f t="shared" si="153"/>
        <v>6.6075955146592646E-2</v>
      </c>
      <c r="BK64" s="68">
        <f t="shared" si="125"/>
        <v>-26.09020133718538</v>
      </c>
      <c r="BL64" s="69">
        <f t="shared" si="126"/>
        <v>24.738023617734214</v>
      </c>
      <c r="BM64" s="69">
        <f t="shared" si="127"/>
        <v>-1.3521777194511673</v>
      </c>
      <c r="BO64" t="str">
        <f t="shared" si="145"/>
        <v>63 Community and civil enforcement occupations</v>
      </c>
      <c r="BP64" s="18">
        <f t="shared" si="154"/>
        <v>0.1194316882532882</v>
      </c>
      <c r="BQ64" s="18">
        <f t="shared" si="154"/>
        <v>0.10445771171815872</v>
      </c>
      <c r="BR64" s="18">
        <f t="shared" si="154"/>
        <v>0.13607154062133145</v>
      </c>
      <c r="BS64" s="18">
        <f t="shared" si="154"/>
        <v>9.7402439738896271E-2</v>
      </c>
      <c r="BT64" s="18">
        <f t="shared" si="154"/>
        <v>0.11432968812272973</v>
      </c>
      <c r="BV64" s="68">
        <f t="shared" si="129"/>
        <v>-41.173274138556422</v>
      </c>
      <c r="BW64" s="69">
        <f t="shared" si="130"/>
        <v>27.042836354437423</v>
      </c>
      <c r="BX64" s="69">
        <f t="shared" si="131"/>
        <v>-14.130437784119001</v>
      </c>
      <c r="BZ64" t="str">
        <f t="shared" si="146"/>
        <v>63 Community and civil enforcement occupations</v>
      </c>
      <c r="CA64" s="18">
        <f t="shared" si="155"/>
        <v>0.14595629521098949</v>
      </c>
      <c r="CB64" s="18">
        <f t="shared" si="155"/>
        <v>0.13508165521774076</v>
      </c>
      <c r="CC64" s="18">
        <f t="shared" si="155"/>
        <v>0.18349496692199194</v>
      </c>
      <c r="CD64" s="18">
        <f t="shared" si="155"/>
        <v>0.14265379972611339</v>
      </c>
      <c r="CE64" s="18">
        <f t="shared" si="155"/>
        <v>0.17425852085414006</v>
      </c>
      <c r="CG64" s="68">
        <f t="shared" si="133"/>
        <v>-44.113357790866459</v>
      </c>
      <c r="CH64" s="69">
        <f t="shared" si="134"/>
        <v>25.954592584719389</v>
      </c>
      <c r="CI64" s="69">
        <f t="shared" si="135"/>
        <v>-18.15876520614707</v>
      </c>
      <c r="CK64" t="str">
        <f t="shared" si="147"/>
        <v>63 Community and civil enforcement occupations</v>
      </c>
      <c r="CL64" s="18">
        <f t="shared" si="156"/>
        <v>0.13431011498686177</v>
      </c>
      <c r="CM64" s="18">
        <f t="shared" si="156"/>
        <v>0.10633863600533733</v>
      </c>
      <c r="CN64" s="18">
        <f t="shared" si="156"/>
        <v>0.16221297105586374</v>
      </c>
      <c r="CO64" s="18">
        <f t="shared" si="156"/>
        <v>8.8755927075288538E-2</v>
      </c>
      <c r="CP64" s="18">
        <f t="shared" si="156"/>
        <v>9.1703831626971835E-2</v>
      </c>
      <c r="CR64" s="68">
        <f t="shared" si="137"/>
        <v>-71.567775556299196</v>
      </c>
      <c r="CS64" s="69">
        <f t="shared" si="138"/>
        <v>12.33300511456229</v>
      </c>
      <c r="CT64" s="69">
        <f t="shared" si="139"/>
        <v>-59.23477044173692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1.4122153171613949</v>
      </c>
      <c r="C65" s="18">
        <f t="shared" si="157"/>
        <v>1.1788015113748262</v>
      </c>
      <c r="D65" s="18">
        <f t="shared" si="157"/>
        <v>1.0497663380840239</v>
      </c>
      <c r="E65" s="18">
        <f t="shared" si="157"/>
        <v>1.1280132322585197</v>
      </c>
      <c r="F65" s="18">
        <f t="shared" si="157"/>
        <v>1.1380738248468141</v>
      </c>
      <c r="H65" s="68">
        <f t="shared" si="105"/>
        <v>98.650119692363234</v>
      </c>
      <c r="I65" s="69">
        <f t="shared" si="106"/>
        <v>82.688593617997739</v>
      </c>
      <c r="J65" s="69">
        <f t="shared" si="107"/>
        <v>181.33871331036096</v>
      </c>
      <c r="L65" t="str">
        <f t="shared" si="140"/>
        <v>71 Sales occupations</v>
      </c>
      <c r="M65" s="18">
        <f t="shared" ref="M65:Q70" si="158">M28/M$35*100</f>
        <v>2.3935537498175918</v>
      </c>
      <c r="N65" s="18">
        <f t="shared" si="158"/>
        <v>2.2599218200881932</v>
      </c>
      <c r="O65" s="18">
        <f t="shared" si="158"/>
        <v>2.0071915674938436</v>
      </c>
      <c r="P65" s="18">
        <f t="shared" si="158"/>
        <v>2.2875650908002565</v>
      </c>
      <c r="Q65" s="18">
        <f t="shared" si="158"/>
        <v>2.5483191978510877</v>
      </c>
      <c r="S65" s="68">
        <f t="shared" si="109"/>
        <v>138.23889430143953</v>
      </c>
      <c r="T65" s="69">
        <f t="shared" si="110"/>
        <v>94.696460755012239</v>
      </c>
      <c r="U65" s="69">
        <f t="shared" si="111"/>
        <v>232.93535505645178</v>
      </c>
      <c r="W65" t="str">
        <f t="shared" si="141"/>
        <v>71 Sales occupations</v>
      </c>
      <c r="X65" s="18">
        <f t="shared" ref="X65:AB70" si="159">X28/X$35*100</f>
        <v>4.5115967653937519</v>
      </c>
      <c r="Y65" s="18">
        <f t="shared" si="159"/>
        <v>4.4281972525709676</v>
      </c>
      <c r="Z65" s="18">
        <f t="shared" si="159"/>
        <v>4.1041821482858838</v>
      </c>
      <c r="AA65" s="18">
        <f t="shared" si="159"/>
        <v>4.4448091372904539</v>
      </c>
      <c r="AB65" s="18">
        <f t="shared" si="159"/>
        <v>4.8336850608508977</v>
      </c>
      <c r="AD65" s="68">
        <f t="shared" si="113"/>
        <v>56.361088099319922</v>
      </c>
      <c r="AE65" s="69">
        <f t="shared" si="114"/>
        <v>72.509271191273058</v>
      </c>
      <c r="AF65" s="69">
        <f t="shared" si="115"/>
        <v>128.87035929059297</v>
      </c>
      <c r="AH65" t="str">
        <f t="shared" si="142"/>
        <v>71 Sales occupations</v>
      </c>
      <c r="AI65" s="18">
        <f t="shared" ref="AI65:AM70" si="160">AI28/AI$35*100</f>
        <v>4.9889457988464079</v>
      </c>
      <c r="AJ65" s="18">
        <f t="shared" si="160"/>
        <v>5.0615455880309819</v>
      </c>
      <c r="AK65" s="18">
        <f t="shared" si="160"/>
        <v>4.9557710777747195</v>
      </c>
      <c r="AL65" s="18">
        <f t="shared" si="160"/>
        <v>5.4216044787395594</v>
      </c>
      <c r="AM65" s="18">
        <f t="shared" si="160"/>
        <v>5.9449505196062127</v>
      </c>
      <c r="AO65" s="68">
        <f t="shared" si="117"/>
        <v>43.48326810875222</v>
      </c>
      <c r="AP65" s="69">
        <f t="shared" si="118"/>
        <v>69.14849604366529</v>
      </c>
      <c r="AQ65" s="69">
        <f t="shared" si="119"/>
        <v>112.63176415241752</v>
      </c>
      <c r="AS65" t="str">
        <f t="shared" si="143"/>
        <v>71 Sales occupations</v>
      </c>
      <c r="AT65" s="18">
        <f t="shared" ref="AT65:AX70" si="161">AT28/AT$35*100</f>
        <v>4.5759213468426436</v>
      </c>
      <c r="AU65" s="18">
        <f t="shared" si="161"/>
        <v>4.4039116213970759</v>
      </c>
      <c r="AV65" s="18">
        <f t="shared" si="161"/>
        <v>3.9496890909896929</v>
      </c>
      <c r="AW65" s="18">
        <f t="shared" si="161"/>
        <v>3.9497696029871903</v>
      </c>
      <c r="AX65" s="18">
        <f t="shared" si="161"/>
        <v>4.1305973796075905</v>
      </c>
      <c r="AZ65" s="68">
        <f t="shared" si="121"/>
        <v>37.891350931309745</v>
      </c>
      <c r="BA65" s="69">
        <f t="shared" si="122"/>
        <v>57.920201193344433</v>
      </c>
      <c r="BB65" s="69">
        <f t="shared" si="123"/>
        <v>95.81155212465417</v>
      </c>
      <c r="BD65" t="str">
        <f t="shared" si="144"/>
        <v>71 Sales occupations</v>
      </c>
      <c r="BE65" s="18">
        <f t="shared" ref="BE65:BI70" si="162">BE28/BE$35*100</f>
        <v>8.5681564986017626</v>
      </c>
      <c r="BF65" s="18">
        <f t="shared" si="162"/>
        <v>8.6081961654719308</v>
      </c>
      <c r="BG65" s="18">
        <f t="shared" si="162"/>
        <v>8.3965536639767713</v>
      </c>
      <c r="BH65" s="18">
        <f t="shared" si="162"/>
        <v>8.6434451129629668</v>
      </c>
      <c r="BI65" s="18">
        <f t="shared" si="162"/>
        <v>8.7058048184374943</v>
      </c>
      <c r="BK65" s="68">
        <f t="shared" si="125"/>
        <v>8.1262148364217506</v>
      </c>
      <c r="BL65" s="69">
        <f t="shared" si="126"/>
        <v>46.330149626075922</v>
      </c>
      <c r="BM65" s="69">
        <f t="shared" si="127"/>
        <v>54.456364462497675</v>
      </c>
      <c r="BO65" t="str">
        <f t="shared" si="145"/>
        <v>71 Sales occupations</v>
      </c>
      <c r="BP65" s="18">
        <f t="shared" ref="BP65:BT70" si="163">BP28/BP$35*100</f>
        <v>8.9774212109235467</v>
      </c>
      <c r="BQ65" s="18">
        <f t="shared" si="163"/>
        <v>8.6392891042757665</v>
      </c>
      <c r="BR65" s="18">
        <f t="shared" si="163"/>
        <v>8.6637575114030927</v>
      </c>
      <c r="BS65" s="18">
        <f t="shared" si="163"/>
        <v>8.7407197220239379</v>
      </c>
      <c r="BT65" s="18">
        <f t="shared" si="163"/>
        <v>8.9692650149202073</v>
      </c>
      <c r="BV65" s="68">
        <f t="shared" si="129"/>
        <v>-27.517439205693439</v>
      </c>
      <c r="BW65" s="69">
        <f t="shared" si="130"/>
        <v>40.203502841135879</v>
      </c>
      <c r="BX65" s="69">
        <f t="shared" si="131"/>
        <v>12.686063635442437</v>
      </c>
      <c r="BZ65" t="str">
        <f t="shared" si="146"/>
        <v>71 Sales occupations</v>
      </c>
      <c r="CA65" s="18">
        <f t="shared" ref="CA65:CE70" si="164">CA28/CA$35*100</f>
        <v>8.6904638525001783</v>
      </c>
      <c r="CB65" s="18">
        <f t="shared" si="164"/>
        <v>9.1409893840367857</v>
      </c>
      <c r="CC65" s="18">
        <f t="shared" si="164"/>
        <v>8.5414123230483678</v>
      </c>
      <c r="CD65" s="18">
        <f t="shared" si="164"/>
        <v>7.8637066690635917</v>
      </c>
      <c r="CE65" s="18">
        <f t="shared" si="164"/>
        <v>5.7272141944949642</v>
      </c>
      <c r="CG65" s="68">
        <f t="shared" si="133"/>
        <v>-60.540471756999878</v>
      </c>
      <c r="CH65" s="69">
        <f t="shared" si="134"/>
        <v>23.776226265440499</v>
      </c>
      <c r="CI65" s="69">
        <f t="shared" si="135"/>
        <v>-36.764245491559386</v>
      </c>
      <c r="CK65" t="str">
        <f t="shared" si="147"/>
        <v>71 Sales occupations</v>
      </c>
      <c r="CL65" s="18">
        <f t="shared" ref="CL65:CP70" si="165">CL28/CL$35*100</f>
        <v>10.276013109938569</v>
      </c>
      <c r="CM65" s="18">
        <f t="shared" si="165"/>
        <v>10.004837814228372</v>
      </c>
      <c r="CN65" s="18">
        <f t="shared" si="165"/>
        <v>9.3618279637052417</v>
      </c>
      <c r="CO65" s="18">
        <f t="shared" si="165"/>
        <v>8.3267596151340673</v>
      </c>
      <c r="CP65" s="18">
        <f t="shared" si="165"/>
        <v>7.9493826902339455</v>
      </c>
      <c r="CR65" s="68">
        <f t="shared" si="137"/>
        <v>-57.294709126273311</v>
      </c>
      <c r="CS65" s="69">
        <f t="shared" si="138"/>
        <v>19.049208850570462</v>
      </c>
      <c r="CT65" s="69">
        <f t="shared" si="139"/>
        <v>-38.245500275702845</v>
      </c>
    </row>
    <row r="66" spans="1:98" x14ac:dyDescent="0.2">
      <c r="A66" t="str">
        <f t="shared" si="103"/>
        <v>72 Customer service occupations</v>
      </c>
      <c r="B66" s="18">
        <f t="shared" si="157"/>
        <v>0.53975746602979446</v>
      </c>
      <c r="C66" s="18">
        <f t="shared" si="157"/>
        <v>0.482095045591731</v>
      </c>
      <c r="D66" s="18">
        <f t="shared" si="157"/>
        <v>0.47201637367036731</v>
      </c>
      <c r="E66" s="18">
        <f t="shared" si="157"/>
        <v>0.63050804568466401</v>
      </c>
      <c r="F66" s="18">
        <f t="shared" si="157"/>
        <v>0.69892285373971741</v>
      </c>
      <c r="H66" s="68">
        <f t="shared" si="105"/>
        <v>171.32087947949302</v>
      </c>
      <c r="I66" s="69">
        <f t="shared" si="106"/>
        <v>97.571394737271916</v>
      </c>
      <c r="J66" s="69">
        <f t="shared" si="107"/>
        <v>268.89227421676492</v>
      </c>
      <c r="L66" t="str">
        <f t="shared" si="140"/>
        <v>72 Customer service occupations</v>
      </c>
      <c r="M66" s="18">
        <f t="shared" si="158"/>
        <v>0.75345730183146342</v>
      </c>
      <c r="N66" s="18">
        <f t="shared" si="158"/>
        <v>0.72967737212753569</v>
      </c>
      <c r="O66" s="18">
        <f t="shared" si="158"/>
        <v>0.69588950291456886</v>
      </c>
      <c r="P66" s="18">
        <f t="shared" si="158"/>
        <v>0.85119905925952299</v>
      </c>
      <c r="Q66" s="18">
        <f t="shared" si="158"/>
        <v>0.9321109053353952</v>
      </c>
      <c r="S66" s="68">
        <f t="shared" si="109"/>
        <v>151.34772932874029</v>
      </c>
      <c r="T66" s="69">
        <f t="shared" si="110"/>
        <v>97.276845089439959</v>
      </c>
      <c r="U66" s="69">
        <f t="shared" si="111"/>
        <v>248.62457441818026</v>
      </c>
      <c r="W66" t="str">
        <f t="shared" si="141"/>
        <v>72 Customer service occupations</v>
      </c>
      <c r="X66" s="18">
        <f t="shared" si="159"/>
        <v>1.5803204486375153</v>
      </c>
      <c r="Y66" s="18">
        <f t="shared" si="159"/>
        <v>1.5534036096937442</v>
      </c>
      <c r="Z66" s="18">
        <f t="shared" si="159"/>
        <v>1.5766333781629689</v>
      </c>
      <c r="AA66" s="18">
        <f t="shared" si="159"/>
        <v>1.8380462475921147</v>
      </c>
      <c r="AB66" s="18">
        <f t="shared" si="159"/>
        <v>2.0586376493783849</v>
      </c>
      <c r="AD66" s="68">
        <f t="shared" si="113"/>
        <v>73.350921661350725</v>
      </c>
      <c r="AE66" s="69">
        <f t="shared" si="114"/>
        <v>71.467544320076257</v>
      </c>
      <c r="AF66" s="69">
        <f t="shared" si="115"/>
        <v>144.81846598142698</v>
      </c>
      <c r="AH66" t="str">
        <f t="shared" si="142"/>
        <v>72 Customer service occupations</v>
      </c>
      <c r="AI66" s="18">
        <f t="shared" si="160"/>
        <v>1.3693649782868924</v>
      </c>
      <c r="AJ66" s="18">
        <f t="shared" si="160"/>
        <v>1.6335598073723991</v>
      </c>
      <c r="AK66" s="18">
        <f t="shared" si="160"/>
        <v>1.7047681983917014</v>
      </c>
      <c r="AL66" s="18">
        <f t="shared" si="160"/>
        <v>2.081864131491848</v>
      </c>
      <c r="AM66" s="18">
        <f t="shared" si="160"/>
        <v>2.3954502664140476</v>
      </c>
      <c r="AO66" s="68">
        <f t="shared" si="117"/>
        <v>68.068403957967263</v>
      </c>
      <c r="AP66" s="69">
        <f t="shared" si="118"/>
        <v>74.176689145658415</v>
      </c>
      <c r="AQ66" s="69">
        <f t="shared" si="119"/>
        <v>142.24509310362566</v>
      </c>
      <c r="AS66" t="str">
        <f t="shared" si="143"/>
        <v>72 Customer service occupations</v>
      </c>
      <c r="AT66" s="18">
        <f t="shared" si="161"/>
        <v>2.2919410924837984</v>
      </c>
      <c r="AU66" s="18">
        <f t="shared" si="161"/>
        <v>2.226510278467265</v>
      </c>
      <c r="AV66" s="18">
        <f t="shared" si="161"/>
        <v>2.2559723405775332</v>
      </c>
      <c r="AW66" s="18">
        <f t="shared" si="161"/>
        <v>2.6417693904669122</v>
      </c>
      <c r="AX66" s="18">
        <f t="shared" si="161"/>
        <v>2.7425661130489853</v>
      </c>
      <c r="AZ66" s="68">
        <f t="shared" si="121"/>
        <v>60.291468114861772</v>
      </c>
      <c r="BA66" s="69">
        <f t="shared" si="122"/>
        <v>63.091044424937238</v>
      </c>
      <c r="BB66" s="69">
        <f t="shared" si="123"/>
        <v>123.382512539799</v>
      </c>
      <c r="BD66" t="str">
        <f t="shared" si="144"/>
        <v>72 Customer service occupations</v>
      </c>
      <c r="BE66" s="18">
        <f t="shared" si="162"/>
        <v>2.1584698975958148</v>
      </c>
      <c r="BF66" s="18">
        <f t="shared" si="162"/>
        <v>2.1343536240003695</v>
      </c>
      <c r="BG66" s="18">
        <f t="shared" si="162"/>
        <v>2.26686689090003</v>
      </c>
      <c r="BH66" s="18">
        <f t="shared" si="162"/>
        <v>2.5562239645329821</v>
      </c>
      <c r="BI66" s="18">
        <f t="shared" si="162"/>
        <v>2.8333679157954252</v>
      </c>
      <c r="BK66" s="68">
        <f t="shared" si="125"/>
        <v>30.346716091089338</v>
      </c>
      <c r="BL66" s="69">
        <f t="shared" si="126"/>
        <v>48.042421167002303</v>
      </c>
      <c r="BM66" s="69">
        <f t="shared" si="127"/>
        <v>78.389137258091651</v>
      </c>
      <c r="BO66" t="str">
        <f t="shared" si="145"/>
        <v>72 Customer service occupations</v>
      </c>
      <c r="BP66" s="18">
        <f t="shared" si="163"/>
        <v>2.050829170262749</v>
      </c>
      <c r="BQ66" s="18">
        <f t="shared" si="163"/>
        <v>2.1762943691860746</v>
      </c>
      <c r="BR66" s="18">
        <f t="shared" si="163"/>
        <v>2.3012138718576618</v>
      </c>
      <c r="BS66" s="18">
        <f t="shared" si="163"/>
        <v>2.5028473429214966</v>
      </c>
      <c r="BT66" s="18">
        <f t="shared" si="163"/>
        <v>2.7939010816726126</v>
      </c>
      <c r="BV66" s="68">
        <f t="shared" si="129"/>
        <v>-14.996461834158906</v>
      </c>
      <c r="BW66" s="69">
        <f t="shared" si="130"/>
        <v>42.059278559766661</v>
      </c>
      <c r="BX66" s="69">
        <f t="shared" si="131"/>
        <v>27.062816725607757</v>
      </c>
      <c r="BZ66" t="str">
        <f t="shared" si="146"/>
        <v>72 Customer service occupations</v>
      </c>
      <c r="CA66" s="18">
        <f t="shared" si="164"/>
        <v>1.6720439701694394</v>
      </c>
      <c r="CB66" s="18">
        <f t="shared" si="164"/>
        <v>1.665602340596644</v>
      </c>
      <c r="CC66" s="18">
        <f t="shared" si="164"/>
        <v>1.8142303123855623</v>
      </c>
      <c r="CD66" s="18">
        <f t="shared" si="164"/>
        <v>2.0959574460536188</v>
      </c>
      <c r="CE66" s="18">
        <f t="shared" si="164"/>
        <v>3.088594747016693</v>
      </c>
      <c r="CG66" s="68">
        <f t="shared" si="133"/>
        <v>0.18591288328353589</v>
      </c>
      <c r="CH66" s="69">
        <f t="shared" si="134"/>
        <v>32.105080901082935</v>
      </c>
      <c r="CI66" s="69">
        <f t="shared" si="135"/>
        <v>32.290993784366478</v>
      </c>
      <c r="CK66" t="str">
        <f t="shared" si="147"/>
        <v>72 Customer service occupations</v>
      </c>
      <c r="CL66" s="18">
        <f t="shared" si="165"/>
        <v>1.1229351917701915</v>
      </c>
      <c r="CM66" s="18">
        <f t="shared" si="165"/>
        <v>1.5507931465884823</v>
      </c>
      <c r="CN66" s="18">
        <f t="shared" si="165"/>
        <v>1.6610739537137611</v>
      </c>
      <c r="CO66" s="18">
        <f t="shared" si="165"/>
        <v>2.2811536176695442</v>
      </c>
      <c r="CP66" s="18">
        <f t="shared" si="165"/>
        <v>3.3199429488251027</v>
      </c>
      <c r="CR66" s="68">
        <f t="shared" si="137"/>
        <v>0.51956207971425916</v>
      </c>
      <c r="CS66" s="69">
        <f t="shared" si="138"/>
        <v>37.165100826550265</v>
      </c>
      <c r="CT66" s="69">
        <f t="shared" si="139"/>
        <v>37.684662906264521</v>
      </c>
    </row>
    <row r="67" spans="1:98" x14ac:dyDescent="0.2">
      <c r="A67" t="str">
        <f t="shared" si="103"/>
        <v>81 Process, plant and machine operatives</v>
      </c>
      <c r="B67" s="18">
        <f t="shared" si="157"/>
        <v>0.62373611560571063</v>
      </c>
      <c r="C67" s="18">
        <f t="shared" si="157"/>
        <v>0.55888501526220147</v>
      </c>
      <c r="D67" s="18">
        <f t="shared" si="157"/>
        <v>0.40299938196716656</v>
      </c>
      <c r="E67" s="18">
        <f t="shared" si="157"/>
        <v>0.61269826932415594</v>
      </c>
      <c r="F67" s="18">
        <f t="shared" si="157"/>
        <v>0.92498582904436744</v>
      </c>
      <c r="H67" s="68">
        <f t="shared" si="105"/>
        <v>320.57333850479773</v>
      </c>
      <c r="I67" s="69">
        <f t="shared" si="106"/>
        <v>159.53304928431666</v>
      </c>
      <c r="J67" s="69">
        <f t="shared" si="107"/>
        <v>480.10638778911448</v>
      </c>
      <c r="L67" t="str">
        <f t="shared" si="140"/>
        <v>81 Process, plant and machine operatives</v>
      </c>
      <c r="M67" s="18">
        <f t="shared" si="158"/>
        <v>0.69837692210245228</v>
      </c>
      <c r="N67" s="18">
        <f t="shared" si="158"/>
        <v>0.72676111656830877</v>
      </c>
      <c r="O67" s="18">
        <f t="shared" si="158"/>
        <v>0.58979672273259853</v>
      </c>
      <c r="P67" s="18">
        <f t="shared" si="158"/>
        <v>0.82408533408838258</v>
      </c>
      <c r="Q67" s="18">
        <f t="shared" si="158"/>
        <v>0.99808763064871497</v>
      </c>
      <c r="S67" s="68">
        <f t="shared" si="109"/>
        <v>217.55136282484045</v>
      </c>
      <c r="T67" s="69">
        <f t="shared" si="110"/>
        <v>127.89075687769702</v>
      </c>
      <c r="U67" s="69">
        <f t="shared" si="111"/>
        <v>345.44211970253747</v>
      </c>
      <c r="W67" t="str">
        <f t="shared" si="141"/>
        <v>81 Process, plant and machine operatives</v>
      </c>
      <c r="X67" s="18">
        <f t="shared" si="159"/>
        <v>0.8111152969246237</v>
      </c>
      <c r="Y67" s="18">
        <f t="shared" si="159"/>
        <v>0.723618984074891</v>
      </c>
      <c r="Z67" s="18">
        <f t="shared" si="159"/>
        <v>0.62420361377751343</v>
      </c>
      <c r="AA67" s="18">
        <f t="shared" si="159"/>
        <v>0.89770481939956681</v>
      </c>
      <c r="AB67" s="18">
        <f t="shared" si="159"/>
        <v>1.2059695446053773</v>
      </c>
      <c r="AD67" s="68">
        <f t="shared" si="113"/>
        <v>156.49979489335277</v>
      </c>
      <c r="AE67" s="69">
        <f t="shared" si="114"/>
        <v>103.413232610854</v>
      </c>
      <c r="AF67" s="69">
        <f t="shared" si="115"/>
        <v>259.91302750420681</v>
      </c>
      <c r="AH67" t="str">
        <f t="shared" si="142"/>
        <v>81 Process, plant and machine operatives</v>
      </c>
      <c r="AI67" s="18">
        <f t="shared" si="160"/>
        <v>1.0784027894460766</v>
      </c>
      <c r="AJ67" s="18">
        <f t="shared" si="160"/>
        <v>1.1200455627923143</v>
      </c>
      <c r="AK67" s="18">
        <f t="shared" si="160"/>
        <v>1.0687756957631336</v>
      </c>
      <c r="AL67" s="18">
        <f t="shared" si="160"/>
        <v>1.5101388275219008</v>
      </c>
      <c r="AM67" s="18">
        <f t="shared" si="160"/>
        <v>1.9083261524089905</v>
      </c>
      <c r="AO67" s="68">
        <f t="shared" si="117"/>
        <v>113.56510093168271</v>
      </c>
      <c r="AP67" s="69">
        <f t="shared" si="118"/>
        <v>83.659124878888306</v>
      </c>
      <c r="AQ67" s="69">
        <f t="shared" si="119"/>
        <v>197.22422581057103</v>
      </c>
      <c r="AS67" t="str">
        <f t="shared" si="143"/>
        <v>81 Process, plant and machine operatives</v>
      </c>
      <c r="AT67" s="18">
        <f t="shared" si="161"/>
        <v>2.4409020969701314</v>
      </c>
      <c r="AU67" s="18">
        <f t="shared" si="161"/>
        <v>2.3054785386403753</v>
      </c>
      <c r="AV67" s="18">
        <f t="shared" si="161"/>
        <v>2.0824512907472759</v>
      </c>
      <c r="AW67" s="18">
        <f t="shared" si="161"/>
        <v>2.4955636042978746</v>
      </c>
      <c r="AX67" s="18">
        <f t="shared" si="161"/>
        <v>2.7848847473509362</v>
      </c>
      <c r="AZ67" s="68">
        <f t="shared" si="121"/>
        <v>76.327254901449663</v>
      </c>
      <c r="BA67" s="69">
        <f t="shared" si="122"/>
        <v>73.979168636902742</v>
      </c>
      <c r="BB67" s="69">
        <f t="shared" si="123"/>
        <v>150.30642353835242</v>
      </c>
      <c r="BD67" t="str">
        <f t="shared" si="144"/>
        <v>81 Process, plant and machine operatives</v>
      </c>
      <c r="BE67" s="18">
        <f t="shared" si="162"/>
        <v>3.8015474448897022</v>
      </c>
      <c r="BF67" s="18">
        <f t="shared" si="162"/>
        <v>3.7739637642125872</v>
      </c>
      <c r="BG67" s="18">
        <f t="shared" si="162"/>
        <v>3.4903751770081377</v>
      </c>
      <c r="BH67" s="18">
        <f t="shared" si="162"/>
        <v>3.8585842009858617</v>
      </c>
      <c r="BI67" s="18">
        <f t="shared" si="162"/>
        <v>3.8590957474709873</v>
      </c>
      <c r="BK67" s="68">
        <f t="shared" si="125"/>
        <v>15.301931981758884</v>
      </c>
      <c r="BL67" s="69">
        <f t="shared" si="126"/>
        <v>40.39066815634154</v>
      </c>
      <c r="BM67" s="69">
        <f t="shared" si="127"/>
        <v>55.692600138100424</v>
      </c>
      <c r="BO67" t="str">
        <f t="shared" si="145"/>
        <v>81 Process, plant and machine operatives</v>
      </c>
      <c r="BP67" s="18">
        <f t="shared" si="163"/>
        <v>5.0646148093695453</v>
      </c>
      <c r="BQ67" s="18">
        <f t="shared" si="163"/>
        <v>5.299139284164208</v>
      </c>
      <c r="BR67" s="18">
        <f t="shared" si="163"/>
        <v>4.9840570260146944</v>
      </c>
      <c r="BS67" s="18">
        <f t="shared" si="163"/>
        <v>5.8550995353871382</v>
      </c>
      <c r="BT67" s="18">
        <f t="shared" si="163"/>
        <v>6.1347290511375441</v>
      </c>
      <c r="BV67" s="68">
        <f t="shared" si="129"/>
        <v>-13.82221168292106</v>
      </c>
      <c r="BW67" s="69">
        <f t="shared" si="130"/>
        <v>39.071075988239443</v>
      </c>
      <c r="BX67" s="69">
        <f t="shared" si="131"/>
        <v>25.248864305318381</v>
      </c>
      <c r="BZ67" t="str">
        <f t="shared" si="146"/>
        <v>81 Process, plant and machine operatives</v>
      </c>
      <c r="CA67" s="18">
        <f t="shared" si="164"/>
        <v>6.5347433577229914</v>
      </c>
      <c r="CB67" s="18">
        <f t="shared" si="164"/>
        <v>6.4533379015036516</v>
      </c>
      <c r="CC67" s="18">
        <f t="shared" si="164"/>
        <v>6.1226535722229398</v>
      </c>
      <c r="CD67" s="18">
        <f t="shared" si="164"/>
        <v>6.6958160600990118</v>
      </c>
      <c r="CE67" s="18">
        <f t="shared" si="164"/>
        <v>5.087411314811197</v>
      </c>
      <c r="CG67" s="68">
        <f t="shared" si="133"/>
        <v>-51.101525041229877</v>
      </c>
      <c r="CH67" s="69">
        <f t="shared" si="134"/>
        <v>28.819829111800438</v>
      </c>
      <c r="CI67" s="69">
        <f t="shared" si="135"/>
        <v>-22.281695929429439</v>
      </c>
      <c r="CK67" t="str">
        <f t="shared" si="147"/>
        <v>81 Process, plant and machine operatives</v>
      </c>
      <c r="CL67" s="18">
        <f t="shared" si="165"/>
        <v>8.3891910337263091</v>
      </c>
      <c r="CM67" s="18">
        <f t="shared" si="165"/>
        <v>7.8342892216062152</v>
      </c>
      <c r="CN67" s="18">
        <f t="shared" si="165"/>
        <v>7.6860057700441073</v>
      </c>
      <c r="CO67" s="18">
        <f t="shared" si="165"/>
        <v>5.0250496895854777</v>
      </c>
      <c r="CP67" s="18">
        <f t="shared" si="165"/>
        <v>2.3970691601863647</v>
      </c>
      <c r="CR67" s="68">
        <f t="shared" si="137"/>
        <v>-84.314845752736403</v>
      </c>
      <c r="CS67" s="69">
        <f t="shared" si="138"/>
        <v>12.47006232903726</v>
      </c>
      <c r="CT67" s="69">
        <f t="shared" si="139"/>
        <v>-71.844783423699155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0.59344005591156745</v>
      </c>
      <c r="C68" s="18">
        <f t="shared" si="157"/>
        <v>0.51998049070480812</v>
      </c>
      <c r="D68" s="18">
        <f t="shared" si="157"/>
        <v>0.47064591310939496</v>
      </c>
      <c r="E68" s="18">
        <f t="shared" si="157"/>
        <v>0.58558028036893039</v>
      </c>
      <c r="F68" s="18">
        <f t="shared" si="157"/>
        <v>0.6532684001862511</v>
      </c>
      <c r="H68" s="68">
        <f t="shared" si="105"/>
        <v>154.33632865124235</v>
      </c>
      <c r="I68" s="69">
        <f t="shared" si="106"/>
        <v>140.57485357507244</v>
      </c>
      <c r="J68" s="69">
        <f t="shared" si="107"/>
        <v>294.91118222631485</v>
      </c>
      <c r="L68" t="str">
        <f t="shared" si="140"/>
        <v>82 Transport and mobile machine drivers and operatives</v>
      </c>
      <c r="M68" s="18">
        <f t="shared" si="158"/>
        <v>0.61279607155644622</v>
      </c>
      <c r="N68" s="18">
        <f t="shared" si="158"/>
        <v>0.55170842650584773</v>
      </c>
      <c r="O68" s="18">
        <f t="shared" si="158"/>
        <v>0.48301207441972771</v>
      </c>
      <c r="P68" s="18">
        <f t="shared" si="158"/>
        <v>0.53755712862363458</v>
      </c>
      <c r="Q68" s="18">
        <f t="shared" si="158"/>
        <v>0.57975183920562201</v>
      </c>
      <c r="S68" s="68">
        <f t="shared" si="109"/>
        <v>125.23289041529604</v>
      </c>
      <c r="T68" s="69">
        <f t="shared" si="110"/>
        <v>121.28447867007407</v>
      </c>
      <c r="U68" s="69">
        <f t="shared" si="111"/>
        <v>246.51736908537009</v>
      </c>
      <c r="W68" t="str">
        <f t="shared" si="141"/>
        <v>82 Transport and mobile machine drivers and operatives</v>
      </c>
      <c r="X68" s="18">
        <f t="shared" si="159"/>
        <v>0.97515992380738814</v>
      </c>
      <c r="Y68" s="18">
        <f t="shared" si="159"/>
        <v>0.95841278510183114</v>
      </c>
      <c r="Z68" s="18">
        <f t="shared" si="159"/>
        <v>0.95369917889964051</v>
      </c>
      <c r="AA68" s="18">
        <f t="shared" si="159"/>
        <v>1.0836724292324151</v>
      </c>
      <c r="AB68" s="18">
        <f t="shared" si="159"/>
        <v>1.3505470263899275</v>
      </c>
      <c r="AD68" s="68">
        <f t="shared" si="113"/>
        <v>88.007538227512399</v>
      </c>
      <c r="AE68" s="69">
        <f t="shared" si="114"/>
        <v>103.37500446114538</v>
      </c>
      <c r="AF68" s="69">
        <f t="shared" si="115"/>
        <v>191.38254268865776</v>
      </c>
      <c r="AH68" t="str">
        <f t="shared" si="142"/>
        <v>82 Transport and mobile machine drivers and operatives</v>
      </c>
      <c r="AI68" s="18">
        <f t="shared" si="160"/>
        <v>1.2304313467134493</v>
      </c>
      <c r="AJ68" s="18">
        <f t="shared" si="160"/>
        <v>1.3461923295386491</v>
      </c>
      <c r="AK68" s="18">
        <f t="shared" si="160"/>
        <v>1.3712064698895869</v>
      </c>
      <c r="AL68" s="18">
        <f t="shared" si="160"/>
        <v>1.6063957569631855</v>
      </c>
      <c r="AM68" s="18">
        <f t="shared" si="160"/>
        <v>1.843406599830862</v>
      </c>
      <c r="AO68" s="68">
        <f t="shared" si="117"/>
        <v>60.798701281584464</v>
      </c>
      <c r="AP68" s="69">
        <f t="shared" si="118"/>
        <v>90.929419224454804</v>
      </c>
      <c r="AQ68" s="69">
        <f t="shared" si="119"/>
        <v>151.72812050603926</v>
      </c>
      <c r="AS68" t="str">
        <f t="shared" si="143"/>
        <v>82 Transport and mobile machine drivers and operatives</v>
      </c>
      <c r="AT68" s="18">
        <f t="shared" si="161"/>
        <v>2.4165440520558712</v>
      </c>
      <c r="AU68" s="18">
        <f t="shared" si="161"/>
        <v>2.3403278566304766</v>
      </c>
      <c r="AV68" s="18">
        <f t="shared" si="161"/>
        <v>2.2791392613879893</v>
      </c>
      <c r="AW68" s="18">
        <f t="shared" si="161"/>
        <v>2.5583799175574802</v>
      </c>
      <c r="AX68" s="18">
        <f t="shared" si="161"/>
        <v>2.8015332588156525</v>
      </c>
      <c r="AZ68" s="68">
        <f t="shared" si="121"/>
        <v>62.073492885561045</v>
      </c>
      <c r="BA68" s="69">
        <f t="shared" si="122"/>
        <v>96.672997710565397</v>
      </c>
      <c r="BB68" s="69">
        <f t="shared" si="123"/>
        <v>158.74649059612645</v>
      </c>
      <c r="BD68" t="str">
        <f t="shared" si="144"/>
        <v>82 Transport and mobile machine drivers and operatives</v>
      </c>
      <c r="BE68" s="18">
        <f t="shared" si="162"/>
        <v>3.4587710879794877</v>
      </c>
      <c r="BF68" s="18">
        <f t="shared" si="162"/>
        <v>3.4037806276138385</v>
      </c>
      <c r="BG68" s="18">
        <f t="shared" si="162"/>
        <v>3.1497843997177601</v>
      </c>
      <c r="BH68" s="18">
        <f t="shared" si="162"/>
        <v>3.2757290987925103</v>
      </c>
      <c r="BI68" s="18">
        <f t="shared" si="162"/>
        <v>3.3963130483976798</v>
      </c>
      <c r="BK68" s="68">
        <f t="shared" si="125"/>
        <v>12.447557825920679</v>
      </c>
      <c r="BL68" s="69">
        <f t="shared" si="126"/>
        <v>51.960821667648737</v>
      </c>
      <c r="BM68" s="69">
        <f t="shared" si="127"/>
        <v>64.408379493569413</v>
      </c>
      <c r="BO68" t="str">
        <f t="shared" si="145"/>
        <v>82 Transport and mobile machine drivers and operatives</v>
      </c>
      <c r="BP68" s="18">
        <f t="shared" si="163"/>
        <v>4.9731828048736295</v>
      </c>
      <c r="BQ68" s="18">
        <f t="shared" si="163"/>
        <v>4.8438859290049958</v>
      </c>
      <c r="BR68" s="18">
        <f t="shared" si="163"/>
        <v>4.4186567886035037</v>
      </c>
      <c r="BS68" s="18">
        <f t="shared" si="163"/>
        <v>4.8729457465220243</v>
      </c>
      <c r="BT68" s="18">
        <f t="shared" si="163"/>
        <v>5.4762654976306457</v>
      </c>
      <c r="BV68" s="68">
        <f t="shared" si="129"/>
        <v>-13.228483836613689</v>
      </c>
      <c r="BW68" s="69">
        <f t="shared" si="130"/>
        <v>49.186996075092324</v>
      </c>
      <c r="BX68" s="69">
        <f t="shared" si="131"/>
        <v>35.95851223847864</v>
      </c>
      <c r="BZ68" t="str">
        <f t="shared" si="146"/>
        <v>82 Transport and mobile machine drivers and operatives</v>
      </c>
      <c r="CA68" s="18">
        <f t="shared" si="164"/>
        <v>7.5098744987148098</v>
      </c>
      <c r="CB68" s="18">
        <f t="shared" si="164"/>
        <v>6.669163876719467</v>
      </c>
      <c r="CC68" s="18">
        <f t="shared" si="164"/>
        <v>6.7733926598269694</v>
      </c>
      <c r="CD68" s="18">
        <f t="shared" si="164"/>
        <v>7.2341225357367493</v>
      </c>
      <c r="CE68" s="18">
        <f t="shared" si="164"/>
        <v>8.3291141881121877</v>
      </c>
      <c r="CG68" s="68">
        <f t="shared" si="133"/>
        <v>-27.634642238282662</v>
      </c>
      <c r="CH68" s="69">
        <f t="shared" si="134"/>
        <v>40.180270271379761</v>
      </c>
      <c r="CI68" s="69">
        <f t="shared" si="135"/>
        <v>12.545628033097096</v>
      </c>
      <c r="CK68" t="str">
        <f t="shared" si="147"/>
        <v>82 Transport and mobile machine drivers and operatives</v>
      </c>
      <c r="CL68" s="18">
        <f t="shared" si="165"/>
        <v>7.7042145647527747</v>
      </c>
      <c r="CM68" s="18">
        <f t="shared" si="165"/>
        <v>8.5036567553940667</v>
      </c>
      <c r="CN68" s="18">
        <f t="shared" si="165"/>
        <v>9.0121171717962536</v>
      </c>
      <c r="CO68" s="18">
        <f t="shared" si="165"/>
        <v>9.8388523987401815</v>
      </c>
      <c r="CP68" s="18">
        <f t="shared" si="165"/>
        <v>8.6705601085608688</v>
      </c>
      <c r="CR68" s="68">
        <f t="shared" si="137"/>
        <v>-51.61293730968589</v>
      </c>
      <c r="CS68" s="69">
        <f t="shared" si="138"/>
        <v>32.41740001156986</v>
      </c>
      <c r="CT68" s="69">
        <f t="shared" si="139"/>
        <v>-19.195537298116033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7.636035348817208E-3</v>
      </c>
      <c r="C69" s="18">
        <f t="shared" si="157"/>
        <v>6.6513824902895858E-3</v>
      </c>
      <c r="D69" s="18">
        <f t="shared" si="157"/>
        <v>5.4927233175853761E-3</v>
      </c>
      <c r="E69" s="18">
        <f t="shared" si="157"/>
        <v>3.0670728177704134E-2</v>
      </c>
      <c r="F69" s="18">
        <f t="shared" si="157"/>
        <v>5.7876817511116507E-2</v>
      </c>
      <c r="H69" s="68">
        <f t="shared" si="105"/>
        <v>1830.7585116139642</v>
      </c>
      <c r="I69" s="69">
        <f t="shared" si="106"/>
        <v>835.4926156101518</v>
      </c>
      <c r="J69" s="69">
        <f t="shared" si="107"/>
        <v>2666.2511272241159</v>
      </c>
      <c r="L69" t="str">
        <f t="shared" si="140"/>
        <v>91 Elementary trades and related occupations</v>
      </c>
      <c r="M69" s="18">
        <f t="shared" si="158"/>
        <v>0.35619949625135733</v>
      </c>
      <c r="N69" s="18">
        <f t="shared" si="158"/>
        <v>0.27788979625255844</v>
      </c>
      <c r="O69" s="18">
        <f t="shared" si="158"/>
        <v>0.18505802279616948</v>
      </c>
      <c r="P69" s="18">
        <f t="shared" si="158"/>
        <v>0.37919356818085886</v>
      </c>
      <c r="Q69" s="18">
        <f t="shared" si="158"/>
        <v>0.57760196355644589</v>
      </c>
      <c r="S69" s="68">
        <f t="shared" si="109"/>
        <v>485.69080478415003</v>
      </c>
      <c r="T69" s="69">
        <f t="shared" si="110"/>
        <v>242.17830073986386</v>
      </c>
      <c r="U69" s="69">
        <f t="shared" si="111"/>
        <v>727.86910552401389</v>
      </c>
      <c r="W69" t="str">
        <f t="shared" si="141"/>
        <v>91 Elementary trades and related occupations</v>
      </c>
      <c r="X69" s="18">
        <f t="shared" si="159"/>
        <v>0.5834844379785864</v>
      </c>
      <c r="Y69" s="18">
        <f t="shared" si="159"/>
        <v>0.49568389293050902</v>
      </c>
      <c r="Z69" s="18">
        <f t="shared" si="159"/>
        <v>0.403846143512894</v>
      </c>
      <c r="AA69" s="18">
        <f t="shared" si="159"/>
        <v>0.94655223731337257</v>
      </c>
      <c r="AB69" s="18">
        <f t="shared" si="159"/>
        <v>1.2480989736473145</v>
      </c>
      <c r="AD69" s="68">
        <f t="shared" si="113"/>
        <v>310.30805841906908</v>
      </c>
      <c r="AE69" s="69">
        <f t="shared" si="114"/>
        <v>207.52412757769793</v>
      </c>
      <c r="AF69" s="69">
        <f t="shared" si="115"/>
        <v>517.83218599676695</v>
      </c>
      <c r="AH69" t="str">
        <f t="shared" si="142"/>
        <v>91 Elementary trades and related occupations</v>
      </c>
      <c r="AI69" s="18">
        <f t="shared" si="160"/>
        <v>0.99599424271697612</v>
      </c>
      <c r="AJ69" s="18">
        <f t="shared" si="160"/>
        <v>0.99787859918625643</v>
      </c>
      <c r="AK69" s="18">
        <f t="shared" si="160"/>
        <v>0.84057945072095952</v>
      </c>
      <c r="AL69" s="18">
        <f t="shared" si="160"/>
        <v>2.2129278723034025</v>
      </c>
      <c r="AM69" s="18">
        <f t="shared" si="160"/>
        <v>3.2451992062099007</v>
      </c>
      <c r="AO69" s="68">
        <f t="shared" si="117"/>
        <v>361.77120177524966</v>
      </c>
      <c r="AP69" s="69">
        <f t="shared" si="118"/>
        <v>233.12595204385516</v>
      </c>
      <c r="AQ69" s="69">
        <f t="shared" si="119"/>
        <v>594.8971538191048</v>
      </c>
      <c r="AS69" t="str">
        <f t="shared" si="143"/>
        <v>91 Elementary trades and related occupations</v>
      </c>
      <c r="AT69" s="18">
        <f t="shared" si="161"/>
        <v>1.3929180067635845</v>
      </c>
      <c r="AU69" s="18">
        <f t="shared" si="161"/>
        <v>1.1696206966470617</v>
      </c>
      <c r="AV69" s="18">
        <f t="shared" si="161"/>
        <v>1.0832786195035737</v>
      </c>
      <c r="AW69" s="18">
        <f t="shared" si="161"/>
        <v>2.3666094589431688</v>
      </c>
      <c r="AX69" s="18">
        <f t="shared" si="161"/>
        <v>2.9879369488989607</v>
      </c>
      <c r="AZ69" s="68">
        <f t="shared" si="121"/>
        <v>263.67908765152561</v>
      </c>
      <c r="BA69" s="69">
        <f t="shared" si="122"/>
        <v>163.58127747014004</v>
      </c>
      <c r="BB69" s="69">
        <f t="shared" si="123"/>
        <v>427.2603651216657</v>
      </c>
      <c r="BD69" t="str">
        <f t="shared" si="144"/>
        <v>91 Elementary trades and related occupations</v>
      </c>
      <c r="BE69" s="18">
        <f t="shared" si="162"/>
        <v>1.717109128297575</v>
      </c>
      <c r="BF69" s="18">
        <f t="shared" si="162"/>
        <v>1.4639963524373654</v>
      </c>
      <c r="BG69" s="18">
        <f t="shared" si="162"/>
        <v>1.3403156210678833</v>
      </c>
      <c r="BH69" s="18">
        <f t="shared" si="162"/>
        <v>2.6683137033714717</v>
      </c>
      <c r="BI69" s="18">
        <f t="shared" si="162"/>
        <v>3.6622571035579172</v>
      </c>
      <c r="BK69" s="68">
        <f t="shared" si="125"/>
        <v>184.9475272811147</v>
      </c>
      <c r="BL69" s="69">
        <f t="shared" si="126"/>
        <v>106.40318117487708</v>
      </c>
      <c r="BM69" s="69">
        <f t="shared" si="127"/>
        <v>291.35070845599176</v>
      </c>
      <c r="BO69" t="str">
        <f t="shared" si="145"/>
        <v>91 Elementary trades and related occupations</v>
      </c>
      <c r="BP69" s="18">
        <f t="shared" si="163"/>
        <v>2.684102111370362</v>
      </c>
      <c r="BQ69" s="18">
        <f t="shared" si="163"/>
        <v>2.3276390023773827</v>
      </c>
      <c r="BR69" s="18">
        <f t="shared" si="163"/>
        <v>2.1722898056907569</v>
      </c>
      <c r="BS69" s="18">
        <f t="shared" si="163"/>
        <v>4.0228054597181808</v>
      </c>
      <c r="BT69" s="18">
        <f t="shared" si="163"/>
        <v>5.1600194763737264</v>
      </c>
      <c r="BV69" s="68">
        <f t="shared" si="129"/>
        <v>66.309300653290762</v>
      </c>
      <c r="BW69" s="69">
        <f t="shared" si="130"/>
        <v>68.322392954855331</v>
      </c>
      <c r="BX69" s="69">
        <f t="shared" si="131"/>
        <v>134.63169360814609</v>
      </c>
      <c r="BZ69" t="str">
        <f t="shared" si="146"/>
        <v>91 Elementary trades and related occupations</v>
      </c>
      <c r="CA69" s="18">
        <f t="shared" si="164"/>
        <v>4.935947266230027</v>
      </c>
      <c r="CB69" s="18">
        <f t="shared" si="164"/>
        <v>4.5154902375388017</v>
      </c>
      <c r="CC69" s="18">
        <f t="shared" si="164"/>
        <v>4.3409771797852041</v>
      </c>
      <c r="CD69" s="18">
        <f t="shared" si="164"/>
        <v>8.013263168946235</v>
      </c>
      <c r="CE69" s="18">
        <f t="shared" si="164"/>
        <v>10.647991968132574</v>
      </c>
      <c r="CG69" s="68">
        <f t="shared" si="133"/>
        <v>44.350523194259225</v>
      </c>
      <c r="CH69" s="69">
        <f t="shared" si="134"/>
        <v>62.68237798377848</v>
      </c>
      <c r="CI69" s="69">
        <f t="shared" si="135"/>
        <v>107.03290117803772</v>
      </c>
      <c r="CK69" t="str">
        <f t="shared" si="147"/>
        <v>91 Elementary trades and related occupations</v>
      </c>
      <c r="CL69" s="18">
        <f t="shared" si="165"/>
        <v>6.1795671814112119</v>
      </c>
      <c r="CM69" s="18">
        <f t="shared" si="165"/>
        <v>5.5404789887069352</v>
      </c>
      <c r="CN69" s="18">
        <f t="shared" si="165"/>
        <v>5.4576223560936974</v>
      </c>
      <c r="CO69" s="18">
        <f t="shared" si="165"/>
        <v>10.462539464593741</v>
      </c>
      <c r="CP69" s="18">
        <f t="shared" si="165"/>
        <v>11.303491509342441</v>
      </c>
      <c r="CR69" s="68">
        <f t="shared" si="137"/>
        <v>4.1641002700278449</v>
      </c>
      <c r="CS69" s="69">
        <f t="shared" si="138"/>
        <v>47.703232596722003</v>
      </c>
      <c r="CT69" s="69">
        <f t="shared" si="139"/>
        <v>51.867332866749848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0.50540205305101615</v>
      </c>
      <c r="C70" s="18">
        <f t="shared" si="157"/>
        <v>0.51553133444512833</v>
      </c>
      <c r="D70" s="18">
        <f t="shared" si="157"/>
        <v>0.43635227469055216</v>
      </c>
      <c r="E70" s="18">
        <f t="shared" si="157"/>
        <v>0.46332669203740728</v>
      </c>
      <c r="F70" s="18">
        <f t="shared" si="157"/>
        <v>0.49286257126310878</v>
      </c>
      <c r="H70" s="68">
        <f t="shared" si="105"/>
        <v>106.96629863053566</v>
      </c>
      <c r="I70" s="69">
        <f t="shared" si="106"/>
        <v>100.306305450686</v>
      </c>
      <c r="J70" s="69">
        <f t="shared" si="107"/>
        <v>207.27260408122166</v>
      </c>
      <c r="L70" t="str">
        <f t="shared" ref="L70" si="166">A70</f>
        <v>92 Elementary administration and service occupations</v>
      </c>
      <c r="M70" s="18">
        <f t="shared" si="158"/>
        <v>2.4015073480464966</v>
      </c>
      <c r="N70" s="18">
        <f t="shared" si="158"/>
        <v>2.2076797534315955</v>
      </c>
      <c r="O70" s="18">
        <f t="shared" si="158"/>
        <v>1.9044609192702351</v>
      </c>
      <c r="P70" s="18">
        <f t="shared" si="158"/>
        <v>2.0855934165934684</v>
      </c>
      <c r="Q70" s="18">
        <f t="shared" si="158"/>
        <v>2.2100318770874972</v>
      </c>
      <c r="S70" s="68">
        <f t="shared" si="109"/>
        <v>117.75800816317026</v>
      </c>
      <c r="T70" s="69">
        <f t="shared" si="110"/>
        <v>103.33056207753796</v>
      </c>
      <c r="U70" s="69">
        <f t="shared" si="111"/>
        <v>221.08857024070824</v>
      </c>
      <c r="W70" t="str">
        <f t="shared" ref="W70" si="167">A70</f>
        <v>92 Elementary administration and service occupations</v>
      </c>
      <c r="X70" s="18">
        <f t="shared" si="159"/>
        <v>4.4074792776703484</v>
      </c>
      <c r="Y70" s="18">
        <f t="shared" si="159"/>
        <v>4.3542693899948404</v>
      </c>
      <c r="Z70" s="18">
        <f t="shared" si="159"/>
        <v>3.9435715518477616</v>
      </c>
      <c r="AA70" s="18">
        <f t="shared" si="159"/>
        <v>4.1606120578781614</v>
      </c>
      <c r="AB70" s="18">
        <f t="shared" si="159"/>
        <v>4.3961225309553491</v>
      </c>
      <c r="AD70" s="68">
        <f t="shared" si="113"/>
        <v>47.99840134841935</v>
      </c>
      <c r="AE70" s="69">
        <f t="shared" si="114"/>
        <v>81.196420306079816</v>
      </c>
      <c r="AF70" s="69">
        <f t="shared" si="115"/>
        <v>129.19482165449918</v>
      </c>
      <c r="AH70" t="str">
        <f t="shared" ref="AH70" si="168">L70</f>
        <v>92 Elementary administration and service occupations</v>
      </c>
      <c r="AI70" s="18">
        <f t="shared" si="160"/>
        <v>6.0707402460515842</v>
      </c>
      <c r="AJ70" s="18">
        <f t="shared" si="160"/>
        <v>6.8522072945778199</v>
      </c>
      <c r="AK70" s="18">
        <f t="shared" si="160"/>
        <v>6.6066726454823659</v>
      </c>
      <c r="AL70" s="18">
        <f t="shared" si="160"/>
        <v>7.1352707319974158</v>
      </c>
      <c r="AM70" s="18">
        <f t="shared" si="160"/>
        <v>8.0650862760612547</v>
      </c>
      <c r="AO70" s="68">
        <f t="shared" si="117"/>
        <v>46.012649513550343</v>
      </c>
      <c r="AP70" s="69">
        <f t="shared" si="118"/>
        <v>76.540502438990018</v>
      </c>
      <c r="AQ70" s="69">
        <f t="shared" si="119"/>
        <v>122.55315195254038</v>
      </c>
      <c r="AS70" t="str">
        <f t="shared" ref="AS70" si="169">W70</f>
        <v>92 Elementary administration and service occupations</v>
      </c>
      <c r="AT70" s="18">
        <f t="shared" si="161"/>
        <v>6.7315912823662822</v>
      </c>
      <c r="AU70" s="18">
        <f t="shared" si="161"/>
        <v>6.5816748189394954</v>
      </c>
      <c r="AV70" s="18">
        <f t="shared" si="161"/>
        <v>6.2647666865677047</v>
      </c>
      <c r="AW70" s="18">
        <f t="shared" si="161"/>
        <v>6.2761334330078773</v>
      </c>
      <c r="AX70" s="18">
        <f t="shared" si="161"/>
        <v>6.643145122189452</v>
      </c>
      <c r="AZ70" s="68">
        <f t="shared" si="121"/>
        <v>39.815689907788986</v>
      </c>
      <c r="BA70" s="69">
        <f t="shared" si="122"/>
        <v>72.064149240788325</v>
      </c>
      <c r="BB70" s="69">
        <f t="shared" si="123"/>
        <v>111.87983914857733</v>
      </c>
      <c r="BD70" t="str">
        <f t="shared" ref="BD70" si="170">AH70</f>
        <v>92 Elementary administration and service occupations</v>
      </c>
      <c r="BE70" s="18">
        <f t="shared" si="162"/>
        <v>9.9093454545661785</v>
      </c>
      <c r="BF70" s="18">
        <f t="shared" si="162"/>
        <v>8.9285470417672332</v>
      </c>
      <c r="BG70" s="18">
        <f t="shared" si="162"/>
        <v>8.2294942493050396</v>
      </c>
      <c r="BH70" s="18">
        <f t="shared" si="162"/>
        <v>7.3447154356096567</v>
      </c>
      <c r="BI70" s="18">
        <f t="shared" si="162"/>
        <v>7.0779170928543245</v>
      </c>
      <c r="BK70" s="68">
        <f t="shared" si="125"/>
        <v>-10.307636797717953</v>
      </c>
      <c r="BL70" s="69">
        <f t="shared" si="126"/>
        <v>42.374138435764714</v>
      </c>
      <c r="BM70" s="69">
        <f t="shared" si="127"/>
        <v>32.066501638046759</v>
      </c>
      <c r="BO70" t="str">
        <f t="shared" ref="BO70" si="171">AS70</f>
        <v>92 Elementary administration and service occupations</v>
      </c>
      <c r="BP70" s="18">
        <f t="shared" si="163"/>
        <v>14.490404997241049</v>
      </c>
      <c r="BQ70" s="18">
        <f t="shared" si="163"/>
        <v>14.434629075394884</v>
      </c>
      <c r="BR70" s="18">
        <f t="shared" si="163"/>
        <v>13.543301229817715</v>
      </c>
      <c r="BS70" s="18">
        <f t="shared" si="163"/>
        <v>12.769932773529593</v>
      </c>
      <c r="BT70" s="18">
        <f t="shared" si="163"/>
        <v>12.74676768288181</v>
      </c>
      <c r="BV70" s="68">
        <f t="shared" si="129"/>
        <v>-34.104084960989766</v>
      </c>
      <c r="BW70" s="69">
        <f t="shared" si="130"/>
        <v>37.039641230639852</v>
      </c>
      <c r="BX70" s="69">
        <f t="shared" si="131"/>
        <v>2.9355562696500841</v>
      </c>
      <c r="BZ70" t="str">
        <f t="shared" ref="BZ70" si="172">BD70</f>
        <v>92 Elementary administration and service occupations</v>
      </c>
      <c r="CA70" s="18">
        <f t="shared" si="164"/>
        <v>18.675027749286688</v>
      </c>
      <c r="CB70" s="18">
        <f t="shared" si="164"/>
        <v>18.977540018798763</v>
      </c>
      <c r="CC70" s="18">
        <f t="shared" si="164"/>
        <v>17.987198104270618</v>
      </c>
      <c r="CD70" s="18">
        <f t="shared" si="164"/>
        <v>17.038656518615866</v>
      </c>
      <c r="CE70" s="18">
        <f t="shared" si="164"/>
        <v>16.716101991122834</v>
      </c>
      <c r="CG70" s="68">
        <f t="shared" si="133"/>
        <v>-45.309783242016039</v>
      </c>
      <c r="CH70" s="69">
        <f t="shared" si="134"/>
        <v>29.241043287585139</v>
      </c>
      <c r="CI70" s="69">
        <f t="shared" si="135"/>
        <v>-16.0687399544309</v>
      </c>
      <c r="CK70" t="str">
        <f t="shared" ref="CK70" si="173">BO70</f>
        <v>92 Elementary administration and service occupations</v>
      </c>
      <c r="CL70" s="18">
        <f t="shared" si="165"/>
        <v>25.650515422671972</v>
      </c>
      <c r="CM70" s="18">
        <f t="shared" si="165"/>
        <v>22.429318853334753</v>
      </c>
      <c r="CN70" s="18">
        <f t="shared" si="165"/>
        <v>20.757141304962182</v>
      </c>
      <c r="CO70" s="18">
        <f t="shared" si="165"/>
        <v>16.470054679419761</v>
      </c>
      <c r="CP70" s="18">
        <f t="shared" si="165"/>
        <v>15.470630766137239</v>
      </c>
      <c r="CR70" s="68">
        <f t="shared" si="137"/>
        <v>-62.515699154867107</v>
      </c>
      <c r="CS70" s="69">
        <f t="shared" si="138"/>
        <v>17.402874236591202</v>
      </c>
      <c r="CT70" s="69">
        <f t="shared" si="139"/>
        <v>-45.112824918275898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83.236099589123242</v>
      </c>
      <c r="I72" s="67">
        <f>IF(D35&gt;0,I35/D35*100,0)</f>
        <v>76.460697200432151</v>
      </c>
      <c r="J72" s="67">
        <f t="shared" ref="J72" si="175">IF(D35&gt;0,(J35/D35)*100,0)</f>
        <v>159.69679678955541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87.649608453348023</v>
      </c>
      <c r="T72" s="67">
        <f t="shared" ref="T72" si="177">IF(O35&gt;0,T35/O35*100,0)</f>
        <v>81.969169324406849</v>
      </c>
      <c r="U72" s="67">
        <f t="shared" ref="U72" si="178">IF(O35&gt;0,(U35/O35)*100,0)</f>
        <v>169.6187777777549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32.762970360095693</v>
      </c>
      <c r="AE72" s="67">
        <f t="shared" ref="AE72" si="180">IF(Z35&gt;0,AE35/Z35*100,0)</f>
        <v>65.151722653461022</v>
      </c>
      <c r="AF72" s="67">
        <f t="shared" ref="AF72" si="181">IF(Z35&gt;0,(AF35/Z35)*100,0)</f>
        <v>97.914693013556715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19.609108249575581</v>
      </c>
      <c r="AP72" s="67">
        <f t="shared" ref="AP72" si="183">IF(AK35&gt;0,AP35/AK35*100,0)</f>
        <v>59.93616021191481</v>
      </c>
      <c r="AQ72" s="67">
        <f t="shared" ref="AQ72" si="184">IF(AK35&gt;0,(AQ35/AK35)*100,0)</f>
        <v>79.545268461490394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31.852106236257143</v>
      </c>
      <c r="BA72" s="67">
        <f t="shared" ref="BA72" si="186">IF(AV35&gt;0,BA35/AV35*100,0)</f>
        <v>62.045758184293</v>
      </c>
      <c r="BB72" s="67">
        <f t="shared" ref="BB72" si="187">IF(AV35&gt;0,(BB35/AV35)*100,0)</f>
        <v>93.89786442055015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4.2853112711574433</v>
      </c>
      <c r="BL72" s="67">
        <f t="shared" ref="BL72" si="189">IF(BG35&gt;0,BL35/BG35*100,0)</f>
        <v>44.972724518136815</v>
      </c>
      <c r="BM72" s="67">
        <f t="shared" ref="BM72" si="190">IF(BG35&gt;0,(BM35/BG35)*100,0)</f>
        <v>49.258035789294254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-29.986311087610183</v>
      </c>
      <c r="BW72" s="67">
        <f t="shared" ref="BW72" si="192">IF(BR35&gt;0,BW35/BR35*100,0)</f>
        <v>37.186160548598721</v>
      </c>
      <c r="BX72" s="67">
        <f t="shared" ref="BX72" si="193">IF(BR35&gt;0,(BX35/BR35)*100,0)</f>
        <v>7.1998494609885357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-41.151126996367367</v>
      </c>
      <c r="CH72" s="67">
        <f t="shared" ref="CH72" si="195">IF(CC35&gt;0,CH35/CC35*100,0)</f>
        <v>30.249687880070798</v>
      </c>
      <c r="CI72" s="67">
        <f t="shared" ref="CI72" si="196">IF(CC35&gt;0,(CI35/CC35)*100,0)</f>
        <v>-10.901439116296565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-49.706838646605021</v>
      </c>
      <c r="CS72" s="67">
        <f t="shared" ref="CS72" si="198">IF(CN35&gt;0,CS35/CN35*100,0)</f>
        <v>24.925664997835735</v>
      </c>
      <c r="CT72" s="67">
        <f t="shared" ref="CT72" si="199">IF(CN35&gt;0,(CT35/CN35)*100,0)</f>
        <v>-24.78117364876929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York and North Yorkshire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York and North Yorkshire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York and North Yorkshire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York and North Yorkshire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York and North Yorkshire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York and North Yorkshire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York and North Yorkshire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York and North Yorkshire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York and North Yorkshire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4.8070831942409464</v>
      </c>
      <c r="C82" s="18">
        <f t="shared" si="210"/>
        <v>-5.4219697892092693</v>
      </c>
      <c r="D82" s="18">
        <f t="shared" si="210"/>
        <v>4.8386325139919251</v>
      </c>
      <c r="E82" s="18">
        <f t="shared" si="210"/>
        <v>3.3450342888408091</v>
      </c>
      <c r="F82" s="18">
        <f t="shared" ref="F82:F107" si="211">IF(AND(F$6-C$6 &lt;&gt; 0,C8&lt;&gt;0,F8&lt;&gt;0),(EXP(LN(F8/C8)/(F$6-C$6))-1)*100,0)</f>
        <v>3.2359173343993408</v>
      </c>
      <c r="H82" s="18">
        <f t="shared" ref="H82:H107" si="212">IF($F$6-$D$6 &lt;&gt; 0,(EXP(LN(1+(H45/100))/($F$6-$D$6))-1)*100,0)</f>
        <v>3.8405209616784175</v>
      </c>
      <c r="I82" s="18">
        <f t="shared" ref="I82:I107" si="213">IF(D8&gt;0,((1+(I8/D8))^(1/($F$6-$D$6))-1)*100,0)</f>
        <v>4.0220395677555976</v>
      </c>
      <c r="J82" s="18">
        <f t="shared" ref="J82:J107" si="214">IF($F$6-$D$6 &lt;&gt; 0,(EXP(LN(1+(J45/100))/($F$6-$D$6))-1)*100,0)</f>
        <v>6.4856202335488833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5.7294615647900393</v>
      </c>
      <c r="N82" s="18">
        <f t="shared" si="215"/>
        <v>-5.5024261153933995</v>
      </c>
      <c r="O82" s="18">
        <f t="shared" si="215"/>
        <v>4.2969097487671304</v>
      </c>
      <c r="P82" s="18">
        <f t="shared" si="215"/>
        <v>3.2314504996076687</v>
      </c>
      <c r="Q82" s="18">
        <f t="shared" ref="Q82:Q107" si="216">IF(AND(Q$6-N$6 &lt;&gt; 0,N8&lt;&gt;0,Q8&lt;&gt;0),(EXP(LN(Q8/N8)/(Q$6-N$6))-1)*100,0)</f>
        <v>2.9926268154572888</v>
      </c>
      <c r="S82" s="18">
        <f t="shared" ref="S82:S107" si="217">IF($F$6-$D$6 &lt;&gt; 0,(EXP(LN(1+(S45/100))/($F$6-$D$6))-1)*100,0)</f>
        <v>3.5853886873057572</v>
      </c>
      <c r="T82" s="18">
        <f t="shared" ref="T82:T107" si="218">IF(O8&gt;0,((1+(T8/O8))^(1/($F$6-$D$6))-1)*100,0)</f>
        <v>4.0123303687706224</v>
      </c>
      <c r="U82" s="18">
        <f t="shared" ref="U82:U107" si="219">IF($F$6-$D$6 &lt;&gt; 0,(EXP(LN(1+(U45/100))/($F$6-$D$6))-1)*100,0)</f>
        <v>6.3000320277046162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4.3816489055047869</v>
      </c>
      <c r="Y82" s="18">
        <f t="shared" si="220"/>
        <v>4.2090375900654342</v>
      </c>
      <c r="Z82" s="18">
        <f t="shared" si="220"/>
        <v>-0.27911839730189181</v>
      </c>
      <c r="AA82" s="18">
        <f t="shared" si="220"/>
        <v>1.6586103855711576</v>
      </c>
      <c r="AB82" s="18">
        <f t="shared" ref="AB82:AB107" si="221">IF(AND(AB$6-Y$6 &lt;&gt; 0,Y8&lt;&gt;0,AB8&lt;&gt;0),(EXP(LN(AB8/Y8)/(AB$6-Y$6))-1)*100,0)</f>
        <v>1.205671615047299</v>
      </c>
      <c r="AD82" s="18">
        <f t="shared" ref="AD82:AD107" si="222">IF($F$6-$D$6 &lt;&gt; 0,(EXP(LN(1+(AD45/100))/($F$6-$D$6))-1)*100,0)</f>
        <v>1.0085528486776241</v>
      </c>
      <c r="AE82" s="18">
        <f t="shared" ref="AE82:AE107" si="223">IF(Z8&gt;0,((1+(AE8/Z8))^(1/($F$6-$D$6))-1)*100,0)</f>
        <v>3.2745830237552953</v>
      </c>
      <c r="AF82" s="18">
        <f t="shared" ref="AF82:AF107" si="224">IF($F$6-$D$6 &lt;&gt; 0,(EXP(LN(1+(AF45/100))/($F$6-$D$6))-1)*100,0)</f>
        <v>3.9340462710381718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1.952747386733189</v>
      </c>
      <c r="AJ82" s="18">
        <f t="shared" si="225"/>
        <v>9.357019344731853</v>
      </c>
      <c r="AK82" s="18">
        <f t="shared" si="225"/>
        <v>-1.4977517191325784</v>
      </c>
      <c r="AL82" s="18">
        <f t="shared" si="225"/>
        <v>0.83477933512572378</v>
      </c>
      <c r="AM82" s="18">
        <f t="shared" ref="AM82:AM107" si="226">IF(AND(AM$6-AJ$6 &lt;&gt; 0,AJ8&lt;&gt;0,AM8&lt;&gt;0),(EXP(LN(AM8/AJ8)/(AM$6-AJ$6))-1)*100,0)</f>
        <v>0.60887816321442134</v>
      </c>
      <c r="AO82" s="18">
        <f t="shared" ref="AO82:AO107" si="227">IF($F$6-$D$6 &lt;&gt; 0,(EXP(LN(1+(AO45/100))/($F$6-$D$6))-1)*100,0)</f>
        <v>5.1195552684069057E-2</v>
      </c>
      <c r="AP82" s="18">
        <f t="shared" ref="AP82:AP107" si="228">IF(AK8&gt;0,((1+(AP8/AK8))^(1/($F$6-$D$6))-1)*100,0)</f>
        <v>2.8234183931556522</v>
      </c>
      <c r="AQ82" s="18">
        <f t="shared" ref="AQ82:AQ107" si="229">IF($F$6-$D$6 &lt;&gt; 0,(EXP(LN(1+(AQ45/100))/($F$6-$D$6))-1)*100,0)</f>
        <v>2.8581299568335217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2.56139875533552</v>
      </c>
      <c r="AU82" s="18">
        <f t="shared" si="230"/>
        <v>8.6524170989298774</v>
      </c>
      <c r="AV82" s="18">
        <f t="shared" si="230"/>
        <v>-1.6551568920659454</v>
      </c>
      <c r="AW82" s="18">
        <f t="shared" si="230"/>
        <v>1.2302033916632205</v>
      </c>
      <c r="AX82" s="18">
        <f t="shared" ref="AX82:AX107" si="231">IF(AND(AX$6-AU$6 &lt;&gt; 0,AU8&lt;&gt;0,AX8&lt;&gt;0),(EXP(LN(AX8/AU8)/(AX$6-AU$6))-1)*100,0)</f>
        <v>0.76417485267914476</v>
      </c>
      <c r="AZ82" s="18">
        <f t="shared" ref="AZ82:AZ107" si="232">IF($F$6-$D$6 &lt;&gt; 0,(EXP(LN(1+(AZ45/100))/($F$6-$D$6))-1)*100,0)</f>
        <v>0.25913120058043138</v>
      </c>
      <c r="BA82" s="18">
        <f t="shared" ref="BA82:BA107" si="233">IF(AV8&gt;0,((1+(BA8/AV8))^(1/($F$6-$D$6))-1)*100,0)</f>
        <v>2.8843141943626138</v>
      </c>
      <c r="BB82" s="18">
        <f t="shared" ref="BB82:BB107" si="234">IF($F$6-$D$6 &lt;&gt; 0,(EXP(LN(1+(BB45/100))/($F$6-$D$6))-1)*100,0)</f>
        <v>3.0594375795039319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3.474080128612278</v>
      </c>
      <c r="BF82" s="18">
        <f t="shared" si="235"/>
        <v>20.234525534273693</v>
      </c>
      <c r="BG82" s="18">
        <f t="shared" si="235"/>
        <v>-4.7341011154231065</v>
      </c>
      <c r="BH82" s="18">
        <f t="shared" si="235"/>
        <v>0.9682218269424725</v>
      </c>
      <c r="BI82" s="18">
        <f t="shared" ref="BI82:BI107" si="236">IF(AND(BI$6-BF$6 &lt;&gt; 0,BF8&lt;&gt;0,BI8&lt;&gt;0),(EXP(LN(BI8/BF8)/(BI$6-BF$6))-1)*100,0)</f>
        <v>0.2386539899707163</v>
      </c>
      <c r="BK82" s="18">
        <f t="shared" ref="BK82:BK107" si="237">IF($F$6-$D$6 &lt;&gt; 0,(EXP(LN(1+(BK45/100))/($F$6-$D$6))-1)*100,0)</f>
        <v>-0.96950228010558304</v>
      </c>
      <c r="BL82" s="18">
        <f t="shared" ref="BL82:BL107" si="238">IF(BG8&gt;0,((1+(BL8/BG8))^(1/($F$6-$D$6))-1)*100,0)</f>
        <v>2.0721438681176263</v>
      </c>
      <c r="BM82" s="18">
        <f t="shared" ref="BM82:BM107" si="239">IF($F$6-$D$6 &lt;&gt; 0,(EXP(LN(1+(BM45/100))/($F$6-$D$6))-1)*100,0)</f>
        <v>1.3580452200909754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0.5580345757720151</v>
      </c>
      <c r="BQ82" s="18">
        <f t="shared" si="240"/>
        <v>14.567406410464589</v>
      </c>
      <c r="BR82" s="18">
        <f t="shared" si="240"/>
        <v>-6.7893280635968782</v>
      </c>
      <c r="BS82" s="18">
        <f t="shared" si="240"/>
        <v>-2.5113198803176084</v>
      </c>
      <c r="BT82" s="18">
        <f t="shared" ref="BT82:BT107" si="241">IF(AND(BT$6-BQ$6 &lt;&gt; 0,BQ8&lt;&gt;0,BT8&lt;&gt;0),(EXP(LN(BT8/BQ8)/(BT$6-BQ$6))-1)*100,0)</f>
        <v>-2.8940818718850458</v>
      </c>
      <c r="BV82" s="18">
        <f t="shared" ref="BV82:BV107" si="242">IF($F$6-$D$6 &lt;&gt; 0,(EXP(LN(1+(BV45/100))/($F$6-$D$6))-1)*100,0)</f>
        <v>-3.9587051580186605</v>
      </c>
      <c r="BW82" s="18">
        <f t="shared" ref="BW82:BW107" si="243">IF(BR8&gt;0,((1+(BW8/BR8))^(1/($F$6-$D$6))-1)*100,0)</f>
        <v>1.7860725349635898</v>
      </c>
      <c r="BX82" s="18">
        <f t="shared" ref="BX82:BX107" si="244">IF($F$6-$D$6 &lt;&gt; 0,(EXP(LN(1+(BX45/100))/($F$6-$D$6))-1)*100,0)</f>
        <v>-1.07964369804745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0.19094992302406411</v>
      </c>
      <c r="CB82" s="18">
        <f t="shared" si="245"/>
        <v>4.8496505322895844</v>
      </c>
      <c r="CC82" s="18">
        <f t="shared" si="245"/>
        <v>-4.3932156105834119</v>
      </c>
      <c r="CD82" s="18">
        <f t="shared" si="245"/>
        <v>-3.3858827092717925</v>
      </c>
      <c r="CE82" s="18">
        <f t="shared" ref="CE82:CE107" si="246">IF(AND(CE$6-CB$6 &lt;&gt; 0,CB8&lt;&gt;0,CE8&lt;&gt;0),(EXP(LN(CE8/CB8)/(CE$6-CB$6))-1)*100,0)</f>
        <v>-3.2082085445688802</v>
      </c>
      <c r="CG82" s="18">
        <f t="shared" ref="CG82:CG107" si="247">IF($F$6-$D$6 &lt;&gt; 0,(EXP(LN(1+(CG45/100))/($F$6-$D$6))-1)*100,0)</f>
        <v>-3.7228341287433131</v>
      </c>
      <c r="CH82" s="18">
        <f t="shared" ref="CH82:CH107" si="248">IF(CC8&gt;0,((1+(CH8/CC8))^(1/($F$6-$D$6))-1)*100,0)</f>
        <v>1.789452956907045</v>
      </c>
      <c r="CI82" s="18">
        <f t="shared" ref="CI82:CI107" si="249">IF($F$6-$D$6 &lt;&gt; 0,(EXP(LN(1+(CI45/100))/($F$6-$D$6))-1)*100,0)</f>
        <v>-0.91777089053152183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3.2967314220573973</v>
      </c>
      <c r="CM82" s="18">
        <f t="shared" si="250"/>
        <v>-20.742862489124125</v>
      </c>
      <c r="CN82" s="18">
        <f t="shared" si="250"/>
        <v>-4.2325871671873188</v>
      </c>
      <c r="CO82" s="18">
        <f t="shared" si="250"/>
        <v>-1.7967274866905081</v>
      </c>
      <c r="CP82" s="18">
        <f t="shared" ref="CP82:CP107" si="251">IF(AND(CP$6-CM$6 &lt;&gt; 0,CM8&lt;&gt;0,CP8&lt;&gt;0),(EXP(LN(CP8/CM8)/(CP$6-CM$6))-1)*100,0)</f>
        <v>-3.8610947020958464</v>
      </c>
      <c r="CR82" s="18">
        <f t="shared" ref="CR82:CR107" si="252">IF($F$6-$D$6 &lt;&gt; 0,(EXP(LN(1+(CR45/100))/($F$6-$D$6))-1)*100,0)</f>
        <v>-2.6154880820490667</v>
      </c>
      <c r="CS82" s="18">
        <f t="shared" ref="CS82:CS107" si="253">IF(CN8&gt;0,((1+(CS8/CN8))^(1/($F$6-$D$6))-1)*100,0)</f>
        <v>1.6721777947224181</v>
      </c>
      <c r="CT82" s="18">
        <f t="shared" ref="CT82:CT107" si="254">IF($F$6-$D$6 &lt;&gt; 0,(EXP(LN(1+(CT45/100))/($F$6-$D$6))-1)*100,0)</f>
        <v>-0.31071857200356545</v>
      </c>
    </row>
    <row r="83" spans="1:98" x14ac:dyDescent="0.2">
      <c r="A83" t="str">
        <f t="shared" si="209"/>
        <v>12 Other managers and proprietors</v>
      </c>
      <c r="B83" s="18">
        <f t="shared" si="210"/>
        <v>2.7993902618635769</v>
      </c>
      <c r="C83" s="18">
        <f t="shared" si="210"/>
        <v>-6.2047250537148546</v>
      </c>
      <c r="D83" s="18">
        <f t="shared" si="210"/>
        <v>7.5937823614055322</v>
      </c>
      <c r="E83" s="18">
        <f t="shared" si="210"/>
        <v>4.1312385327073597</v>
      </c>
      <c r="F83" s="18">
        <f t="shared" si="211"/>
        <v>4.5160404842614632</v>
      </c>
      <c r="H83" s="18">
        <f t="shared" si="212"/>
        <v>5.2728581777830685</v>
      </c>
      <c r="I83" s="18">
        <f t="shared" si="213"/>
        <v>5.0493258692885012</v>
      </c>
      <c r="J83" s="18">
        <f t="shared" si="214"/>
        <v>8.1859305448272366</v>
      </c>
      <c r="L83" t="str">
        <f t="shared" ref="L83:L106" si="255">A83</f>
        <v>12 Other managers and proprietors</v>
      </c>
      <c r="M83" s="18">
        <f t="shared" si="215"/>
        <v>4.653825685196189</v>
      </c>
      <c r="N83" s="18">
        <f t="shared" si="215"/>
        <v>-8.0107146641820393</v>
      </c>
      <c r="O83" s="18">
        <f t="shared" si="215"/>
        <v>7.1616947691613086</v>
      </c>
      <c r="P83" s="18">
        <f t="shared" si="215"/>
        <v>4.3502101609808275</v>
      </c>
      <c r="Q83" s="18">
        <f t="shared" si="216"/>
        <v>4.3948980568685014</v>
      </c>
      <c r="S83" s="18">
        <f t="shared" si="217"/>
        <v>5.2790788805082478</v>
      </c>
      <c r="T83" s="18">
        <f t="shared" si="218"/>
        <v>4.8853961108719979</v>
      </c>
      <c r="U83" s="18">
        <f t="shared" si="219"/>
        <v>8.0820747756858111</v>
      </c>
      <c r="W83" t="str">
        <f t="shared" ref="W83:W106" si="256">A83</f>
        <v>12 Other managers and proprietors</v>
      </c>
      <c r="X83" s="18">
        <f t="shared" si="220"/>
        <v>2.5523474196678775</v>
      </c>
      <c r="Y83" s="18">
        <f t="shared" si="220"/>
        <v>-0.26227243807801504</v>
      </c>
      <c r="Z83" s="18">
        <f t="shared" si="220"/>
        <v>2.857827392491008</v>
      </c>
      <c r="AA83" s="18">
        <f t="shared" si="220"/>
        <v>2.7790036508303917</v>
      </c>
      <c r="AB83" s="18">
        <f t="shared" si="221"/>
        <v>2.6108156252937498</v>
      </c>
      <c r="AD83" s="18">
        <f t="shared" si="222"/>
        <v>2.8052715173706444</v>
      </c>
      <c r="AE83" s="18">
        <f t="shared" si="223"/>
        <v>4.0142791374820908</v>
      </c>
      <c r="AF83" s="18">
        <f t="shared" si="224"/>
        <v>5.767844931850763</v>
      </c>
      <c r="AH83" t="str">
        <f t="shared" ref="AH83:AH106" si="257">L83</f>
        <v>12 Other managers and proprietors</v>
      </c>
      <c r="AI83" s="18">
        <f t="shared" si="225"/>
        <v>2.5461020222572239</v>
      </c>
      <c r="AJ83" s="18">
        <f t="shared" si="225"/>
        <v>3.4655433739454011</v>
      </c>
      <c r="AK83" s="18">
        <f t="shared" si="225"/>
        <v>1.1746813650928445</v>
      </c>
      <c r="AL83" s="18">
        <f t="shared" si="225"/>
        <v>2.5603570097885164</v>
      </c>
      <c r="AM83" s="18">
        <f t="shared" si="226"/>
        <v>2.1814092580555444</v>
      </c>
      <c r="AO83" s="18">
        <f t="shared" si="227"/>
        <v>2.0963691912613491</v>
      </c>
      <c r="AP83" s="18">
        <f t="shared" si="228"/>
        <v>3.7336808263394694</v>
      </c>
      <c r="AQ83" s="18">
        <f t="shared" si="229"/>
        <v>5.0641495702024475</v>
      </c>
      <c r="AS83" t="str">
        <f t="shared" ref="AS83:AS106" si="258">W83</f>
        <v>12 Other managers and proprietors</v>
      </c>
      <c r="AT83" s="18">
        <f t="shared" si="230"/>
        <v>1.3725038566930303</v>
      </c>
      <c r="AU83" s="18">
        <f t="shared" si="230"/>
        <v>-0.83494155975554207</v>
      </c>
      <c r="AV83" s="18">
        <f t="shared" si="230"/>
        <v>2.4690253263341067</v>
      </c>
      <c r="AW83" s="18">
        <f t="shared" si="230"/>
        <v>2.2024574523483276</v>
      </c>
      <c r="AX83" s="18">
        <f t="shared" si="231"/>
        <v>2.092994590948094</v>
      </c>
      <c r="AZ83" s="18">
        <f t="shared" si="232"/>
        <v>2.2912362697271149</v>
      </c>
      <c r="BA83" s="18">
        <f t="shared" si="233"/>
        <v>3.706837799142626</v>
      </c>
      <c r="BB83" s="18">
        <f t="shared" si="234"/>
        <v>5.1731683139880191</v>
      </c>
      <c r="BD83" t="str">
        <f t="shared" ref="BD83:BD106" si="259">AH83</f>
        <v>12 Other managers and proprietors</v>
      </c>
      <c r="BE83" s="18">
        <f t="shared" si="235"/>
        <v>-0.49202948889226494</v>
      </c>
      <c r="BF83" s="18">
        <f t="shared" si="235"/>
        <v>11.815545585621635</v>
      </c>
      <c r="BG83" s="18">
        <f t="shared" si="235"/>
        <v>-3.2085561671456375</v>
      </c>
      <c r="BH83" s="18">
        <f t="shared" si="235"/>
        <v>0.99103420737283177</v>
      </c>
      <c r="BI83" s="18">
        <f t="shared" si="236"/>
        <v>0.29567407660047174</v>
      </c>
      <c r="BK83" s="18">
        <f t="shared" si="237"/>
        <v>-0.42869421806854824</v>
      </c>
      <c r="BL83" s="18">
        <f t="shared" si="238"/>
        <v>2.3504838570596487</v>
      </c>
      <c r="BM83" s="18">
        <f t="shared" si="239"/>
        <v>2.0435844409462778</v>
      </c>
      <c r="BO83" t="str">
        <f t="shared" ref="BO83:BO106" si="260">AS83</f>
        <v>12 Other managers and proprietors</v>
      </c>
      <c r="BP83" s="18">
        <f t="shared" si="240"/>
        <v>-0.39034055431920178</v>
      </c>
      <c r="BQ83" s="18">
        <f t="shared" si="240"/>
        <v>6.5740362942779962</v>
      </c>
      <c r="BR83" s="18">
        <f t="shared" si="240"/>
        <v>-3.5659352877076</v>
      </c>
      <c r="BS83" s="18">
        <f t="shared" si="240"/>
        <v>-1.5044771258892808</v>
      </c>
      <c r="BT83" s="18">
        <f t="shared" si="241"/>
        <v>-1.6701124757186991</v>
      </c>
      <c r="BV83" s="18">
        <f t="shared" si="242"/>
        <v>-2.1964802894129609</v>
      </c>
      <c r="BW83" s="18">
        <f t="shared" si="243"/>
        <v>2.4378439101602423</v>
      </c>
      <c r="BX83" s="18">
        <f t="shared" si="244"/>
        <v>0.94689972839703263</v>
      </c>
      <c r="BZ83" t="str">
        <f t="shared" ref="BZ83:BZ106" si="261">BD83</f>
        <v>12 Other managers and proprietors</v>
      </c>
      <c r="CA83" s="18">
        <f t="shared" si="245"/>
        <v>-0.54440342909030104</v>
      </c>
      <c r="CB83" s="18">
        <f t="shared" si="245"/>
        <v>-10.78857334582538</v>
      </c>
      <c r="CC83" s="18">
        <f t="shared" si="245"/>
        <v>-2.7385087281858067</v>
      </c>
      <c r="CD83" s="18">
        <f t="shared" si="245"/>
        <v>-3.7464719679424108</v>
      </c>
      <c r="CE83" s="18">
        <f t="shared" si="246"/>
        <v>-3.890076925517294</v>
      </c>
      <c r="CG83" s="18">
        <f t="shared" si="247"/>
        <v>-3.4116502623810496</v>
      </c>
      <c r="CH83" s="18">
        <f t="shared" si="248"/>
        <v>1.9925417762508335</v>
      </c>
      <c r="CI83" s="18">
        <f t="shared" si="249"/>
        <v>-0.42219274118587835</v>
      </c>
      <c r="CK83" t="str">
        <f t="shared" ref="CK83:CK106" si="262">BO83</f>
        <v>12 Other managers and proprietors</v>
      </c>
      <c r="CL83" s="18">
        <f t="shared" si="250"/>
        <v>-0.81761957986841161</v>
      </c>
      <c r="CM83" s="18">
        <f t="shared" si="250"/>
        <v>-26.902203087382993</v>
      </c>
      <c r="CN83" s="18">
        <f t="shared" si="250"/>
        <v>-1.8354340879424891</v>
      </c>
      <c r="CO83" s="18">
        <f t="shared" si="250"/>
        <v>-2.0554275418666501</v>
      </c>
      <c r="CP83" s="18">
        <f t="shared" si="251"/>
        <v>-3.7628813327196808</v>
      </c>
      <c r="CR83" s="18">
        <f t="shared" si="252"/>
        <v>-1.9821512252214402</v>
      </c>
      <c r="CS83" s="18">
        <f t="shared" si="253"/>
        <v>1.9094719903962831</v>
      </c>
      <c r="CT83" s="18">
        <f t="shared" si="254"/>
        <v>0.44362959210244579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3.6023311461478524</v>
      </c>
      <c r="C84" s="18">
        <f t="shared" si="210"/>
        <v>-2.7539625071843488</v>
      </c>
      <c r="D84" s="18">
        <f t="shared" si="210"/>
        <v>8.642144259330653</v>
      </c>
      <c r="E84" s="18">
        <f t="shared" si="210"/>
        <v>2.9014132749208832</v>
      </c>
      <c r="F84" s="18">
        <f t="shared" si="211"/>
        <v>4.2929157965914788</v>
      </c>
      <c r="H84" s="18">
        <f t="shared" si="212"/>
        <v>4.7804684849452439</v>
      </c>
      <c r="I84" s="18">
        <f t="shared" si="213"/>
        <v>3.5368782567442025</v>
      </c>
      <c r="J84" s="18">
        <f t="shared" si="214"/>
        <v>6.8431946822765655</v>
      </c>
      <c r="L84" t="str">
        <f t="shared" si="255"/>
        <v>21 Science, research, engineering and technology professionals</v>
      </c>
      <c r="M84" s="18">
        <f t="shared" si="215"/>
        <v>5.4119853726789291</v>
      </c>
      <c r="N84" s="18">
        <f t="shared" si="215"/>
        <v>-3.5805263136595933</v>
      </c>
      <c r="O84" s="18">
        <f t="shared" si="215"/>
        <v>10.161651904161406</v>
      </c>
      <c r="P84" s="18">
        <f t="shared" si="215"/>
        <v>3.2270543236576632</v>
      </c>
      <c r="Q84" s="18">
        <f t="shared" si="216"/>
        <v>4.8976523833391683</v>
      </c>
      <c r="S84" s="18">
        <f t="shared" si="217"/>
        <v>5.4886747271101877</v>
      </c>
      <c r="T84" s="18">
        <f t="shared" si="218"/>
        <v>3.9123305420913246</v>
      </c>
      <c r="U84" s="18">
        <f t="shared" si="219"/>
        <v>7.6161340426406321</v>
      </c>
      <c r="W84" t="str">
        <f t="shared" si="256"/>
        <v>21 Science, research, engineering and technology professionals</v>
      </c>
      <c r="X84" s="18">
        <f t="shared" si="220"/>
        <v>2.6907903652933829</v>
      </c>
      <c r="Y84" s="18">
        <f t="shared" si="220"/>
        <v>5.7153298636494876</v>
      </c>
      <c r="Z84" s="18">
        <f t="shared" si="220"/>
        <v>4.2562047947382498</v>
      </c>
      <c r="AA84" s="18">
        <f t="shared" si="220"/>
        <v>1.4763338225219469</v>
      </c>
      <c r="AB84" s="18">
        <f t="shared" si="221"/>
        <v>2.5990762633690379</v>
      </c>
      <c r="AD84" s="18">
        <f t="shared" si="222"/>
        <v>2.3946225531705334</v>
      </c>
      <c r="AE84" s="18">
        <f t="shared" si="223"/>
        <v>2.7936604675901311</v>
      </c>
      <c r="AF84" s="18">
        <f t="shared" si="224"/>
        <v>4.5095104241365425</v>
      </c>
      <c r="AH84" t="str">
        <f t="shared" si="257"/>
        <v>21 Science, research, engineering and technology professionals</v>
      </c>
      <c r="AI84" s="18">
        <f t="shared" si="225"/>
        <v>1.2398083860084563</v>
      </c>
      <c r="AJ84" s="18">
        <f t="shared" si="225"/>
        <v>14.437310353962651</v>
      </c>
      <c r="AK84" s="18">
        <f t="shared" si="225"/>
        <v>3.965538920243028</v>
      </c>
      <c r="AL84" s="18">
        <f t="shared" si="225"/>
        <v>1.4575389220514712</v>
      </c>
      <c r="AM84" s="18">
        <f t="shared" si="226"/>
        <v>3.0068532309303508</v>
      </c>
      <c r="AO84" s="18">
        <f t="shared" si="227"/>
        <v>2.2867434352625837</v>
      </c>
      <c r="AP84" s="18">
        <f t="shared" si="228"/>
        <v>2.700075007155589</v>
      </c>
      <c r="AQ84" s="18">
        <f t="shared" si="229"/>
        <v>4.3537068947602897</v>
      </c>
      <c r="AS84" t="str">
        <f t="shared" si="258"/>
        <v>21 Science, research, engineering and technology professionals</v>
      </c>
      <c r="AT84" s="18">
        <f t="shared" si="230"/>
        <v>2.4074349807599704</v>
      </c>
      <c r="AU84" s="18">
        <f t="shared" si="230"/>
        <v>7.6262231898312161</v>
      </c>
      <c r="AV84" s="18">
        <f t="shared" si="230"/>
        <v>2.9175195482121108</v>
      </c>
      <c r="AW84" s="18">
        <f t="shared" si="230"/>
        <v>0.98867787125962447</v>
      </c>
      <c r="AX84" s="18">
        <f t="shared" si="231"/>
        <v>1.9924959441525392</v>
      </c>
      <c r="AZ84" s="18">
        <f t="shared" si="232"/>
        <v>1.6275746440601147</v>
      </c>
      <c r="BA84" s="18">
        <f t="shared" si="233"/>
        <v>2.4098751284227671</v>
      </c>
      <c r="BB84" s="18">
        <f t="shared" si="234"/>
        <v>3.6143343186925359</v>
      </c>
      <c r="BD84" t="str">
        <f t="shared" si="259"/>
        <v>21 Science, research, engineering and technology professionals</v>
      </c>
      <c r="BE84" s="18">
        <f t="shared" si="235"/>
        <v>2.9254353457561555</v>
      </c>
      <c r="BF84" s="18">
        <f t="shared" si="235"/>
        <v>22.556093005362186</v>
      </c>
      <c r="BG84" s="18">
        <f t="shared" si="235"/>
        <v>-0.10154488366227454</v>
      </c>
      <c r="BH84" s="18">
        <f t="shared" si="235"/>
        <v>0.53848971646102139</v>
      </c>
      <c r="BI84" s="18">
        <f t="shared" si="236"/>
        <v>1.5876165748976545</v>
      </c>
      <c r="BK84" s="18">
        <f t="shared" si="237"/>
        <v>0.32469051932353388</v>
      </c>
      <c r="BL84" s="18">
        <f t="shared" si="238"/>
        <v>1.7237271139273203</v>
      </c>
      <c r="BM84" s="18">
        <f t="shared" si="239"/>
        <v>1.9806256689045121</v>
      </c>
      <c r="BO84" t="str">
        <f t="shared" si="260"/>
        <v>21 Science, research, engineering and technology professionals</v>
      </c>
      <c r="BP84" s="18">
        <f t="shared" si="240"/>
        <v>0.50456158194329692</v>
      </c>
      <c r="BQ84" s="18">
        <f t="shared" si="240"/>
        <v>20.394130438112757</v>
      </c>
      <c r="BR84" s="18">
        <f t="shared" si="240"/>
        <v>-0.95616767610181563</v>
      </c>
      <c r="BS84" s="18">
        <f t="shared" si="240"/>
        <v>-1.399516932423206</v>
      </c>
      <c r="BT84" s="18">
        <f t="shared" si="241"/>
        <v>-2.1110718481309743E-2</v>
      </c>
      <c r="BV84" s="18">
        <f t="shared" si="242"/>
        <v>-1.2519547936403308</v>
      </c>
      <c r="BW84" s="18">
        <f t="shared" si="243"/>
        <v>1.8043224572751093</v>
      </c>
      <c r="BX84" s="18">
        <f t="shared" si="244"/>
        <v>0.85051219765492903</v>
      </c>
      <c r="BZ84" t="str">
        <f t="shared" si="261"/>
        <v>21 Science, research, engineering and technology professionals</v>
      </c>
      <c r="CA84" s="18">
        <f t="shared" si="245"/>
        <v>-0.6202474616534448</v>
      </c>
      <c r="CB84" s="18">
        <f t="shared" si="245"/>
        <v>7.0511439039039558</v>
      </c>
      <c r="CC84" s="18">
        <f t="shared" si="245"/>
        <v>1.3161615873572119</v>
      </c>
      <c r="CD84" s="18">
        <f t="shared" si="245"/>
        <v>-3.0754754882867275</v>
      </c>
      <c r="CE84" s="18">
        <f t="shared" si="246"/>
        <v>-1.1116549098813877</v>
      </c>
      <c r="CG84" s="18">
        <f t="shared" si="247"/>
        <v>-1.6331655807046874</v>
      </c>
      <c r="CH84" s="18">
        <f t="shared" si="248"/>
        <v>1.5992915436738642</v>
      </c>
      <c r="CI84" s="18">
        <f t="shared" si="249"/>
        <v>0.32481922269820274</v>
      </c>
      <c r="CK84" t="str">
        <f t="shared" si="262"/>
        <v>21 Science, research, engineering and technology professionals</v>
      </c>
      <c r="CL84" s="18">
        <f t="shared" si="250"/>
        <v>6.6614836653487108</v>
      </c>
      <c r="CM84" s="18">
        <f t="shared" si="250"/>
        <v>-6.7039097837446882</v>
      </c>
      <c r="CN84" s="18">
        <f t="shared" si="250"/>
        <v>4.2081815384714005</v>
      </c>
      <c r="CO84" s="18">
        <f t="shared" si="250"/>
        <v>-2.2060902584056019</v>
      </c>
      <c r="CP84" s="18">
        <f t="shared" si="251"/>
        <v>-0.53834899073018638</v>
      </c>
      <c r="CR84" s="18">
        <f t="shared" si="252"/>
        <v>-0.11311294708536979</v>
      </c>
      <c r="CS84" s="18">
        <f t="shared" si="253"/>
        <v>2.0763075652764806</v>
      </c>
      <c r="CT84" s="18">
        <f t="shared" si="254"/>
        <v>1.9916536646297667</v>
      </c>
    </row>
    <row r="85" spans="1:98" x14ac:dyDescent="0.2">
      <c r="A85" t="str">
        <f t="shared" si="209"/>
        <v>22 Health professionals</v>
      </c>
      <c r="B85" s="18">
        <f t="shared" si="210"/>
        <v>3.8870884127678584</v>
      </c>
      <c r="C85" s="18">
        <f t="shared" si="210"/>
        <v>-2.795339977491651</v>
      </c>
      <c r="D85" s="18">
        <f t="shared" si="210"/>
        <v>6.3837102977012616</v>
      </c>
      <c r="E85" s="18">
        <f t="shared" si="210"/>
        <v>3.0820144997703691</v>
      </c>
      <c r="F85" s="18">
        <f t="shared" si="211"/>
        <v>3.7213671764021905</v>
      </c>
      <c r="H85" s="18">
        <f t="shared" si="212"/>
        <v>4.1710341986602728</v>
      </c>
      <c r="I85" s="18">
        <f t="shared" si="213"/>
        <v>3.8785802638470646</v>
      </c>
      <c r="J85" s="18">
        <f t="shared" si="214"/>
        <v>6.6197084693077723</v>
      </c>
      <c r="L85" t="str">
        <f t="shared" si="255"/>
        <v>22 Health professionals</v>
      </c>
      <c r="M85" s="18">
        <f t="shared" si="215"/>
        <v>5.4968469195659564</v>
      </c>
      <c r="N85" s="18">
        <f t="shared" si="215"/>
        <v>-4.5223317705571979</v>
      </c>
      <c r="O85" s="18">
        <f t="shared" si="215"/>
        <v>4.9357333671709469</v>
      </c>
      <c r="P85" s="18">
        <f t="shared" si="215"/>
        <v>2.8497119326712284</v>
      </c>
      <c r="Q85" s="18">
        <f t="shared" si="216"/>
        <v>3.0171072639693541</v>
      </c>
      <c r="S85" s="18">
        <f t="shared" si="217"/>
        <v>3.5404036573868813</v>
      </c>
      <c r="T85" s="18">
        <f t="shared" si="218"/>
        <v>3.8158486451411289</v>
      </c>
      <c r="U85" s="18">
        <f t="shared" si="219"/>
        <v>6.1237883214170008</v>
      </c>
      <c r="W85" t="str">
        <f t="shared" si="256"/>
        <v>22 Health professionals</v>
      </c>
      <c r="X85" s="18">
        <f t="shared" si="220"/>
        <v>2.0142526481482292</v>
      </c>
      <c r="Y85" s="18">
        <f t="shared" si="220"/>
        <v>2.8579288664780211</v>
      </c>
      <c r="Z85" s="18">
        <f t="shared" si="220"/>
        <v>3.3954386064571906E-3</v>
      </c>
      <c r="AA85" s="18">
        <f t="shared" si="220"/>
        <v>0.6172745514865241</v>
      </c>
      <c r="AB85" s="18">
        <f t="shared" si="221"/>
        <v>0.563368543885856</v>
      </c>
      <c r="AD85" s="18">
        <f t="shared" si="222"/>
        <v>0.41223061348909518</v>
      </c>
      <c r="AE85" s="18">
        <f t="shared" si="223"/>
        <v>3.0912219681285436</v>
      </c>
      <c r="AF85" s="18">
        <f t="shared" si="224"/>
        <v>3.3632244358005936</v>
      </c>
      <c r="AH85" t="str">
        <f t="shared" si="257"/>
        <v>22 Health professionals</v>
      </c>
      <c r="AI85" s="18">
        <f t="shared" si="225"/>
        <v>-7.9154618860506343</v>
      </c>
      <c r="AJ85" s="18">
        <f t="shared" si="225"/>
        <v>-7.6641549096870492</v>
      </c>
      <c r="AK85" s="18">
        <f t="shared" si="225"/>
        <v>-12.014221933295033</v>
      </c>
      <c r="AL85" s="18">
        <f t="shared" si="225"/>
        <v>-8.8972103055395273</v>
      </c>
      <c r="AM85" s="18">
        <f t="shared" si="226"/>
        <v>-9.8072056143759347</v>
      </c>
      <c r="AO85" s="18">
        <f t="shared" si="227"/>
        <v>-9.948294258796853</v>
      </c>
      <c r="AP85" s="18">
        <f t="shared" si="228"/>
        <v>1.0789277755937521</v>
      </c>
      <c r="AQ85" s="18">
        <f t="shared" si="229"/>
        <v>-6.2087803818157816</v>
      </c>
      <c r="AS85" t="str">
        <f t="shared" si="258"/>
        <v>22 Health professionals</v>
      </c>
      <c r="AT85" s="18">
        <f t="shared" si="230"/>
        <v>2.8022359723957502</v>
      </c>
      <c r="AU85" s="18">
        <f t="shared" si="230"/>
        <v>12.534791690375457</v>
      </c>
      <c r="AV85" s="18">
        <f t="shared" si="230"/>
        <v>0.51170692239752569</v>
      </c>
      <c r="AW85" s="18">
        <f t="shared" si="230"/>
        <v>1.3319755380532428</v>
      </c>
      <c r="AX85" s="18">
        <f t="shared" si="231"/>
        <v>1.7395229298166059</v>
      </c>
      <c r="AZ85" s="18">
        <f t="shared" si="232"/>
        <v>1.0578115565756496</v>
      </c>
      <c r="BA85" s="18">
        <f t="shared" si="233"/>
        <v>2.937214332125726</v>
      </c>
      <c r="BB85" s="18">
        <f t="shared" si="234"/>
        <v>3.6605598273514728</v>
      </c>
      <c r="BD85" t="str">
        <f t="shared" si="259"/>
        <v>22 Health professionals</v>
      </c>
      <c r="BE85" s="18">
        <f t="shared" si="235"/>
        <v>3.8156142578906094</v>
      </c>
      <c r="BF85" s="18">
        <f t="shared" si="235"/>
        <v>20.837961251673587</v>
      </c>
      <c r="BG85" s="18">
        <f t="shared" si="235"/>
        <v>-0.76796260722808984</v>
      </c>
      <c r="BH85" s="18">
        <f t="shared" si="235"/>
        <v>1.5495291795314614</v>
      </c>
      <c r="BI85" s="18">
        <f t="shared" si="236"/>
        <v>1.921341092352491</v>
      </c>
      <c r="BK85" s="18">
        <f t="shared" si="237"/>
        <v>0.7710797970210459</v>
      </c>
      <c r="BL85" s="18">
        <f t="shared" si="238"/>
        <v>2.9706376213989749</v>
      </c>
      <c r="BM85" s="18">
        <f t="shared" si="239"/>
        <v>3.4921222850002209</v>
      </c>
      <c r="BO85" t="str">
        <f t="shared" si="260"/>
        <v>22 Health professionals</v>
      </c>
      <c r="BP85" s="18">
        <f t="shared" si="240"/>
        <v>2.7746439471319606</v>
      </c>
      <c r="BQ85" s="18">
        <f t="shared" si="240"/>
        <v>21.146432205382126</v>
      </c>
      <c r="BR85" s="18">
        <f t="shared" si="240"/>
        <v>-5.2561610624545008</v>
      </c>
      <c r="BS85" s="18">
        <f t="shared" si="240"/>
        <v>-2.7474625878743275</v>
      </c>
      <c r="BT85" s="18">
        <f t="shared" si="241"/>
        <v>-2.2048801594458767</v>
      </c>
      <c r="BV85" s="18">
        <f t="shared" si="242"/>
        <v>-3.5909906715227868</v>
      </c>
      <c r="BW85" s="18">
        <f t="shared" si="243"/>
        <v>1.9848400205790595</v>
      </c>
      <c r="BX85" s="18">
        <f t="shared" si="244"/>
        <v>-0.54962856558447015</v>
      </c>
      <c r="BZ85" t="str">
        <f t="shared" si="261"/>
        <v>22 Health professionals</v>
      </c>
      <c r="CA85" s="18">
        <f t="shared" si="245"/>
        <v>3.5854351495965053</v>
      </c>
      <c r="CB85" s="18">
        <f t="shared" si="245"/>
        <v>-11.225020612370596</v>
      </c>
      <c r="CC85" s="18">
        <f t="shared" si="245"/>
        <v>-5.4934585469821551</v>
      </c>
      <c r="CD85" s="18">
        <f t="shared" si="245"/>
        <v>-5.8520040046737831</v>
      </c>
      <c r="CE85" s="18">
        <f t="shared" si="246"/>
        <v>-6.0856578348271073</v>
      </c>
      <c r="CG85" s="18">
        <f t="shared" si="247"/>
        <v>-5.7326402491440387</v>
      </c>
      <c r="CH85" s="18">
        <f t="shared" si="248"/>
        <v>1.5281896019573304</v>
      </c>
      <c r="CI85" s="18">
        <f t="shared" si="249"/>
        <v>-2.6544431917230993</v>
      </c>
      <c r="CK85" t="str">
        <f t="shared" si="262"/>
        <v>22 Health professionals</v>
      </c>
      <c r="CL85" s="18">
        <f t="shared" si="250"/>
        <v>8.8166431815384314</v>
      </c>
      <c r="CM85" s="18">
        <f t="shared" si="250"/>
        <v>-0.24348035130301593</v>
      </c>
      <c r="CN85" s="18">
        <f t="shared" si="250"/>
        <v>-2.2242534501331179</v>
      </c>
      <c r="CO85" s="18">
        <f t="shared" si="250"/>
        <v>-2.4228041596921268</v>
      </c>
      <c r="CP85" s="18">
        <f t="shared" si="251"/>
        <v>-2.2259127701927506</v>
      </c>
      <c r="CR85" s="18">
        <f t="shared" si="252"/>
        <v>-2.3566654294138401</v>
      </c>
      <c r="CS85" s="18">
        <f t="shared" si="253"/>
        <v>1.9048865906117651</v>
      </c>
      <c r="CT85" s="18">
        <f t="shared" si="254"/>
        <v>0.174038769096585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1.8252881447185398</v>
      </c>
      <c r="C86" s="18">
        <f t="shared" si="210"/>
        <v>-2.2123746221092477</v>
      </c>
      <c r="D86" s="18">
        <f t="shared" si="210"/>
        <v>2.8429576118351063</v>
      </c>
      <c r="E86" s="18">
        <f t="shared" si="210"/>
        <v>1.8218757519488316</v>
      </c>
      <c r="F86" s="18">
        <f t="shared" si="211"/>
        <v>1.8821207144718022</v>
      </c>
      <c r="H86" s="18">
        <f t="shared" si="212"/>
        <v>2.1611049427455287</v>
      </c>
      <c r="I86" s="18">
        <f t="shared" si="213"/>
        <v>3.3104056151764594</v>
      </c>
      <c r="J86" s="18">
        <f t="shared" si="214"/>
        <v>4.7573216447951872</v>
      </c>
      <c r="L86" t="str">
        <f t="shared" si="255"/>
        <v>23 Teaching and other educational professionals</v>
      </c>
      <c r="M86" s="18">
        <f t="shared" si="215"/>
        <v>2.9710316295638028</v>
      </c>
      <c r="N86" s="18">
        <f t="shared" si="215"/>
        <v>0.35766199754945216</v>
      </c>
      <c r="O86" s="18">
        <f t="shared" si="215"/>
        <v>2.9220149650513561</v>
      </c>
      <c r="P86" s="18">
        <f t="shared" si="215"/>
        <v>1.8813286922982675</v>
      </c>
      <c r="Q86" s="18">
        <f t="shared" si="216"/>
        <v>2.1091994072101716</v>
      </c>
      <c r="S86" s="18">
        <f t="shared" si="217"/>
        <v>2.2270496308602006</v>
      </c>
      <c r="T86" s="18">
        <f t="shared" si="218"/>
        <v>3.425736621337383</v>
      </c>
      <c r="U86" s="18">
        <f t="shared" si="219"/>
        <v>4.8982755596652661</v>
      </c>
      <c r="W86" t="str">
        <f t="shared" si="256"/>
        <v>23 Teaching and other educational professionals</v>
      </c>
      <c r="X86" s="18">
        <f t="shared" si="220"/>
        <v>-3.7601784428136331</v>
      </c>
      <c r="Y86" s="18">
        <f t="shared" si="220"/>
        <v>9.0336019509141607</v>
      </c>
      <c r="Z86" s="18">
        <f t="shared" si="220"/>
        <v>-5.4396272058948476</v>
      </c>
      <c r="AA86" s="18">
        <f t="shared" si="220"/>
        <v>-2.7571228158520533</v>
      </c>
      <c r="AB86" s="18">
        <f t="shared" si="221"/>
        <v>-2.9115059111587849</v>
      </c>
      <c r="AD86" s="18">
        <f t="shared" si="222"/>
        <v>-3.6596413756259771</v>
      </c>
      <c r="AE86" s="18">
        <f t="shared" si="223"/>
        <v>2.1206370214994719</v>
      </c>
      <c r="AF86" s="18">
        <f t="shared" si="224"/>
        <v>-0.40046419404091704</v>
      </c>
      <c r="AH86" t="str">
        <f t="shared" si="257"/>
        <v>23 Teaching and other educational professionals</v>
      </c>
      <c r="AI86" s="18">
        <f t="shared" si="225"/>
        <v>-15.422028146114075</v>
      </c>
      <c r="AJ86" s="18">
        <f t="shared" si="225"/>
        <v>-10.815775943629246</v>
      </c>
      <c r="AK86" s="18">
        <f t="shared" si="225"/>
        <v>-13.649023011138938</v>
      </c>
      <c r="AL86" s="18">
        <f t="shared" si="225"/>
        <v>-0.55122110979433092</v>
      </c>
      <c r="AM86" s="18">
        <f t="shared" si="226"/>
        <v>-5.4903447274969874</v>
      </c>
      <c r="AO86" s="18">
        <f t="shared" si="227"/>
        <v>-5.1242136455834864</v>
      </c>
      <c r="AP86" s="18">
        <f t="shared" si="228"/>
        <v>0.88947550665825492</v>
      </c>
      <c r="AQ86" s="18">
        <f t="shared" si="229"/>
        <v>-3.3875326798205374</v>
      </c>
      <c r="AS86" t="str">
        <f t="shared" si="258"/>
        <v>23 Teaching and other educational professionals</v>
      </c>
      <c r="AT86" s="18">
        <f t="shared" si="230"/>
        <v>-2.4130998180739494</v>
      </c>
      <c r="AU86" s="18">
        <f t="shared" si="230"/>
        <v>5.257585879010751</v>
      </c>
      <c r="AV86" s="18">
        <f t="shared" si="230"/>
        <v>-5.3785014506753548</v>
      </c>
      <c r="AW86" s="18">
        <f t="shared" si="230"/>
        <v>-1.25155222403599</v>
      </c>
      <c r="AX86" s="18">
        <f t="shared" si="231"/>
        <v>-2.1706696635956035</v>
      </c>
      <c r="AZ86" s="18">
        <f t="shared" si="232"/>
        <v>-2.6468236758826591</v>
      </c>
      <c r="BA86" s="18">
        <f t="shared" si="233"/>
        <v>1.9562636228506625</v>
      </c>
      <c r="BB86" s="18">
        <f t="shared" si="234"/>
        <v>3.9686567458274702E-2</v>
      </c>
      <c r="BD86" t="str">
        <f t="shared" si="259"/>
        <v>23 Teaching and other educational professionals</v>
      </c>
      <c r="BE86" s="18">
        <f t="shared" si="235"/>
        <v>-0.70152036782538119</v>
      </c>
      <c r="BF86" s="18">
        <f t="shared" si="235"/>
        <v>27.822399910214823</v>
      </c>
      <c r="BG86" s="18">
        <f t="shared" si="235"/>
        <v>-5.5924810334070374</v>
      </c>
      <c r="BH86" s="18">
        <f t="shared" si="235"/>
        <v>1.0384661755212132</v>
      </c>
      <c r="BI86" s="18">
        <f t="shared" si="236"/>
        <v>0.38219977618412226</v>
      </c>
      <c r="BK86" s="18">
        <f t="shared" si="237"/>
        <v>-1.2220463767967482</v>
      </c>
      <c r="BL86" s="18">
        <f t="shared" si="238"/>
        <v>1.8727418020270559</v>
      </c>
      <c r="BM86" s="18">
        <f t="shared" si="239"/>
        <v>0.95055607908831607</v>
      </c>
      <c r="BO86" t="str">
        <f t="shared" si="260"/>
        <v>23 Teaching and other educational professionals</v>
      </c>
      <c r="BP86" s="18">
        <f t="shared" si="240"/>
        <v>-1.5667148705264311</v>
      </c>
      <c r="BQ86" s="18">
        <f t="shared" si="240"/>
        <v>26.658256642845689</v>
      </c>
      <c r="BR86" s="18">
        <f t="shared" si="240"/>
        <v>-8.1163585141301056</v>
      </c>
      <c r="BS86" s="18">
        <f t="shared" si="240"/>
        <v>-2.6550049873154125</v>
      </c>
      <c r="BT86" s="18">
        <f t="shared" si="241"/>
        <v>-2.809783805787669</v>
      </c>
      <c r="BV86" s="18">
        <f t="shared" si="242"/>
        <v>-4.5106029662767444</v>
      </c>
      <c r="BW86" s="18">
        <f t="shared" si="243"/>
        <v>1.8352974615842621</v>
      </c>
      <c r="BX86" s="18">
        <f t="shared" si="244"/>
        <v>-1.3622138946704165</v>
      </c>
      <c r="BZ86" t="str">
        <f t="shared" si="261"/>
        <v>23 Teaching and other educational professionals</v>
      </c>
      <c r="CA86" s="18">
        <f t="shared" si="245"/>
        <v>0.57517178256443202</v>
      </c>
      <c r="CB86" s="18">
        <f t="shared" si="245"/>
        <v>1.4761037956577683</v>
      </c>
      <c r="CC86" s="18">
        <f t="shared" si="245"/>
        <v>-6.3560443729800964</v>
      </c>
      <c r="CD86" s="18">
        <f t="shared" si="245"/>
        <v>-5.070773682634</v>
      </c>
      <c r="CE86" s="18">
        <f t="shared" si="246"/>
        <v>-5.079477128032595</v>
      </c>
      <c r="CG86" s="18">
        <f t="shared" si="247"/>
        <v>-5.5011454336602261</v>
      </c>
      <c r="CH86" s="18">
        <f t="shared" si="248"/>
        <v>1.5296478141960224</v>
      </c>
      <c r="CI86" s="18">
        <f t="shared" si="249"/>
        <v>-2.5032745639994025</v>
      </c>
      <c r="CK86" t="str">
        <f t="shared" si="262"/>
        <v>23 Teaching and other educational professionals</v>
      </c>
      <c r="CL86" s="18">
        <f t="shared" si="250"/>
        <v>5.8750673679706544</v>
      </c>
      <c r="CM86" s="18">
        <f t="shared" si="250"/>
        <v>4.5117771842031695</v>
      </c>
      <c r="CN86" s="18">
        <f t="shared" si="250"/>
        <v>-5.2789913980967214</v>
      </c>
      <c r="CO86" s="18">
        <f t="shared" si="250"/>
        <v>-3.2393047833462196</v>
      </c>
      <c r="CP86" s="18">
        <f t="shared" si="251"/>
        <v>-3.4173398988467274</v>
      </c>
      <c r="CR86" s="18">
        <f t="shared" si="252"/>
        <v>-3.9240343990225579</v>
      </c>
      <c r="CS86" s="18">
        <f t="shared" si="253"/>
        <v>1.7432677000593699</v>
      </c>
      <c r="CT86" s="18">
        <f t="shared" si="254"/>
        <v>-1.1204325837256057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6.1275259575048091</v>
      </c>
      <c r="C87" s="18">
        <f t="shared" si="210"/>
        <v>-2.4108750402665691</v>
      </c>
      <c r="D87" s="18">
        <f t="shared" si="210"/>
        <v>6.4771752967714757</v>
      </c>
      <c r="E87" s="18">
        <f t="shared" si="210"/>
        <v>3.1428200567271247</v>
      </c>
      <c r="F87" s="18">
        <f t="shared" si="211"/>
        <v>3.8136899316411954</v>
      </c>
      <c r="H87" s="18">
        <f t="shared" si="212"/>
        <v>4.2425055365552522</v>
      </c>
      <c r="I87" s="18">
        <f t="shared" si="213"/>
        <v>4.0200313539683563</v>
      </c>
      <c r="J87" s="18">
        <f t="shared" si="214"/>
        <v>6.7692771780476502</v>
      </c>
      <c r="L87" t="str">
        <f t="shared" si="255"/>
        <v>24 Business, media and public service professionals</v>
      </c>
      <c r="M87" s="18">
        <f t="shared" si="215"/>
        <v>6.4415847420996375</v>
      </c>
      <c r="N87" s="18">
        <f t="shared" si="215"/>
        <v>0.65933804290490006</v>
      </c>
      <c r="O87" s="18">
        <f t="shared" si="215"/>
        <v>5.6971319695558131</v>
      </c>
      <c r="P87" s="18">
        <f t="shared" si="215"/>
        <v>2.8933637392946743</v>
      </c>
      <c r="Q87" s="18">
        <f t="shared" si="216"/>
        <v>3.6191996771703261</v>
      </c>
      <c r="S87" s="18">
        <f t="shared" si="217"/>
        <v>3.819590413188001</v>
      </c>
      <c r="T87" s="18">
        <f t="shared" si="218"/>
        <v>3.8785775385520305</v>
      </c>
      <c r="U87" s="18">
        <f t="shared" si="219"/>
        <v>6.3676286988665343</v>
      </c>
      <c r="W87" t="str">
        <f t="shared" si="256"/>
        <v>24 Business, media and public service professionals</v>
      </c>
      <c r="X87" s="18">
        <f t="shared" si="220"/>
        <v>3.6764721319046512</v>
      </c>
      <c r="Y87" s="18">
        <f t="shared" si="220"/>
        <v>12.801476336083972</v>
      </c>
      <c r="Z87" s="18">
        <f t="shared" si="220"/>
        <v>0.71639462167223389</v>
      </c>
      <c r="AA87" s="18">
        <f t="shared" si="220"/>
        <v>1.0584896148090772</v>
      </c>
      <c r="AB87" s="18">
        <f t="shared" si="221"/>
        <v>1.6474479455766078</v>
      </c>
      <c r="AD87" s="18">
        <f t="shared" si="222"/>
        <v>0.94432903765901965</v>
      </c>
      <c r="AE87" s="18">
        <f t="shared" si="223"/>
        <v>3.0052545639023709</v>
      </c>
      <c r="AF87" s="18">
        <f t="shared" si="224"/>
        <v>3.6436440776137502</v>
      </c>
      <c r="AH87" t="str">
        <f t="shared" si="257"/>
        <v>24 Business, media and public service professionals</v>
      </c>
      <c r="AI87" s="18">
        <f t="shared" si="225"/>
        <v>-2.45254499363462</v>
      </c>
      <c r="AJ87" s="18">
        <f t="shared" si="225"/>
        <v>12.839990069123107</v>
      </c>
      <c r="AK87" s="18">
        <f t="shared" si="225"/>
        <v>-2.2139359856437002</v>
      </c>
      <c r="AL87" s="18">
        <f t="shared" si="225"/>
        <v>0.52947230488060715</v>
      </c>
      <c r="AM87" s="18">
        <f t="shared" si="226"/>
        <v>0.38616618118623158</v>
      </c>
      <c r="AO87" s="18">
        <f t="shared" si="227"/>
        <v>-0.39344408168403566</v>
      </c>
      <c r="AP87" s="18">
        <f t="shared" si="228"/>
        <v>1.9768890724377819</v>
      </c>
      <c r="AQ87" s="18">
        <f t="shared" si="229"/>
        <v>1.6798801485488957</v>
      </c>
      <c r="AS87" t="str">
        <f t="shared" si="258"/>
        <v>24 Business, media and public service professionals</v>
      </c>
      <c r="AT87" s="18">
        <f t="shared" si="230"/>
        <v>3.1452058562270402</v>
      </c>
      <c r="AU87" s="18">
        <f t="shared" si="230"/>
        <v>13.231586398155004</v>
      </c>
      <c r="AV87" s="18">
        <f t="shared" si="230"/>
        <v>0.77816655591742556</v>
      </c>
      <c r="AW87" s="18">
        <f t="shared" si="230"/>
        <v>1.4219482385564364</v>
      </c>
      <c r="AX87" s="18">
        <f t="shared" si="231"/>
        <v>1.9195409795069951</v>
      </c>
      <c r="AZ87" s="18">
        <f t="shared" si="232"/>
        <v>1.2068986873161158</v>
      </c>
      <c r="BA87" s="18">
        <f t="shared" si="233"/>
        <v>2.8705572820719949</v>
      </c>
      <c r="BB87" s="18">
        <f t="shared" si="234"/>
        <v>3.7057784516847603</v>
      </c>
      <c r="BD87" t="str">
        <f t="shared" si="259"/>
        <v>24 Business, media and public service professionals</v>
      </c>
      <c r="BE87" s="18">
        <f t="shared" si="235"/>
        <v>3.9835938588928865</v>
      </c>
      <c r="BF87" s="18">
        <f t="shared" si="235"/>
        <v>26.292062844666898</v>
      </c>
      <c r="BG87" s="18">
        <f t="shared" si="235"/>
        <v>-1.9214229828339091</v>
      </c>
      <c r="BH87" s="18">
        <f t="shared" si="235"/>
        <v>0.98718672075688296</v>
      </c>
      <c r="BI87" s="18">
        <f t="shared" si="236"/>
        <v>1.4774040029619684</v>
      </c>
      <c r="BK87" s="18">
        <f t="shared" si="237"/>
        <v>8.1901691681984801E-3</v>
      </c>
      <c r="BL87" s="18">
        <f t="shared" si="238"/>
        <v>2.1588356631180305</v>
      </c>
      <c r="BM87" s="18">
        <f t="shared" si="239"/>
        <v>2.164909988090491</v>
      </c>
      <c r="BO87" t="str">
        <f t="shared" si="260"/>
        <v>24 Business, media and public service professionals</v>
      </c>
      <c r="BP87" s="18">
        <f t="shared" si="240"/>
        <v>0.90899670270012667</v>
      </c>
      <c r="BQ87" s="18">
        <f t="shared" si="240"/>
        <v>27.269977055588267</v>
      </c>
      <c r="BR87" s="18">
        <f t="shared" si="240"/>
        <v>-4.8629215135703401</v>
      </c>
      <c r="BS87" s="18">
        <f t="shared" si="240"/>
        <v>-2.1233551049560262</v>
      </c>
      <c r="BT87" s="18">
        <f t="shared" si="241"/>
        <v>-1.3824725046934216</v>
      </c>
      <c r="BV87" s="18">
        <f t="shared" si="242"/>
        <v>-3.045198967407281</v>
      </c>
      <c r="BW87" s="18">
        <f t="shared" si="243"/>
        <v>1.7513283002147162</v>
      </c>
      <c r="BX87" s="18">
        <f t="shared" si="244"/>
        <v>-0.50892752876091629</v>
      </c>
      <c r="BZ87" t="str">
        <f t="shared" si="261"/>
        <v>24 Business, media and public service professionals</v>
      </c>
      <c r="CA87" s="18">
        <f t="shared" si="245"/>
        <v>1.6779062297409997</v>
      </c>
      <c r="CB87" s="18">
        <f t="shared" si="245"/>
        <v>7.5178292395929214</v>
      </c>
      <c r="CC87" s="18">
        <f t="shared" si="245"/>
        <v>-3.3609327794785648</v>
      </c>
      <c r="CD87" s="18">
        <f t="shared" si="245"/>
        <v>-4.3144130938873921</v>
      </c>
      <c r="CE87" s="18">
        <f t="shared" si="246"/>
        <v>-3.3155042466922136</v>
      </c>
      <c r="CG87" s="18">
        <f t="shared" si="247"/>
        <v>-3.9976362019191747</v>
      </c>
      <c r="CH87" s="18">
        <f t="shared" si="248"/>
        <v>1.6239632186679342</v>
      </c>
      <c r="CI87" s="18">
        <f t="shared" si="249"/>
        <v>-1.3495274168043303</v>
      </c>
      <c r="CK87" t="str">
        <f t="shared" si="262"/>
        <v>24 Business, media and public service professionals</v>
      </c>
      <c r="CL87" s="18">
        <f t="shared" si="250"/>
        <v>7.1174647276220471</v>
      </c>
      <c r="CM87" s="18">
        <f t="shared" si="250"/>
        <v>-6.6694628616120299</v>
      </c>
      <c r="CN87" s="18">
        <f t="shared" si="250"/>
        <v>-1.8616514383968719</v>
      </c>
      <c r="CO87" s="18">
        <f t="shared" si="250"/>
        <v>-3.0493539683147053</v>
      </c>
      <c r="CP87" s="18">
        <f t="shared" si="251"/>
        <v>-2.9109424440462717</v>
      </c>
      <c r="CR87" s="18">
        <f t="shared" si="252"/>
        <v>-2.6550588840394185</v>
      </c>
      <c r="CS87" s="18">
        <f t="shared" si="253"/>
        <v>1.8390798222742255</v>
      </c>
      <c r="CT87" s="18">
        <f t="shared" si="254"/>
        <v>-0.11931338008100978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6.3295113481342868</v>
      </c>
      <c r="C88" s="18">
        <f t="shared" si="210"/>
        <v>-1.8918375982644342</v>
      </c>
      <c r="D88" s="18">
        <f t="shared" si="210"/>
        <v>6.173432899430864</v>
      </c>
      <c r="E88" s="18">
        <f t="shared" si="210"/>
        <v>4.2626482196368221</v>
      </c>
      <c r="F88" s="18">
        <f t="shared" si="211"/>
        <v>4.4580699496744591</v>
      </c>
      <c r="H88" s="18">
        <f t="shared" si="212"/>
        <v>4.895724664468859</v>
      </c>
      <c r="I88" s="18">
        <f t="shared" si="213"/>
        <v>3.961171256334417</v>
      </c>
      <c r="J88" s="18">
        <f t="shared" si="214"/>
        <v>7.2041545021486186</v>
      </c>
      <c r="L88" t="str">
        <f t="shared" si="255"/>
        <v>31 Science, engineering and technology associate professionals</v>
      </c>
      <c r="M88" s="18">
        <f t="shared" si="215"/>
        <v>5.0266649191364809</v>
      </c>
      <c r="N88" s="18">
        <f t="shared" si="215"/>
        <v>-2.1286323461846557</v>
      </c>
      <c r="O88" s="18">
        <f t="shared" si="215"/>
        <v>5.0163609138669241</v>
      </c>
      <c r="P88" s="18">
        <f t="shared" si="215"/>
        <v>3.1780537612645654</v>
      </c>
      <c r="Q88" s="18">
        <f t="shared" si="216"/>
        <v>3.4072199009910653</v>
      </c>
      <c r="S88" s="18">
        <f t="shared" si="217"/>
        <v>3.7872192082516465</v>
      </c>
      <c r="T88" s="18">
        <f t="shared" si="218"/>
        <v>3.5085227126884444</v>
      </c>
      <c r="U88" s="18">
        <f t="shared" si="219"/>
        <v>6.0801298521395264</v>
      </c>
      <c r="W88" t="str">
        <f t="shared" si="256"/>
        <v>31 Science, engineering and technology associate professionals</v>
      </c>
      <c r="X88" s="18">
        <f t="shared" si="220"/>
        <v>4.8587743006712092</v>
      </c>
      <c r="Y88" s="18">
        <f t="shared" si="220"/>
        <v>5.5124958894476883</v>
      </c>
      <c r="Z88" s="18">
        <f t="shared" si="220"/>
        <v>0.49273622169716536</v>
      </c>
      <c r="AA88" s="18">
        <f t="shared" si="220"/>
        <v>1.6620075950841917</v>
      </c>
      <c r="AB88" s="18">
        <f t="shared" si="221"/>
        <v>1.530787440087833</v>
      </c>
      <c r="AD88" s="18">
        <f t="shared" si="222"/>
        <v>1.2707465775028792</v>
      </c>
      <c r="AE88" s="18">
        <f t="shared" si="223"/>
        <v>2.7099548221182657</v>
      </c>
      <c r="AF88" s="18">
        <f t="shared" si="224"/>
        <v>3.608870736177372</v>
      </c>
      <c r="AH88" t="str">
        <f t="shared" si="257"/>
        <v>31 Science, engineering and technology associate professionals</v>
      </c>
      <c r="AI88" s="18">
        <f t="shared" si="225"/>
        <v>5.7196544719212872</v>
      </c>
      <c r="AJ88" s="18">
        <f t="shared" si="225"/>
        <v>6.564611950205812</v>
      </c>
      <c r="AK88" s="18">
        <f t="shared" si="225"/>
        <v>1.8715247490608489</v>
      </c>
      <c r="AL88" s="18">
        <f t="shared" si="225"/>
        <v>3.0573907543570256</v>
      </c>
      <c r="AM88" s="18">
        <f t="shared" si="226"/>
        <v>2.9003327509662169</v>
      </c>
      <c r="AO88" s="18">
        <f t="shared" si="227"/>
        <v>2.6605761425967156</v>
      </c>
      <c r="AP88" s="18">
        <f t="shared" si="228"/>
        <v>3.0518919030306568</v>
      </c>
      <c r="AQ88" s="18">
        <f t="shared" si="229"/>
        <v>4.9104471961165297</v>
      </c>
      <c r="AS88" t="str">
        <f t="shared" si="258"/>
        <v>31 Science, engineering and technology associate professionals</v>
      </c>
      <c r="AT88" s="18">
        <f t="shared" si="230"/>
        <v>2.6161291689496435</v>
      </c>
      <c r="AU88" s="18">
        <f t="shared" si="230"/>
        <v>2.8889672592815607</v>
      </c>
      <c r="AV88" s="18">
        <f t="shared" si="230"/>
        <v>-1.8580093671006104</v>
      </c>
      <c r="AW88" s="18">
        <f t="shared" si="230"/>
        <v>0.68766098980881374</v>
      </c>
      <c r="AX88" s="18">
        <f t="shared" si="231"/>
        <v>2.0230870634296849E-2</v>
      </c>
      <c r="AZ88" s="18">
        <f t="shared" si="232"/>
        <v>-0.16814927779711386</v>
      </c>
      <c r="BA88" s="18">
        <f t="shared" si="233"/>
        <v>2.0931481391744278</v>
      </c>
      <c r="BB88" s="18">
        <f t="shared" si="234"/>
        <v>1.9677275428595875</v>
      </c>
      <c r="BD88" t="str">
        <f t="shared" si="259"/>
        <v>31 Science, engineering and technology associate professionals</v>
      </c>
      <c r="BE88" s="18">
        <f t="shared" si="235"/>
        <v>1.9122945727978014</v>
      </c>
      <c r="BF88" s="18">
        <f t="shared" si="235"/>
        <v>21.891703043851773</v>
      </c>
      <c r="BG88" s="18">
        <f t="shared" si="235"/>
        <v>-5.4141408819155519</v>
      </c>
      <c r="BH88" s="18">
        <f t="shared" si="235"/>
        <v>-0.85454876947861358</v>
      </c>
      <c r="BI88" s="18">
        <f t="shared" si="236"/>
        <v>-1.0331900541205252</v>
      </c>
      <c r="BK88" s="18">
        <f t="shared" si="237"/>
        <v>-2.3983259386316402</v>
      </c>
      <c r="BL88" s="18">
        <f t="shared" si="238"/>
        <v>1.5603320826486966</v>
      </c>
      <c r="BM88" s="18">
        <f t="shared" si="239"/>
        <v>-0.29797272188781809</v>
      </c>
      <c r="BO88" t="str">
        <f t="shared" si="260"/>
        <v>31 Science, engineering and technology associate professionals</v>
      </c>
      <c r="BP88" s="18">
        <f t="shared" si="240"/>
        <v>2.1020148816894624</v>
      </c>
      <c r="BQ88" s="18">
        <f t="shared" si="240"/>
        <v>20.362204124677309</v>
      </c>
      <c r="BR88" s="18">
        <f t="shared" si="240"/>
        <v>-4.7828855571581457</v>
      </c>
      <c r="BS88" s="18">
        <f t="shared" si="240"/>
        <v>-0.83352789412490802</v>
      </c>
      <c r="BT88" s="18">
        <f t="shared" si="241"/>
        <v>-0.89236440660308558</v>
      </c>
      <c r="BV88" s="18">
        <f t="shared" si="242"/>
        <v>-2.1678538305924366</v>
      </c>
      <c r="BW88" s="18">
        <f t="shared" si="243"/>
        <v>1.6842146673737401</v>
      </c>
      <c r="BX88" s="18">
        <f t="shared" si="244"/>
        <v>3.0094466532792907E-2</v>
      </c>
      <c r="BZ88" t="str">
        <f t="shared" si="261"/>
        <v>31 Science, engineering and technology associate professionals</v>
      </c>
      <c r="CA88" s="18">
        <f t="shared" si="245"/>
        <v>1.3067384576665564</v>
      </c>
      <c r="CB88" s="18">
        <f t="shared" si="245"/>
        <v>11.800207552184983</v>
      </c>
      <c r="CC88" s="18">
        <f t="shared" si="245"/>
        <v>-2.4107601415647939</v>
      </c>
      <c r="CD88" s="18">
        <f t="shared" si="245"/>
        <v>-1.73968746462555</v>
      </c>
      <c r="CE88" s="18">
        <f t="shared" si="246"/>
        <v>-1.1555916776522901</v>
      </c>
      <c r="CG88" s="18">
        <f t="shared" si="247"/>
        <v>-1.963889533169505</v>
      </c>
      <c r="CH88" s="18">
        <f t="shared" si="248"/>
        <v>1.678346351396387</v>
      </c>
      <c r="CI88" s="18">
        <f t="shared" si="249"/>
        <v>0.1729187896369222</v>
      </c>
      <c r="CK88" t="str">
        <f t="shared" si="262"/>
        <v>31 Science, engineering and technology associate professionals</v>
      </c>
      <c r="CL88" s="18">
        <f t="shared" si="250"/>
        <v>8.3930685956834949</v>
      </c>
      <c r="CM88" s="18">
        <f t="shared" si="250"/>
        <v>2.1124582653181401</v>
      </c>
      <c r="CN88" s="18">
        <f t="shared" si="250"/>
        <v>-1.0758490199028303</v>
      </c>
      <c r="CO88" s="18">
        <f t="shared" si="250"/>
        <v>-0.87182091288776631</v>
      </c>
      <c r="CP88" s="18">
        <f t="shared" si="251"/>
        <v>-0.75180783392355677</v>
      </c>
      <c r="CR88" s="18">
        <f t="shared" si="252"/>
        <v>-0.93987699484960885</v>
      </c>
      <c r="CS88" s="18">
        <f t="shared" si="253"/>
        <v>2.0670314389445554</v>
      </c>
      <c r="CT88" s="18">
        <f t="shared" si="254"/>
        <v>1.3738343477605497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5.8824382585039636</v>
      </c>
      <c r="C89" s="18">
        <f t="shared" si="210"/>
        <v>-20.81605478329589</v>
      </c>
      <c r="D89" s="18">
        <f t="shared" si="210"/>
        <v>16.805123297116118</v>
      </c>
      <c r="E89" s="18">
        <f t="shared" si="210"/>
        <v>5.5588300401843149</v>
      </c>
      <c r="F89" s="18">
        <f t="shared" si="211"/>
        <v>7.0115777819900416</v>
      </c>
      <c r="H89" s="18">
        <f t="shared" si="212"/>
        <v>9.1818233444276096</v>
      </c>
      <c r="I89" s="18">
        <f t="shared" si="213"/>
        <v>6.6007389688200524</v>
      </c>
      <c r="J89" s="18">
        <f t="shared" si="214"/>
        <v>11.820253254146419</v>
      </c>
      <c r="L89" t="str">
        <f t="shared" si="255"/>
        <v>32 Health and social care associate professionals</v>
      </c>
      <c r="M89" s="18">
        <f t="shared" si="215"/>
        <v>6.0566084744128723</v>
      </c>
      <c r="N89" s="18">
        <f t="shared" si="215"/>
        <v>-8.4029187135081109</v>
      </c>
      <c r="O89" s="18">
        <f t="shared" si="215"/>
        <v>17.752078671515491</v>
      </c>
      <c r="P89" s="18">
        <f t="shared" si="215"/>
        <v>5.1416720986587672</v>
      </c>
      <c r="Q89" s="18">
        <f t="shared" si="216"/>
        <v>7.9952325235476573</v>
      </c>
      <c r="S89" s="18">
        <f t="shared" si="217"/>
        <v>9.1874643298201164</v>
      </c>
      <c r="T89" s="18">
        <f t="shared" si="218"/>
        <v>6.555874026221109</v>
      </c>
      <c r="U89" s="18">
        <f t="shared" si="219"/>
        <v>11.80136259610325</v>
      </c>
      <c r="W89" t="str">
        <f t="shared" si="256"/>
        <v>32 Health and social care associate professionals</v>
      </c>
      <c r="X89" s="18">
        <f t="shared" si="220"/>
        <v>2.3346332281344084</v>
      </c>
      <c r="Y89" s="18">
        <f t="shared" si="220"/>
        <v>-0.91392440242973327</v>
      </c>
      <c r="Z89" s="18">
        <f t="shared" si="220"/>
        <v>12.028178216998153</v>
      </c>
      <c r="AA89" s="18">
        <f t="shared" si="220"/>
        <v>2.2909123392101494</v>
      </c>
      <c r="AB89" s="18">
        <f t="shared" si="221"/>
        <v>5.0300856966914109</v>
      </c>
      <c r="AD89" s="18">
        <f t="shared" si="222"/>
        <v>5.4388011454973739</v>
      </c>
      <c r="AE89" s="18">
        <f t="shared" si="223"/>
        <v>5.3158014840158696</v>
      </c>
      <c r="AF89" s="18">
        <f t="shared" si="224"/>
        <v>8.4746516741003077</v>
      </c>
      <c r="AH89" t="str">
        <f t="shared" si="257"/>
        <v>32 Health and social care associate professionals</v>
      </c>
      <c r="AI89" s="18">
        <f t="shared" si="225"/>
        <v>-5.435973872801247</v>
      </c>
      <c r="AJ89" s="18">
        <f t="shared" si="225"/>
        <v>-4.9533392530532572</v>
      </c>
      <c r="AK89" s="18">
        <f t="shared" si="225"/>
        <v>3.2845470453723769</v>
      </c>
      <c r="AL89" s="18">
        <f t="shared" si="225"/>
        <v>-4.006281208164431</v>
      </c>
      <c r="AM89" s="18">
        <f t="shared" si="226"/>
        <v>-1.845806048261267</v>
      </c>
      <c r="AO89" s="18">
        <f t="shared" si="227"/>
        <v>-1.6350608904135977</v>
      </c>
      <c r="AP89" s="18">
        <f t="shared" si="228"/>
        <v>2.54873882955442</v>
      </c>
      <c r="AQ89" s="18">
        <f t="shared" si="229"/>
        <v>1.4421153110486529</v>
      </c>
      <c r="AS89" t="str">
        <f t="shared" si="258"/>
        <v>32 Health and social care associate professionals</v>
      </c>
      <c r="AT89" s="18">
        <f t="shared" si="230"/>
        <v>2.3266660340002465</v>
      </c>
      <c r="AU89" s="18">
        <f t="shared" si="230"/>
        <v>5.556505570974779</v>
      </c>
      <c r="AV89" s="18">
        <f t="shared" si="230"/>
        <v>8.9336776665508655</v>
      </c>
      <c r="AW89" s="18">
        <f t="shared" si="230"/>
        <v>1.8831282995969589</v>
      </c>
      <c r="AX89" s="18">
        <f t="shared" si="231"/>
        <v>4.2665273230164447</v>
      </c>
      <c r="AZ89" s="18">
        <f t="shared" si="232"/>
        <v>4.1810914319122316</v>
      </c>
      <c r="BA89" s="18">
        <f t="shared" si="233"/>
        <v>4.4671312321205692</v>
      </c>
      <c r="BB89" s="18">
        <f t="shared" si="234"/>
        <v>7.040484844395678</v>
      </c>
      <c r="BD89" t="str">
        <f t="shared" si="259"/>
        <v>32 Health and social care associate professionals</v>
      </c>
      <c r="BE89" s="18">
        <f t="shared" si="235"/>
        <v>3.2374381703363042</v>
      </c>
      <c r="BF89" s="18">
        <f t="shared" si="235"/>
        <v>17.689037391238127</v>
      </c>
      <c r="BG89" s="18">
        <f t="shared" si="235"/>
        <v>9.9676103502393651</v>
      </c>
      <c r="BH89" s="18">
        <f t="shared" si="235"/>
        <v>3.1193100311585731</v>
      </c>
      <c r="BI89" s="18">
        <f t="shared" si="236"/>
        <v>6.0849426395636064</v>
      </c>
      <c r="BK89" s="18">
        <f t="shared" si="237"/>
        <v>5.3533286095527099</v>
      </c>
      <c r="BL89" s="18">
        <f t="shared" si="238"/>
        <v>4.7385184585026829</v>
      </c>
      <c r="BM89" s="18">
        <f t="shared" si="239"/>
        <v>8.0380654729949477</v>
      </c>
      <c r="BO89" t="str">
        <f t="shared" si="260"/>
        <v>32 Health and social care associate professionals</v>
      </c>
      <c r="BP89" s="18">
        <f t="shared" si="240"/>
        <v>1.0230696912598258</v>
      </c>
      <c r="BQ89" s="18">
        <f t="shared" si="240"/>
        <v>19.803522453873292</v>
      </c>
      <c r="BR89" s="18">
        <f t="shared" si="240"/>
        <v>4.5063688398425894</v>
      </c>
      <c r="BS89" s="18">
        <f t="shared" si="240"/>
        <v>-1.8039716826170893</v>
      </c>
      <c r="BT89" s="18">
        <f t="shared" si="241"/>
        <v>1.3783369592655914</v>
      </c>
      <c r="BV89" s="18">
        <f t="shared" si="242"/>
        <v>0.25596024826628483</v>
      </c>
      <c r="BW89" s="18">
        <f t="shared" si="243"/>
        <v>3.2501649841609082</v>
      </c>
      <c r="BX89" s="18">
        <f t="shared" si="244"/>
        <v>3.4148464044054139</v>
      </c>
      <c r="BZ89" t="str">
        <f t="shared" si="261"/>
        <v>32 Health and social care associate professionals</v>
      </c>
      <c r="CA89" s="18">
        <f t="shared" si="245"/>
        <v>-3.104049252522012</v>
      </c>
      <c r="CB89" s="18">
        <f t="shared" si="245"/>
        <v>-12.298691058292533</v>
      </c>
      <c r="CC89" s="18">
        <f t="shared" si="245"/>
        <v>2.0950801220724902</v>
      </c>
      <c r="CD89" s="18">
        <f t="shared" si="245"/>
        <v>-5.3873934918597488</v>
      </c>
      <c r="CE89" s="18">
        <f t="shared" si="246"/>
        <v>-3.5682576776893793</v>
      </c>
      <c r="CG89" s="18">
        <f t="shared" si="247"/>
        <v>-2.9562412453017606</v>
      </c>
      <c r="CH89" s="18">
        <f t="shared" si="248"/>
        <v>2.1985127247247993</v>
      </c>
      <c r="CI89" s="18">
        <f t="shared" si="249"/>
        <v>0.15332987524205866</v>
      </c>
      <c r="CK89" t="str">
        <f t="shared" si="262"/>
        <v>32 Health and social care associate professionals</v>
      </c>
      <c r="CL89" s="18">
        <f t="shared" si="250"/>
        <v>3.8488987846245326</v>
      </c>
      <c r="CM89" s="18">
        <f t="shared" si="250"/>
        <v>-6.8446829453277402</v>
      </c>
      <c r="CN89" s="18">
        <f t="shared" si="250"/>
        <v>5.7126686417777517</v>
      </c>
      <c r="CO89" s="18">
        <f t="shared" si="250"/>
        <v>-1.5637167750581771</v>
      </c>
      <c r="CP89" s="18">
        <f t="shared" si="251"/>
        <v>0.30837188266163995</v>
      </c>
      <c r="CR89" s="18">
        <f t="shared" si="252"/>
        <v>0.80432137486590172</v>
      </c>
      <c r="CS89" s="18">
        <f t="shared" si="253"/>
        <v>2.9115139463024908</v>
      </c>
      <c r="CT89" s="18">
        <f t="shared" si="254"/>
        <v>3.4601321523158424</v>
      </c>
    </row>
    <row r="90" spans="1:98" x14ac:dyDescent="0.2">
      <c r="A90" t="str">
        <f t="shared" si="209"/>
        <v>33 Protective service occupations</v>
      </c>
      <c r="B90" s="18">
        <f t="shared" si="210"/>
        <v>0.24141300397697574</v>
      </c>
      <c r="C90" s="18">
        <f t="shared" si="210"/>
        <v>-9.9928299879508238</v>
      </c>
      <c r="D90" s="18">
        <f t="shared" si="210"/>
        <v>4.9157336972301735</v>
      </c>
      <c r="E90" s="18">
        <f t="shared" si="210"/>
        <v>3.9333920635356456</v>
      </c>
      <c r="F90" s="18">
        <f t="shared" si="211"/>
        <v>3.3063344529761451</v>
      </c>
      <c r="H90" s="18">
        <f t="shared" si="212"/>
        <v>4.2598130195342643</v>
      </c>
      <c r="I90" s="18">
        <f t="shared" si="213"/>
        <v>2.9924405935526144</v>
      </c>
      <c r="J90" s="18">
        <f t="shared" si="214"/>
        <v>6.085960465024276</v>
      </c>
      <c r="L90" t="str">
        <f t="shared" si="255"/>
        <v>33 Protective service occupations</v>
      </c>
      <c r="M90" s="18">
        <f t="shared" si="215"/>
        <v>3.2879309645249544</v>
      </c>
      <c r="N90" s="18">
        <f t="shared" si="215"/>
        <v>-7.3590971105129466</v>
      </c>
      <c r="O90" s="18">
        <f t="shared" si="215"/>
        <v>4.1651068922630596</v>
      </c>
      <c r="P90" s="18">
        <f t="shared" si="215"/>
        <v>3.5807369196855454</v>
      </c>
      <c r="Q90" s="18">
        <f t="shared" si="216"/>
        <v>3.0416380256635067</v>
      </c>
      <c r="S90" s="18">
        <f t="shared" si="217"/>
        <v>3.7751617397314252</v>
      </c>
      <c r="T90" s="18">
        <f t="shared" si="218"/>
        <v>2.7657817218264658</v>
      </c>
      <c r="U90" s="18">
        <f t="shared" si="219"/>
        <v>5.5521300314986366</v>
      </c>
      <c r="W90" t="str">
        <f t="shared" si="256"/>
        <v>33 Protective service occupations</v>
      </c>
      <c r="X90" s="18">
        <f t="shared" si="220"/>
        <v>5.6051646549794443</v>
      </c>
      <c r="Y90" s="18">
        <f t="shared" si="220"/>
        <v>8.2560922536830219</v>
      </c>
      <c r="Z90" s="18">
        <f t="shared" si="220"/>
        <v>-0.21017972561840903</v>
      </c>
      <c r="AA90" s="18">
        <f t="shared" si="220"/>
        <v>3.4891232913652148</v>
      </c>
      <c r="AB90" s="18">
        <f t="shared" si="221"/>
        <v>2.6069820866466475</v>
      </c>
      <c r="AD90" s="18">
        <f t="shared" si="222"/>
        <v>2.2410306317763418</v>
      </c>
      <c r="AE90" s="18">
        <f t="shared" si="223"/>
        <v>2.628392587914985</v>
      </c>
      <c r="AF90" s="18">
        <f t="shared" si="224"/>
        <v>4.2616635197553432</v>
      </c>
      <c r="AH90" t="str">
        <f t="shared" si="257"/>
        <v>33 Protective service occupations</v>
      </c>
      <c r="AI90" s="18">
        <f t="shared" si="225"/>
        <v>3.8659998717826882</v>
      </c>
      <c r="AJ90" s="18">
        <f t="shared" si="225"/>
        <v>11.127694474750328</v>
      </c>
      <c r="AK90" s="18">
        <f t="shared" si="225"/>
        <v>1.4108224498963207</v>
      </c>
      <c r="AL90" s="18">
        <f t="shared" si="225"/>
        <v>4.2693964679961782</v>
      </c>
      <c r="AM90" s="18">
        <f t="shared" si="226"/>
        <v>3.7799068745299591</v>
      </c>
      <c r="AO90" s="18">
        <f t="shared" si="227"/>
        <v>3.3076957440701493</v>
      </c>
      <c r="AP90" s="18">
        <f t="shared" si="228"/>
        <v>2.6058426098794829</v>
      </c>
      <c r="AQ90" s="18">
        <f t="shared" si="229"/>
        <v>5.0711280590077346</v>
      </c>
      <c r="AS90" t="str">
        <f t="shared" si="258"/>
        <v>33 Protective service occupations</v>
      </c>
      <c r="AT90" s="18">
        <f t="shared" si="230"/>
        <v>0.56135057304464997</v>
      </c>
      <c r="AU90" s="18">
        <f t="shared" si="230"/>
        <v>5.0823319260945521</v>
      </c>
      <c r="AV90" s="18">
        <f t="shared" si="230"/>
        <v>-1.2803817950669094</v>
      </c>
      <c r="AW90" s="18">
        <f t="shared" si="230"/>
        <v>3.0664346546493082</v>
      </c>
      <c r="AX90" s="18">
        <f t="shared" si="231"/>
        <v>1.8110632303694807</v>
      </c>
      <c r="AZ90" s="18">
        <f t="shared" si="232"/>
        <v>1.5966351034795156</v>
      </c>
      <c r="BA90" s="18">
        <f t="shared" si="233"/>
        <v>1.9788037801200087</v>
      </c>
      <c r="BB90" s="18">
        <f t="shared" si="234"/>
        <v>3.2253421638399615</v>
      </c>
      <c r="BD90" t="str">
        <f t="shared" si="259"/>
        <v>33 Protective service occupations</v>
      </c>
      <c r="BE90" s="18">
        <f t="shared" si="235"/>
        <v>1.2120427069269857</v>
      </c>
      <c r="BF90" s="18">
        <f t="shared" si="235"/>
        <v>10.580922134972216</v>
      </c>
      <c r="BG90" s="18">
        <f t="shared" si="235"/>
        <v>-5.6397494315645442</v>
      </c>
      <c r="BH90" s="18">
        <f t="shared" si="235"/>
        <v>-1.4924188084861623</v>
      </c>
      <c r="BI90" s="18">
        <f t="shared" si="236"/>
        <v>-2.1028301649864911</v>
      </c>
      <c r="BK90" s="18">
        <f t="shared" si="237"/>
        <v>-2.8947303257461976</v>
      </c>
      <c r="BL90" s="18">
        <f t="shared" si="238"/>
        <v>1.087958498256425</v>
      </c>
      <c r="BM90" s="18">
        <f t="shared" si="239"/>
        <v>-1.3153672911861758</v>
      </c>
      <c r="BO90" t="str">
        <f t="shared" si="260"/>
        <v>33 Protective service occupations</v>
      </c>
      <c r="BP90" s="18">
        <f t="shared" si="240"/>
        <v>0.71588506674709063</v>
      </c>
      <c r="BQ90" s="18">
        <f t="shared" si="240"/>
        <v>10.777826150207236</v>
      </c>
      <c r="BR90" s="18">
        <f t="shared" si="240"/>
        <v>-7.0458843090568273</v>
      </c>
      <c r="BS90" s="18">
        <f t="shared" si="240"/>
        <v>-3.8913706220104261</v>
      </c>
      <c r="BT90" s="18">
        <f t="shared" si="241"/>
        <v>-4.0403319128891946</v>
      </c>
      <c r="BV90" s="18">
        <f t="shared" si="242"/>
        <v>-4.9545939579262228</v>
      </c>
      <c r="BW90" s="18">
        <f t="shared" si="243"/>
        <v>1.1256827251787227</v>
      </c>
      <c r="BX90" s="18">
        <f t="shared" si="244"/>
        <v>-2.8364932544898913</v>
      </c>
      <c r="BZ90" t="str">
        <f t="shared" si="261"/>
        <v>33 Protective service occupations</v>
      </c>
      <c r="CA90" s="18">
        <f t="shared" si="245"/>
        <v>-0.22919276001144295</v>
      </c>
      <c r="CB90" s="18">
        <f t="shared" si="245"/>
        <v>-8.6971764458476652E-2</v>
      </c>
      <c r="CC90" s="18">
        <f t="shared" si="245"/>
        <v>-4.1510704961310152</v>
      </c>
      <c r="CD90" s="18">
        <f t="shared" si="245"/>
        <v>-3.3934530528272888</v>
      </c>
      <c r="CE90" s="18">
        <f t="shared" si="246"/>
        <v>-3.4279383402725183</v>
      </c>
      <c r="CG90" s="18">
        <f t="shared" si="247"/>
        <v>-3.6466552544540343</v>
      </c>
      <c r="CH90" s="18">
        <f t="shared" si="248"/>
        <v>1.4235975442391524</v>
      </c>
      <c r="CI90" s="18">
        <f t="shared" si="249"/>
        <v>-1.4032000577681281</v>
      </c>
      <c r="CK90" t="str">
        <f t="shared" si="262"/>
        <v>33 Protective service occupations</v>
      </c>
      <c r="CL90" s="18">
        <f t="shared" si="250"/>
        <v>-0.73608474932450596</v>
      </c>
      <c r="CM90" s="18">
        <f t="shared" si="250"/>
        <v>-12.967473147610342</v>
      </c>
      <c r="CN90" s="18">
        <f t="shared" si="250"/>
        <v>3.9206884952864396</v>
      </c>
      <c r="CO90" s="18">
        <f t="shared" si="250"/>
        <v>-0.48830885512372024</v>
      </c>
      <c r="CP90" s="18">
        <f t="shared" si="251"/>
        <v>2.7818211129959636E-2</v>
      </c>
      <c r="CR90" s="18">
        <f t="shared" si="252"/>
        <v>0.96017074423981885</v>
      </c>
      <c r="CS90" s="18">
        <f t="shared" si="253"/>
        <v>1.5356061412657551</v>
      </c>
      <c r="CT90" s="18">
        <f t="shared" si="254"/>
        <v>2.321615620441686</v>
      </c>
    </row>
    <row r="91" spans="1:98" x14ac:dyDescent="0.2">
      <c r="A91" t="str">
        <f t="shared" si="209"/>
        <v>34 Culture, media and sports occupations</v>
      </c>
      <c r="B91" s="18">
        <f t="shared" si="210"/>
        <v>16.733583881281433</v>
      </c>
      <c r="C91" s="18">
        <f t="shared" si="210"/>
        <v>-4.6561199849973427</v>
      </c>
      <c r="D91" s="18">
        <f t="shared" si="210"/>
        <v>5.0979327214496495</v>
      </c>
      <c r="E91" s="18">
        <f t="shared" si="210"/>
        <v>3.7015616060459111</v>
      </c>
      <c r="F91" s="18">
        <f t="shared" si="211"/>
        <v>3.5904669637718323</v>
      </c>
      <c r="H91" s="18">
        <f t="shared" si="212"/>
        <v>4.1649449634686642</v>
      </c>
      <c r="I91" s="18">
        <f t="shared" si="213"/>
        <v>4.1856696896347856</v>
      </c>
      <c r="J91" s="18">
        <f t="shared" si="214"/>
        <v>6.8301079838815504</v>
      </c>
      <c r="L91" t="str">
        <f t="shared" si="255"/>
        <v>34 Culture, media and sports occupations</v>
      </c>
      <c r="M91" s="18">
        <f t="shared" si="215"/>
        <v>5.4492238066494281</v>
      </c>
      <c r="N91" s="18">
        <f t="shared" si="215"/>
        <v>5.4232718353933285</v>
      </c>
      <c r="O91" s="18">
        <f t="shared" si="215"/>
        <v>2.8353205151701255</v>
      </c>
      <c r="P91" s="18">
        <f t="shared" si="215"/>
        <v>2.9269321265279036</v>
      </c>
      <c r="Q91" s="18">
        <f t="shared" si="216"/>
        <v>3.0525265611422325</v>
      </c>
      <c r="S91" s="18">
        <f t="shared" si="217"/>
        <v>2.8963858582320201</v>
      </c>
      <c r="T91" s="18">
        <f t="shared" si="218"/>
        <v>3.599092915422708</v>
      </c>
      <c r="U91" s="18">
        <f t="shared" si="219"/>
        <v>5.5054099865573969</v>
      </c>
      <c r="W91" t="str">
        <f t="shared" si="256"/>
        <v>34 Culture, media and sports occupations</v>
      </c>
      <c r="X91" s="18">
        <f t="shared" si="220"/>
        <v>2.4629658388735987</v>
      </c>
      <c r="Y91" s="18">
        <f t="shared" si="220"/>
        <v>10.807775352012561</v>
      </c>
      <c r="Z91" s="18">
        <f t="shared" si="220"/>
        <v>-2.493112470919745</v>
      </c>
      <c r="AA91" s="18">
        <f t="shared" si="220"/>
        <v>0.77442255729629483</v>
      </c>
      <c r="AB91" s="18">
        <f t="shared" si="221"/>
        <v>0.33515316482035651</v>
      </c>
      <c r="AD91" s="18">
        <f t="shared" si="222"/>
        <v>-0.32674446451178563</v>
      </c>
      <c r="AE91" s="18">
        <f t="shared" si="223"/>
        <v>2.5537888316526924</v>
      </c>
      <c r="AF91" s="18">
        <f t="shared" si="224"/>
        <v>2.3259010255706203</v>
      </c>
      <c r="AH91" t="str">
        <f t="shared" si="257"/>
        <v>34 Culture, media and sports occupations</v>
      </c>
      <c r="AI91" s="18">
        <f t="shared" si="225"/>
        <v>2.3797055636089581</v>
      </c>
      <c r="AJ91" s="18">
        <f t="shared" si="225"/>
        <v>2.6837672557532111</v>
      </c>
      <c r="AK91" s="18">
        <f t="shared" si="225"/>
        <v>-1.9798479638055033</v>
      </c>
      <c r="AL91" s="18">
        <f t="shared" si="225"/>
        <v>2.4549114896124768</v>
      </c>
      <c r="AM91" s="18">
        <f t="shared" si="226"/>
        <v>1.0620037774970115</v>
      </c>
      <c r="AO91" s="18">
        <f t="shared" si="227"/>
        <v>0.95480143290727071</v>
      </c>
      <c r="AP91" s="18">
        <f t="shared" si="228"/>
        <v>2.7038771730155231</v>
      </c>
      <c r="AQ91" s="18">
        <f t="shared" si="229"/>
        <v>3.3752620697639069</v>
      </c>
      <c r="AS91" t="str">
        <f t="shared" si="258"/>
        <v>34 Culture, media and sports occupations</v>
      </c>
      <c r="AT91" s="18">
        <f t="shared" si="230"/>
        <v>-0.55368377679269054</v>
      </c>
      <c r="AU91" s="18">
        <f t="shared" si="230"/>
        <v>15.525347911265719</v>
      </c>
      <c r="AV91" s="18">
        <f t="shared" si="230"/>
        <v>-3.3409809995128326</v>
      </c>
      <c r="AW91" s="18">
        <f t="shared" si="230"/>
        <v>0.63229799501363093</v>
      </c>
      <c r="AX91" s="18">
        <f t="shared" si="231"/>
        <v>0.23431895599619335</v>
      </c>
      <c r="AZ91" s="18">
        <f t="shared" si="232"/>
        <v>-0.7099518842922703</v>
      </c>
      <c r="BA91" s="18">
        <f t="shared" si="233"/>
        <v>2.3765764202970496</v>
      </c>
      <c r="BB91" s="18">
        <f t="shared" si="234"/>
        <v>1.8732485825605716</v>
      </c>
      <c r="BD91" t="str">
        <f t="shared" si="259"/>
        <v>34 Culture, media and sports occupations</v>
      </c>
      <c r="BE91" s="18">
        <f t="shared" si="235"/>
        <v>0.49088118505955514</v>
      </c>
      <c r="BF91" s="18">
        <f t="shared" si="235"/>
        <v>24.486042352460323</v>
      </c>
      <c r="BG91" s="18">
        <f t="shared" si="235"/>
        <v>-7.0912980745003074</v>
      </c>
      <c r="BH91" s="18">
        <f t="shared" si="235"/>
        <v>6.268764379981917E-2</v>
      </c>
      <c r="BI91" s="18">
        <f t="shared" si="236"/>
        <v>-0.88651061159461531</v>
      </c>
      <c r="BK91" s="18">
        <f t="shared" si="237"/>
        <v>-2.3811756009720964</v>
      </c>
      <c r="BL91" s="18">
        <f t="shared" si="238"/>
        <v>1.6091060660345713</v>
      </c>
      <c r="BM91" s="18">
        <f t="shared" si="239"/>
        <v>-0.22225436651402974</v>
      </c>
      <c r="BO91" t="str">
        <f t="shared" si="260"/>
        <v>34 Culture, media and sports occupations</v>
      </c>
      <c r="BP91" s="18">
        <f t="shared" si="240"/>
        <v>-6.2868099424447488</v>
      </c>
      <c r="BQ91" s="18">
        <f t="shared" si="240"/>
        <v>35.208031900682315</v>
      </c>
      <c r="BR91" s="18">
        <f t="shared" si="240"/>
        <v>-10.90538350656619</v>
      </c>
      <c r="BS91" s="18">
        <f t="shared" si="240"/>
        <v>-4.6954347807240504</v>
      </c>
      <c r="BT91" s="18">
        <f t="shared" si="241"/>
        <v>-4.6189051877285614</v>
      </c>
      <c r="BV91" s="18">
        <f t="shared" si="242"/>
        <v>-6.8120787765444168</v>
      </c>
      <c r="BW91" s="18">
        <f t="shared" si="243"/>
        <v>1.158138883595794</v>
      </c>
      <c r="BX91" s="18">
        <f t="shared" si="244"/>
        <v>-4.0771519570415249</v>
      </c>
      <c r="BZ91" t="str">
        <f t="shared" si="261"/>
        <v>34 Culture, media and sports occupations</v>
      </c>
      <c r="CA91" s="18">
        <f t="shared" si="245"/>
        <v>-1.1646393201115823</v>
      </c>
      <c r="CB91" s="18">
        <f t="shared" si="245"/>
        <v>-0.64354358265045208</v>
      </c>
      <c r="CC91" s="18">
        <f t="shared" si="245"/>
        <v>-8.6793348820601075</v>
      </c>
      <c r="CD91" s="18">
        <f t="shared" si="245"/>
        <v>-5.9737595852093932</v>
      </c>
      <c r="CE91" s="18">
        <f t="shared" si="246"/>
        <v>-6.5061038054143205</v>
      </c>
      <c r="CG91" s="18">
        <f t="shared" si="247"/>
        <v>-6.8844092397319256</v>
      </c>
      <c r="CH91" s="18">
        <f t="shared" si="248"/>
        <v>1.2186847161481884</v>
      </c>
      <c r="CI91" s="18">
        <f t="shared" si="249"/>
        <v>-3.9976576255125407</v>
      </c>
      <c r="CK91" t="str">
        <f t="shared" si="262"/>
        <v>34 Culture, media and sports occupations</v>
      </c>
      <c r="CL91" s="18">
        <f t="shared" si="250"/>
        <v>10.658137995843875</v>
      </c>
      <c r="CM91" s="18">
        <f t="shared" si="250"/>
        <v>-16.674811782309707</v>
      </c>
      <c r="CN91" s="18">
        <f t="shared" si="250"/>
        <v>-3.9279603804154628</v>
      </c>
      <c r="CO91" s="18">
        <f t="shared" si="250"/>
        <v>-4.7813454579661574</v>
      </c>
      <c r="CP91" s="18">
        <f t="shared" si="251"/>
        <v>-5.3084206428504199</v>
      </c>
      <c r="CR91" s="18">
        <f t="shared" si="252"/>
        <v>-4.4977293764876691</v>
      </c>
      <c r="CS91" s="18">
        <f t="shared" si="253"/>
        <v>1.8508993080667224</v>
      </c>
      <c r="CT91" s="18">
        <f t="shared" si="254"/>
        <v>-1.3296942626829011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4.4305555226786808</v>
      </c>
      <c r="C92" s="18">
        <f t="shared" si="210"/>
        <v>-8.5069565769420041</v>
      </c>
      <c r="D92" s="18">
        <f t="shared" si="210"/>
        <v>7.2813410082475327</v>
      </c>
      <c r="E92" s="18">
        <f t="shared" si="210"/>
        <v>3.5708815526634741</v>
      </c>
      <c r="F92" s="18">
        <f t="shared" si="211"/>
        <v>3.9080298883571229</v>
      </c>
      <c r="H92" s="18">
        <f t="shared" si="212"/>
        <v>4.7932186729347404</v>
      </c>
      <c r="I92" s="18">
        <f t="shared" si="213"/>
        <v>4.1278614942300784</v>
      </c>
      <c r="J92" s="18">
        <f t="shared" si="214"/>
        <v>7.2386674478040147</v>
      </c>
      <c r="L92" t="str">
        <f t="shared" si="255"/>
        <v>35 Business and public service associate professionals</v>
      </c>
      <c r="M92" s="18">
        <f t="shared" si="215"/>
        <v>4.8555208838766406</v>
      </c>
      <c r="N92" s="18">
        <f t="shared" si="215"/>
        <v>-5.3027074736550217</v>
      </c>
      <c r="O92" s="18">
        <f t="shared" si="215"/>
        <v>6.8387016517592381</v>
      </c>
      <c r="P92" s="18">
        <f t="shared" si="215"/>
        <v>3.3362078702423803</v>
      </c>
      <c r="Q92" s="18">
        <f t="shared" si="216"/>
        <v>3.8500262828696785</v>
      </c>
      <c r="S92" s="18">
        <f t="shared" si="217"/>
        <v>4.4907582452024863</v>
      </c>
      <c r="T92" s="18">
        <f t="shared" si="218"/>
        <v>4.0910238119175935</v>
      </c>
      <c r="U92" s="18">
        <f t="shared" si="219"/>
        <v>6.9959079181834971</v>
      </c>
      <c r="W92" t="str">
        <f t="shared" si="256"/>
        <v>35 Business and public service associate professionals</v>
      </c>
      <c r="X92" s="18">
        <f t="shared" si="220"/>
        <v>1.3651686979976096</v>
      </c>
      <c r="Y92" s="18">
        <f t="shared" si="220"/>
        <v>2.7813572035348066</v>
      </c>
      <c r="Z92" s="18">
        <f t="shared" si="220"/>
        <v>1.60705687992857</v>
      </c>
      <c r="AA92" s="18">
        <f t="shared" si="220"/>
        <v>1.0080231990211574</v>
      </c>
      <c r="AB92" s="18">
        <f t="shared" si="221"/>
        <v>1.3049756641872801</v>
      </c>
      <c r="AD92" s="18">
        <f t="shared" si="222"/>
        <v>1.2073076544812267</v>
      </c>
      <c r="AE92" s="18">
        <f t="shared" si="223"/>
        <v>3.1017535855409895</v>
      </c>
      <c r="AF92" s="18">
        <f t="shared" si="224"/>
        <v>3.9128785745672801</v>
      </c>
      <c r="AH92" t="str">
        <f t="shared" si="257"/>
        <v>35 Business and public service associate professionals</v>
      </c>
      <c r="AI92" s="18">
        <f t="shared" si="225"/>
        <v>0.99216527055900894</v>
      </c>
      <c r="AJ92" s="18">
        <f t="shared" si="225"/>
        <v>8.3444789425653365</v>
      </c>
      <c r="AK92" s="18">
        <f t="shared" si="225"/>
        <v>1.4974305143221622</v>
      </c>
      <c r="AL92" s="18">
        <f t="shared" si="225"/>
        <v>1.3432049292446901</v>
      </c>
      <c r="AM92" s="18">
        <f t="shared" si="226"/>
        <v>1.8155878599827702</v>
      </c>
      <c r="AO92" s="18">
        <f t="shared" si="227"/>
        <v>1.3945874015435455</v>
      </c>
      <c r="AP92" s="18">
        <f t="shared" si="228"/>
        <v>2.9735839895794758</v>
      </c>
      <c r="AQ92" s="18">
        <f t="shared" si="229"/>
        <v>3.9301359835608007</v>
      </c>
      <c r="AS92" t="str">
        <f t="shared" si="258"/>
        <v>35 Business and public service associate professionals</v>
      </c>
      <c r="AT92" s="18">
        <f t="shared" si="230"/>
        <v>0.63151047009188943</v>
      </c>
      <c r="AU92" s="18">
        <f t="shared" si="230"/>
        <v>6.5368747080021938</v>
      </c>
      <c r="AV92" s="18">
        <f t="shared" si="230"/>
        <v>1.544010325655587</v>
      </c>
      <c r="AW92" s="18">
        <f t="shared" si="230"/>
        <v>1.3290571830222531</v>
      </c>
      <c r="AX92" s="18">
        <f t="shared" si="231"/>
        <v>1.7142896412607911</v>
      </c>
      <c r="AZ92" s="18">
        <f t="shared" si="232"/>
        <v>1.4006576248379643</v>
      </c>
      <c r="BA92" s="18">
        <f t="shared" si="233"/>
        <v>2.9455332269375356</v>
      </c>
      <c r="BB92" s="18">
        <f t="shared" si="234"/>
        <v>3.909807777869978</v>
      </c>
      <c r="BD92" t="str">
        <f t="shared" si="259"/>
        <v>35 Business and public service associate professionals</v>
      </c>
      <c r="BE92" s="18">
        <f t="shared" si="235"/>
        <v>0.51878417475894611</v>
      </c>
      <c r="BF92" s="18">
        <f t="shared" si="235"/>
        <v>19.303062618800304</v>
      </c>
      <c r="BG92" s="18">
        <f t="shared" si="235"/>
        <v>-2.1611702240123543</v>
      </c>
      <c r="BH92" s="18">
        <f t="shared" si="235"/>
        <v>0.56754861409025192</v>
      </c>
      <c r="BI92" s="18">
        <f t="shared" si="236"/>
        <v>0.77705319982124266</v>
      </c>
      <c r="BK92" s="18">
        <f t="shared" si="237"/>
        <v>-0.35037716733875568</v>
      </c>
      <c r="BL92" s="18">
        <f t="shared" si="238"/>
        <v>2.2135910736395426</v>
      </c>
      <c r="BM92" s="18">
        <f t="shared" si="239"/>
        <v>1.9574996244741127</v>
      </c>
      <c r="BO92" t="str">
        <f t="shared" si="260"/>
        <v>35 Business and public service associate professionals</v>
      </c>
      <c r="BP92" s="18">
        <f t="shared" si="240"/>
        <v>-1.5625125141397245</v>
      </c>
      <c r="BQ92" s="18">
        <f t="shared" si="240"/>
        <v>20.148982924426107</v>
      </c>
      <c r="BR92" s="18">
        <f t="shared" si="240"/>
        <v>-4.3495948348042601</v>
      </c>
      <c r="BS92" s="18">
        <f t="shared" si="240"/>
        <v>-2.2687495192283191</v>
      </c>
      <c r="BT92" s="18">
        <f t="shared" si="241"/>
        <v>-1.6627531151132469</v>
      </c>
      <c r="BV92" s="18">
        <f t="shared" si="242"/>
        <v>-2.9673463957518575</v>
      </c>
      <c r="BW92" s="18">
        <f t="shared" si="243"/>
        <v>1.7955381600141873</v>
      </c>
      <c r="BX92" s="18">
        <f t="shared" si="244"/>
        <v>-0.39457998769454328</v>
      </c>
      <c r="BZ92" t="str">
        <f t="shared" si="261"/>
        <v>35 Business and public service associate professionals</v>
      </c>
      <c r="CA92" s="18">
        <f t="shared" si="245"/>
        <v>-2.2426832841280442</v>
      </c>
      <c r="CB92" s="18">
        <f t="shared" si="245"/>
        <v>-0.9444444918111139</v>
      </c>
      <c r="CC92" s="18">
        <f t="shared" si="245"/>
        <v>-3.9042690774002353</v>
      </c>
      <c r="CD92" s="18">
        <f t="shared" si="245"/>
        <v>-4.5636244525114167</v>
      </c>
      <c r="CE92" s="18">
        <f t="shared" si="246"/>
        <v>-4.1353109737599869</v>
      </c>
      <c r="CG92" s="18">
        <f t="shared" si="247"/>
        <v>-4.3443435476111176</v>
      </c>
      <c r="CH92" s="18">
        <f t="shared" si="248"/>
        <v>1.4832967516378526</v>
      </c>
      <c r="CI92" s="18">
        <f t="shared" si="249"/>
        <v>-1.806137165575894</v>
      </c>
      <c r="CK92" t="str">
        <f t="shared" si="262"/>
        <v>35 Business and public service associate professionals</v>
      </c>
      <c r="CL92" s="18">
        <f t="shared" si="250"/>
        <v>1.2149907533747673</v>
      </c>
      <c r="CM92" s="18">
        <f t="shared" si="250"/>
        <v>-11.579581118252847</v>
      </c>
      <c r="CN92" s="18">
        <f t="shared" si="250"/>
        <v>-6.0737363176298853</v>
      </c>
      <c r="CO92" s="18">
        <f t="shared" si="250"/>
        <v>-2.706729929132401</v>
      </c>
      <c r="CP92" s="18">
        <f t="shared" si="251"/>
        <v>-4.3450965006025744</v>
      </c>
      <c r="CR92" s="18">
        <f t="shared" si="252"/>
        <v>-3.8422670035147766</v>
      </c>
      <c r="CS92" s="18">
        <f t="shared" si="253"/>
        <v>1.4599266142004907</v>
      </c>
      <c r="CT92" s="18">
        <f t="shared" si="254"/>
        <v>-1.4893532933398457</v>
      </c>
    </row>
    <row r="93" spans="1:98" x14ac:dyDescent="0.2">
      <c r="A93" t="str">
        <f t="shared" si="209"/>
        <v>41 Administrative occupations</v>
      </c>
      <c r="B93" s="18">
        <f t="shared" si="210"/>
        <v>2.0208899689667659</v>
      </c>
      <c r="C93" s="18">
        <f t="shared" si="210"/>
        <v>-7.7956747267374666</v>
      </c>
      <c r="D93" s="18">
        <f t="shared" si="210"/>
        <v>9.831576383993589</v>
      </c>
      <c r="E93" s="18">
        <f t="shared" si="210"/>
        <v>4.3943576643211246</v>
      </c>
      <c r="F93" s="18">
        <f t="shared" si="211"/>
        <v>5.2440016432414138</v>
      </c>
      <c r="H93" s="18">
        <f t="shared" si="212"/>
        <v>6.1761784534435593</v>
      </c>
      <c r="I93" s="18">
        <f t="shared" si="213"/>
        <v>4.7357366907842868</v>
      </c>
      <c r="J93" s="18">
        <f t="shared" si="214"/>
        <v>8.6246834122565055</v>
      </c>
      <c r="L93" t="str">
        <f t="shared" si="255"/>
        <v>41 Administrative occupations</v>
      </c>
      <c r="M93" s="18">
        <f t="shared" si="215"/>
        <v>3.5710702370871372</v>
      </c>
      <c r="N93" s="18">
        <f t="shared" si="215"/>
        <v>-5.2955946068983355</v>
      </c>
      <c r="O93" s="18">
        <f t="shared" si="215"/>
        <v>9.9223068208512455</v>
      </c>
      <c r="P93" s="18">
        <f t="shared" si="215"/>
        <v>3.7910323039460403</v>
      </c>
      <c r="Q93" s="18">
        <f t="shared" si="216"/>
        <v>5.0660376653168804</v>
      </c>
      <c r="S93" s="18">
        <f t="shared" si="217"/>
        <v>5.7958175393757472</v>
      </c>
      <c r="T93" s="18">
        <f t="shared" si="218"/>
        <v>4.7755119627311604</v>
      </c>
      <c r="U93" s="18">
        <f t="shared" si="219"/>
        <v>8.375046969837797</v>
      </c>
      <c r="W93" t="str">
        <f t="shared" si="256"/>
        <v>41 Administrative occupations</v>
      </c>
      <c r="X93" s="18">
        <f t="shared" si="220"/>
        <v>-7.8396796105029143E-2</v>
      </c>
      <c r="Y93" s="18">
        <f t="shared" si="220"/>
        <v>3.2898523413980918</v>
      </c>
      <c r="Z93" s="18">
        <f t="shared" si="220"/>
        <v>4.8627592698625488</v>
      </c>
      <c r="AA93" s="18">
        <f t="shared" si="220"/>
        <v>2.1507218557704988</v>
      </c>
      <c r="AB93" s="18">
        <f t="shared" si="221"/>
        <v>3.0620208455509168</v>
      </c>
      <c r="AD93" s="18">
        <f t="shared" si="222"/>
        <v>3.0468499594931142</v>
      </c>
      <c r="AE93" s="18">
        <f t="shared" si="223"/>
        <v>3.7663682165113954</v>
      </c>
      <c r="AF93" s="18">
        <f t="shared" si="224"/>
        <v>5.7398550646096336</v>
      </c>
      <c r="AH93" t="str">
        <f t="shared" si="257"/>
        <v>41 Administrative occupations</v>
      </c>
      <c r="AI93" s="18">
        <f t="shared" si="225"/>
        <v>0.89574675552175353</v>
      </c>
      <c r="AJ93" s="18">
        <f t="shared" si="225"/>
        <v>1.8370778958420431</v>
      </c>
      <c r="AK93" s="18">
        <f t="shared" si="225"/>
        <v>3.856794203094327</v>
      </c>
      <c r="AL93" s="18">
        <f t="shared" si="225"/>
        <v>1.549938727373168</v>
      </c>
      <c r="AM93" s="18">
        <f t="shared" si="226"/>
        <v>2.2833213258556473</v>
      </c>
      <c r="AO93" s="18">
        <f t="shared" si="227"/>
        <v>2.3131403189489586</v>
      </c>
      <c r="AP93" s="18">
        <f t="shared" si="228"/>
        <v>3.7048341110935246</v>
      </c>
      <c r="AQ93" s="18">
        <f t="shared" si="229"/>
        <v>5.1863784954799819</v>
      </c>
      <c r="AS93" t="str">
        <f t="shared" si="258"/>
        <v>41 Administrative occupations</v>
      </c>
      <c r="AT93" s="18">
        <f t="shared" si="230"/>
        <v>7.9380938253414968E-2</v>
      </c>
      <c r="AU93" s="18">
        <f t="shared" si="230"/>
        <v>3.9895047859190624</v>
      </c>
      <c r="AV93" s="18">
        <f t="shared" si="230"/>
        <v>2.948963692377049</v>
      </c>
      <c r="AW93" s="18">
        <f t="shared" si="230"/>
        <v>1.6428181776475537</v>
      </c>
      <c r="AX93" s="18">
        <f t="shared" si="231"/>
        <v>2.1948826030571356</v>
      </c>
      <c r="AZ93" s="18">
        <f t="shared" si="232"/>
        <v>2.0763482808821454</v>
      </c>
      <c r="BA93" s="18">
        <f t="shared" si="233"/>
        <v>3.4394479245509535</v>
      </c>
      <c r="BB93" s="18">
        <f t="shared" si="234"/>
        <v>4.805011505790624</v>
      </c>
      <c r="BD93" t="str">
        <f t="shared" si="259"/>
        <v>41 Administrative occupations</v>
      </c>
      <c r="BE93" s="18">
        <f t="shared" si="235"/>
        <v>-1.4420902090265808</v>
      </c>
      <c r="BF93" s="18">
        <f t="shared" si="235"/>
        <v>15.292064039788155</v>
      </c>
      <c r="BG93" s="18">
        <f t="shared" si="235"/>
        <v>-8.1173706457682293E-2</v>
      </c>
      <c r="BH93" s="18">
        <f t="shared" si="235"/>
        <v>-5.3798750931699502E-2</v>
      </c>
      <c r="BI93" s="18">
        <f t="shared" si="236"/>
        <v>0.83381171813945443</v>
      </c>
      <c r="BK93" s="18">
        <f t="shared" si="237"/>
        <v>-6.2924569335554015E-2</v>
      </c>
      <c r="BL93" s="18">
        <f t="shared" si="238"/>
        <v>2.5313519873235046</v>
      </c>
      <c r="BM93" s="18">
        <f t="shared" si="239"/>
        <v>2.4870699876057056</v>
      </c>
      <c r="BO93" t="str">
        <f t="shared" si="260"/>
        <v>41 Administrative occupations</v>
      </c>
      <c r="BP93" s="18">
        <f t="shared" si="240"/>
        <v>-3.5647924715086154</v>
      </c>
      <c r="BQ93" s="18">
        <f t="shared" si="240"/>
        <v>18.193737226695482</v>
      </c>
      <c r="BR93" s="18">
        <f t="shared" si="240"/>
        <v>-2.9076316894596221</v>
      </c>
      <c r="BS93" s="18">
        <f t="shared" si="240"/>
        <v>-3.2087574837106891</v>
      </c>
      <c r="BT93" s="18">
        <f t="shared" si="241"/>
        <v>-1.8975086135760599</v>
      </c>
      <c r="BV93" s="18">
        <f t="shared" si="242"/>
        <v>-3.1084861314195411</v>
      </c>
      <c r="BW93" s="18">
        <f t="shared" si="243"/>
        <v>1.9721830785214944</v>
      </c>
      <c r="BX93" s="18">
        <f t="shared" si="244"/>
        <v>-0.2504524438480038</v>
      </c>
      <c r="BZ93" t="str">
        <f t="shared" si="261"/>
        <v>41 Administrative occupations</v>
      </c>
      <c r="CA93" s="18">
        <f t="shared" si="245"/>
        <v>-4.4570006792838406</v>
      </c>
      <c r="CB93" s="18">
        <f t="shared" si="245"/>
        <v>-6.54413464527559</v>
      </c>
      <c r="CC93" s="18">
        <f t="shared" si="245"/>
        <v>-5.4838465242061378</v>
      </c>
      <c r="CD93" s="18">
        <f t="shared" si="245"/>
        <v>-8.4507992992081</v>
      </c>
      <c r="CE93" s="18">
        <f t="shared" si="246"/>
        <v>-7.4145705384350951</v>
      </c>
      <c r="CG93" s="18">
        <f t="shared" si="247"/>
        <v>-7.4723105055081955</v>
      </c>
      <c r="CH93" s="18">
        <f t="shared" si="248"/>
        <v>1.2967921277278416</v>
      </c>
      <c r="CI93" s="18">
        <f t="shared" si="249"/>
        <v>-4.2029095884104972</v>
      </c>
      <c r="CK93" t="str">
        <f t="shared" si="262"/>
        <v>41 Administrative occupations</v>
      </c>
      <c r="CL93" s="18">
        <f t="shared" si="250"/>
        <v>-2.9837168852905216</v>
      </c>
      <c r="CM93" s="18">
        <f t="shared" si="250"/>
        <v>-7.4993560687324434</v>
      </c>
      <c r="CN93" s="18">
        <f t="shared" si="250"/>
        <v>-4.9181347333736909</v>
      </c>
      <c r="CO93" s="18">
        <f t="shared" si="250"/>
        <v>-5.7340731197928267</v>
      </c>
      <c r="CP93" s="18">
        <f t="shared" si="251"/>
        <v>-5.5914581157438299</v>
      </c>
      <c r="CR93" s="18">
        <f t="shared" si="252"/>
        <v>-5.4628746307452296</v>
      </c>
      <c r="CS93" s="18">
        <f t="shared" si="253"/>
        <v>1.3405450087560222</v>
      </c>
      <c r="CT93" s="18">
        <f t="shared" si="254"/>
        <v>-2.8145691263073647</v>
      </c>
    </row>
    <row r="94" spans="1:98" x14ac:dyDescent="0.2">
      <c r="A94" t="str">
        <f t="shared" si="209"/>
        <v>42 Secretarial and related occupations</v>
      </c>
      <c r="B94" s="18">
        <f t="shared" si="210"/>
        <v>5.6148748630755252</v>
      </c>
      <c r="C94" s="18">
        <f t="shared" si="210"/>
        <v>-21.723117518219826</v>
      </c>
      <c r="D94" s="18">
        <f t="shared" si="210"/>
        <v>14.656593863351407</v>
      </c>
      <c r="E94" s="18">
        <f t="shared" si="210"/>
        <v>6.6305730256488005</v>
      </c>
      <c r="F94" s="18">
        <f t="shared" si="211"/>
        <v>6.9893091480720093</v>
      </c>
      <c r="H94" s="18">
        <f t="shared" si="212"/>
        <v>9.2414629071633669</v>
      </c>
      <c r="I94" s="18">
        <f t="shared" si="213"/>
        <v>6.6016099157902408</v>
      </c>
      <c r="J94" s="18">
        <f t="shared" si="214"/>
        <v>11.86343858393888</v>
      </c>
      <c r="L94" t="str">
        <f t="shared" si="255"/>
        <v>42 Secretarial and related occupations</v>
      </c>
      <c r="M94" s="18">
        <f t="shared" si="215"/>
        <v>1.4907817210517704</v>
      </c>
      <c r="N94" s="18">
        <f t="shared" si="215"/>
        <v>-10.286214145018391</v>
      </c>
      <c r="O94" s="18">
        <f t="shared" si="215"/>
        <v>11.740781058376681</v>
      </c>
      <c r="P94" s="18">
        <f t="shared" si="215"/>
        <v>3.2966729076754353</v>
      </c>
      <c r="Q94" s="18">
        <f t="shared" si="216"/>
        <v>4.9358330394216887</v>
      </c>
      <c r="S94" s="18">
        <f t="shared" si="217"/>
        <v>6.0379826013122084</v>
      </c>
      <c r="T94" s="18">
        <f t="shared" si="218"/>
        <v>5.2135941836303212</v>
      </c>
      <c r="U94" s="18">
        <f t="shared" si="219"/>
        <v>8.8188875767180939</v>
      </c>
      <c r="W94" t="str">
        <f t="shared" si="256"/>
        <v>42 Secretarial and related occupations</v>
      </c>
      <c r="X94" s="18">
        <f t="shared" si="220"/>
        <v>-1.4923550150102605</v>
      </c>
      <c r="Y94" s="18">
        <f t="shared" si="220"/>
        <v>-5.6682225752976434</v>
      </c>
      <c r="Z94" s="18">
        <f t="shared" si="220"/>
        <v>6.5662681938882583</v>
      </c>
      <c r="AA94" s="18">
        <f t="shared" si="220"/>
        <v>3.1427626020894106</v>
      </c>
      <c r="AB94" s="18">
        <f t="shared" si="221"/>
        <v>3.6207007734512242</v>
      </c>
      <c r="AD94" s="18">
        <f t="shared" si="222"/>
        <v>4.2715330677810082</v>
      </c>
      <c r="AE94" s="18">
        <f t="shared" si="223"/>
        <v>4.5076601699053809</v>
      </c>
      <c r="AF94" s="18">
        <f t="shared" si="224"/>
        <v>7.1311360970255144</v>
      </c>
      <c r="AH94" t="str">
        <f t="shared" si="257"/>
        <v>42 Secretarial and related occupations</v>
      </c>
      <c r="AI94" s="18">
        <f t="shared" si="225"/>
        <v>-3.6138505292562351</v>
      </c>
      <c r="AJ94" s="18">
        <f t="shared" si="225"/>
        <v>-0.33475975564506433</v>
      </c>
      <c r="AK94" s="18">
        <f t="shared" si="225"/>
        <v>3.8969218301494246</v>
      </c>
      <c r="AL94" s="18">
        <f t="shared" si="225"/>
        <v>1.1853385559113416</v>
      </c>
      <c r="AM94" s="18">
        <f t="shared" si="226"/>
        <v>1.928542303434555</v>
      </c>
      <c r="AO94" s="18">
        <f t="shared" si="227"/>
        <v>2.0812437999511824</v>
      </c>
      <c r="AP94" s="18">
        <f t="shared" si="228"/>
        <v>3.8157101638867097</v>
      </c>
      <c r="AQ94" s="18">
        <f t="shared" si="229"/>
        <v>5.1228093066340907</v>
      </c>
      <c r="AS94" t="str">
        <f t="shared" si="258"/>
        <v>42 Secretarial and related occupations</v>
      </c>
      <c r="AT94" s="18">
        <f t="shared" si="230"/>
        <v>-4.3539898524921679</v>
      </c>
      <c r="AU94" s="18">
        <f t="shared" si="230"/>
        <v>-1.8478717103025954</v>
      </c>
      <c r="AV94" s="18">
        <f t="shared" si="230"/>
        <v>2.639686813305242</v>
      </c>
      <c r="AW94" s="18">
        <f t="shared" si="230"/>
        <v>1.4800542620974078E-2</v>
      </c>
      <c r="AX94" s="18">
        <f t="shared" si="231"/>
        <v>0.70938415744050687</v>
      </c>
      <c r="AZ94" s="18">
        <f t="shared" si="232"/>
        <v>0.88221786935012148</v>
      </c>
      <c r="BA94" s="18">
        <f t="shared" si="233"/>
        <v>3.4028756747052302</v>
      </c>
      <c r="BB94" s="18">
        <f t="shared" si="234"/>
        <v>3.9683763881189105</v>
      </c>
      <c r="BD94" t="str">
        <f t="shared" si="259"/>
        <v>42 Secretarial and related occupations</v>
      </c>
      <c r="BE94" s="18">
        <f t="shared" si="235"/>
        <v>-3.6172719324207292</v>
      </c>
      <c r="BF94" s="18">
        <f t="shared" si="235"/>
        <v>12.017350314291786</v>
      </c>
      <c r="BG94" s="18">
        <f t="shared" si="235"/>
        <v>0.57292696152115852</v>
      </c>
      <c r="BH94" s="18">
        <f t="shared" si="235"/>
        <v>-6.9130172326980377</v>
      </c>
      <c r="BI94" s="18">
        <f t="shared" si="236"/>
        <v>-3.525781873070577</v>
      </c>
      <c r="BK94" s="18">
        <f t="shared" si="237"/>
        <v>-4.4817554492053375</v>
      </c>
      <c r="BL94" s="18">
        <f t="shared" si="238"/>
        <v>2.4038036645828376</v>
      </c>
      <c r="BM94" s="18">
        <f t="shared" si="239"/>
        <v>-0.47745145673314671</v>
      </c>
      <c r="BO94" t="str">
        <f t="shared" si="260"/>
        <v>42 Secretarial and related occupations</v>
      </c>
      <c r="BP94" s="18">
        <f t="shared" si="240"/>
        <v>-6.871536009251944</v>
      </c>
      <c r="BQ94" s="18">
        <f t="shared" si="240"/>
        <v>13.110135764833263</v>
      </c>
      <c r="BR94" s="18">
        <f t="shared" si="240"/>
        <v>-6.2984057610724893</v>
      </c>
      <c r="BS94" s="18">
        <f t="shared" si="240"/>
        <v>-11.771652695158574</v>
      </c>
      <c r="BT94" s="18">
        <f t="shared" si="241"/>
        <v>-8.6896796290461769</v>
      </c>
      <c r="BV94" s="18">
        <f t="shared" si="242"/>
        <v>-9.983714191368076</v>
      </c>
      <c r="BW94" s="18">
        <f t="shared" si="243"/>
        <v>1.5853462448503608</v>
      </c>
      <c r="BX94" s="18">
        <f t="shared" si="244"/>
        <v>-4.874665395329858</v>
      </c>
      <c r="BZ94" t="str">
        <f t="shared" si="261"/>
        <v>42 Secretarial and related occupations</v>
      </c>
      <c r="CA94" s="18">
        <f t="shared" si="245"/>
        <v>-3.5578070968709463</v>
      </c>
      <c r="CB94" s="18">
        <f t="shared" si="245"/>
        <v>-15.184208527644428</v>
      </c>
      <c r="CC94" s="18">
        <f t="shared" si="245"/>
        <v>-8.4485104898395225</v>
      </c>
      <c r="CD94" s="18">
        <f t="shared" si="245"/>
        <v>-11.031449025239526</v>
      </c>
      <c r="CE94" s="18">
        <f t="shared" si="246"/>
        <v>-10.499994852836835</v>
      </c>
      <c r="CG94" s="18">
        <f t="shared" si="247"/>
        <v>-10.178669671467254</v>
      </c>
      <c r="CH94" s="18">
        <f t="shared" si="248"/>
        <v>1.2548694056050413</v>
      </c>
      <c r="CI94" s="18">
        <f t="shared" si="249"/>
        <v>-5.8394171367796677</v>
      </c>
      <c r="CK94" t="str">
        <f t="shared" si="262"/>
        <v>42 Secretarial and related occupations</v>
      </c>
      <c r="CL94" s="18">
        <f t="shared" si="250"/>
        <v>-0.12782272227513936</v>
      </c>
      <c r="CM94" s="18">
        <f t="shared" si="250"/>
        <v>-14.463624065936099</v>
      </c>
      <c r="CN94" s="18">
        <f t="shared" si="250"/>
        <v>-1.8153633441822081</v>
      </c>
      <c r="CO94" s="18">
        <f t="shared" si="250"/>
        <v>1.6488922806340289</v>
      </c>
      <c r="CP94" s="18">
        <f t="shared" si="251"/>
        <v>-0.52540269762555436</v>
      </c>
      <c r="CR94" s="18">
        <f t="shared" si="252"/>
        <v>0.48076802798562301</v>
      </c>
      <c r="CS94" s="18">
        <f t="shared" si="253"/>
        <v>2.2845063172282964</v>
      </c>
      <c r="CT94" s="18">
        <f t="shared" si="254"/>
        <v>2.6382808434254112</v>
      </c>
    </row>
    <row r="95" spans="1:98" x14ac:dyDescent="0.2">
      <c r="A95" t="str">
        <f t="shared" si="209"/>
        <v>51 Skilled agricultural and related trades</v>
      </c>
      <c r="B95" s="18">
        <f t="shared" si="210"/>
        <v>20.138926538371859</v>
      </c>
      <c r="C95" s="18">
        <f t="shared" si="210"/>
        <v>-58.944325398842508</v>
      </c>
      <c r="D95" s="18">
        <f t="shared" si="210"/>
        <v>5.5870146878208571</v>
      </c>
      <c r="E95" s="18">
        <f t="shared" si="210"/>
        <v>4.1777998027116015</v>
      </c>
      <c r="F95" s="18">
        <f t="shared" si="211"/>
        <v>-1.2985353281948497</v>
      </c>
      <c r="H95" s="18">
        <f t="shared" si="212"/>
        <v>4.6454358201432067</v>
      </c>
      <c r="I95" s="18">
        <f t="shared" si="213"/>
        <v>4.6022361792775301</v>
      </c>
      <c r="J95" s="18">
        <f t="shared" si="214"/>
        <v>7.454036907483319</v>
      </c>
      <c r="L95" t="str">
        <f t="shared" si="255"/>
        <v>51 Skilled agricultural and related trades</v>
      </c>
      <c r="M95" s="18">
        <f t="shared" si="215"/>
        <v>-0.8189303938984871</v>
      </c>
      <c r="N95" s="18">
        <f t="shared" si="215"/>
        <v>-28.026868115276791</v>
      </c>
      <c r="O95" s="18">
        <f t="shared" si="215"/>
        <v>6.9957992422204907</v>
      </c>
      <c r="P95" s="18">
        <f t="shared" si="215"/>
        <v>4.6802057715118917</v>
      </c>
      <c r="Q95" s="18">
        <f t="shared" si="216"/>
        <v>2.9593061398148102</v>
      </c>
      <c r="S95" s="18">
        <f t="shared" si="217"/>
        <v>5.4464478098752656</v>
      </c>
      <c r="T95" s="18">
        <f t="shared" si="218"/>
        <v>4.6923773134758928</v>
      </c>
      <c r="U95" s="18">
        <f t="shared" si="219"/>
        <v>8.0740611889256186</v>
      </c>
      <c r="W95" t="str">
        <f t="shared" si="256"/>
        <v>51 Skilled agricultural and related trades</v>
      </c>
      <c r="X95" s="18">
        <f t="shared" si="220"/>
        <v>1.6818431248094567</v>
      </c>
      <c r="Y95" s="18">
        <f t="shared" si="220"/>
        <v>-21.975796136960412</v>
      </c>
      <c r="Z95" s="18">
        <f t="shared" si="220"/>
        <v>3.4299214781042586</v>
      </c>
      <c r="AA95" s="18">
        <f t="shared" si="220"/>
        <v>3.6051319552081518</v>
      </c>
      <c r="AB95" s="18">
        <f t="shared" si="221"/>
        <v>1.7312925966428638</v>
      </c>
      <c r="AD95" s="18">
        <f t="shared" si="222"/>
        <v>3.5466955091037367</v>
      </c>
      <c r="AE95" s="18">
        <f t="shared" si="223"/>
        <v>4.4268698272153406</v>
      </c>
      <c r="AF95" s="18">
        <f t="shared" si="224"/>
        <v>6.5822312894012303</v>
      </c>
      <c r="AH95" t="str">
        <f t="shared" si="257"/>
        <v>51 Skilled agricultural and related trades</v>
      </c>
      <c r="AI95" s="18">
        <f t="shared" si="225"/>
        <v>2.7263576892399</v>
      </c>
      <c r="AJ95" s="18">
        <f t="shared" si="225"/>
        <v>-20.631441065554291</v>
      </c>
      <c r="AK95" s="18">
        <f t="shared" si="225"/>
        <v>3.4988064075705649</v>
      </c>
      <c r="AL95" s="18">
        <f t="shared" si="225"/>
        <v>3.3967570530817115</v>
      </c>
      <c r="AM95" s="18">
        <f t="shared" si="226"/>
        <v>1.7330695968891696</v>
      </c>
      <c r="AO95" s="18">
        <f t="shared" si="227"/>
        <v>3.4307623196534909</v>
      </c>
      <c r="AP95" s="18">
        <f t="shared" si="228"/>
        <v>4.6795136090037603</v>
      </c>
      <c r="AQ95" s="18">
        <f t="shared" si="229"/>
        <v>6.6976405724148869</v>
      </c>
      <c r="AS95" t="str">
        <f t="shared" si="258"/>
        <v>51 Skilled agricultural and related trades</v>
      </c>
      <c r="AT95" s="18">
        <f t="shared" si="230"/>
        <v>-0.43224468111139336</v>
      </c>
      <c r="AU95" s="18">
        <f t="shared" si="230"/>
        <v>-9.995080099617649</v>
      </c>
      <c r="AV95" s="18">
        <f t="shared" si="230"/>
        <v>2.5821548787316351</v>
      </c>
      <c r="AW95" s="18">
        <f t="shared" si="230"/>
        <v>3.1273793782391701</v>
      </c>
      <c r="AX95" s="18">
        <f t="shared" si="231"/>
        <v>2.0846213624555299</v>
      </c>
      <c r="AZ95" s="18">
        <f t="shared" si="232"/>
        <v>2.9453166510936768</v>
      </c>
      <c r="BA95" s="18">
        <f t="shared" si="233"/>
        <v>4.1444881129442335</v>
      </c>
      <c r="BB95" s="18">
        <f t="shared" si="234"/>
        <v>5.9642068287836913</v>
      </c>
      <c r="BD95" t="str">
        <f t="shared" si="259"/>
        <v>51 Skilled agricultural and related trades</v>
      </c>
      <c r="BE95" s="18">
        <f t="shared" si="235"/>
        <v>-0.3285067187547952</v>
      </c>
      <c r="BF95" s="18">
        <f t="shared" si="235"/>
        <v>-19.852057973155468</v>
      </c>
      <c r="BG95" s="18">
        <f t="shared" si="235"/>
        <v>-2.3644233808057913</v>
      </c>
      <c r="BH95" s="18">
        <f t="shared" si="235"/>
        <v>0.84488939028599663</v>
      </c>
      <c r="BI95" s="18">
        <f t="shared" si="236"/>
        <v>-1.5922081176904856</v>
      </c>
      <c r="BK95" s="18">
        <f t="shared" si="237"/>
        <v>-0.23643474851281487</v>
      </c>
      <c r="BL95" s="18">
        <f t="shared" si="238"/>
        <v>2.5396778634428907</v>
      </c>
      <c r="BM95" s="18">
        <f t="shared" si="239"/>
        <v>2.3741190608359997</v>
      </c>
      <c r="BO95" t="str">
        <f t="shared" si="260"/>
        <v>51 Skilled agricultural and related trades</v>
      </c>
      <c r="BP95" s="18">
        <f t="shared" si="240"/>
        <v>-1.7503436083160295</v>
      </c>
      <c r="BQ95" s="18">
        <f t="shared" si="240"/>
        <v>-22.012241289059055</v>
      </c>
      <c r="BR95" s="18">
        <f t="shared" si="240"/>
        <v>-2.7692879233175982</v>
      </c>
      <c r="BS95" s="18">
        <f t="shared" si="240"/>
        <v>-1.1352874086966502</v>
      </c>
      <c r="BT95" s="18">
        <f t="shared" si="241"/>
        <v>-3.0961452388134525</v>
      </c>
      <c r="BV95" s="18">
        <f t="shared" si="242"/>
        <v>-1.6829827926406304</v>
      </c>
      <c r="BW95" s="18">
        <f t="shared" si="243"/>
        <v>2.505208944438686</v>
      </c>
      <c r="BX95" s="18">
        <f t="shared" si="244"/>
        <v>1.3601039290248806</v>
      </c>
      <c r="BZ95" t="str">
        <f t="shared" si="261"/>
        <v>51 Skilled agricultural and related trades</v>
      </c>
      <c r="CA95" s="18">
        <f t="shared" si="245"/>
        <v>-6.4128204333836365</v>
      </c>
      <c r="CB95" s="18">
        <f t="shared" si="245"/>
        <v>-20.71208049891662</v>
      </c>
      <c r="CC95" s="18">
        <f t="shared" si="245"/>
        <v>-0.60261404941959196</v>
      </c>
      <c r="CD95" s="18">
        <f t="shared" si="245"/>
        <v>0.2968687926730107</v>
      </c>
      <c r="CE95" s="18">
        <f t="shared" si="246"/>
        <v>-1.443624372281338</v>
      </c>
      <c r="CG95" s="18">
        <f t="shared" si="247"/>
        <v>-3.8596190585549195E-3</v>
      </c>
      <c r="CH95" s="18">
        <f t="shared" si="248"/>
        <v>2.5108620912406732</v>
      </c>
      <c r="CI95" s="18">
        <f t="shared" si="249"/>
        <v>2.5081348121190894</v>
      </c>
      <c r="CK95" t="str">
        <f t="shared" si="262"/>
        <v>51 Skilled agricultural and related trades</v>
      </c>
      <c r="CL95" s="18">
        <f t="shared" si="250"/>
        <v>-3.7923440282799703</v>
      </c>
      <c r="CM95" s="18">
        <f t="shared" si="250"/>
        <v>-29.568431778682548</v>
      </c>
      <c r="CN95" s="18">
        <f t="shared" si="250"/>
        <v>-1.8756117489766022</v>
      </c>
      <c r="CO95" s="18">
        <f t="shared" si="250"/>
        <v>-7.5076041836933722</v>
      </c>
      <c r="CP95" s="18">
        <f t="shared" si="251"/>
        <v>-7.3741878893615826</v>
      </c>
      <c r="CR95" s="18">
        <f t="shared" si="252"/>
        <v>-5.6671388896911363</v>
      </c>
      <c r="CS95" s="18">
        <f t="shared" si="253"/>
        <v>1.7284661323562434</v>
      </c>
      <c r="CT95" s="18">
        <f t="shared" si="254"/>
        <v>-2.2580183241072138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0.63803932686958831</v>
      </c>
      <c r="C96" s="18">
        <f t="shared" si="210"/>
        <v>-10.446249759650073</v>
      </c>
      <c r="D96" s="18">
        <f t="shared" si="210"/>
        <v>6.8744098523406016</v>
      </c>
      <c r="E96" s="18">
        <f t="shared" si="210"/>
        <v>2.9187468645952785</v>
      </c>
      <c r="F96" s="18">
        <f t="shared" si="211"/>
        <v>3.2374651723557246</v>
      </c>
      <c r="H96" s="18">
        <f t="shared" si="212"/>
        <v>4.2207601135432871</v>
      </c>
      <c r="I96" s="18">
        <f t="shared" si="213"/>
        <v>3.7836238033328806</v>
      </c>
      <c r="J96" s="18">
        <f t="shared" si="214"/>
        <v>6.5901678344036485</v>
      </c>
      <c r="L96" t="str">
        <f t="shared" si="255"/>
        <v>52 Skilled metal, electrical and electronic trades</v>
      </c>
      <c r="M96" s="18">
        <f t="shared" si="215"/>
        <v>2.8450631753012878</v>
      </c>
      <c r="N96" s="18">
        <f t="shared" si="215"/>
        <v>-21.27166630898304</v>
      </c>
      <c r="O96" s="18">
        <f t="shared" si="215"/>
        <v>11.373627506174033</v>
      </c>
      <c r="P96" s="18">
        <f t="shared" si="215"/>
        <v>3.8690326927015795</v>
      </c>
      <c r="Q96" s="18">
        <f t="shared" si="216"/>
        <v>4.3353518122220436</v>
      </c>
      <c r="S96" s="18">
        <f t="shared" si="217"/>
        <v>6.312626197176785</v>
      </c>
      <c r="T96" s="18">
        <f t="shared" si="218"/>
        <v>4.8175244396760242</v>
      </c>
      <c r="U96" s="18">
        <f t="shared" si="219"/>
        <v>8.7726847547746178</v>
      </c>
      <c r="W96" t="str">
        <f t="shared" si="256"/>
        <v>52 Skilled metal, electrical and electronic trades</v>
      </c>
      <c r="X96" s="18">
        <f t="shared" si="220"/>
        <v>1.118498207752272</v>
      </c>
      <c r="Y96" s="18">
        <f t="shared" si="220"/>
        <v>-13.678375640727102</v>
      </c>
      <c r="Z96" s="18">
        <f t="shared" si="220"/>
        <v>5.2322513395789416</v>
      </c>
      <c r="AA96" s="18">
        <f t="shared" si="220"/>
        <v>2.6472644611456042</v>
      </c>
      <c r="AB96" s="18">
        <f t="shared" si="221"/>
        <v>2.3342726306140316</v>
      </c>
      <c r="AD96" s="18">
        <f t="shared" si="222"/>
        <v>3.5017931434511373</v>
      </c>
      <c r="AE96" s="18">
        <f t="shared" si="223"/>
        <v>3.6865103604754035</v>
      </c>
      <c r="AF96" s="18">
        <f t="shared" si="224"/>
        <v>6.001285881489582</v>
      </c>
      <c r="AH96" t="str">
        <f t="shared" si="257"/>
        <v>52 Skilled metal, electrical and electronic trades</v>
      </c>
      <c r="AI96" s="18">
        <f t="shared" si="225"/>
        <v>0.73746566150398873</v>
      </c>
      <c r="AJ96" s="18">
        <f t="shared" si="225"/>
        <v>-6.5140743423828358</v>
      </c>
      <c r="AK96" s="18">
        <f t="shared" si="225"/>
        <v>4.3476172815710923</v>
      </c>
      <c r="AL96" s="18">
        <f t="shared" si="225"/>
        <v>2.8188172309477677</v>
      </c>
      <c r="AM96" s="18">
        <f t="shared" si="226"/>
        <v>2.6816430894842647</v>
      </c>
      <c r="AO96" s="18">
        <f t="shared" si="227"/>
        <v>3.3259121807952319</v>
      </c>
      <c r="AP96" s="18">
        <f t="shared" si="228"/>
        <v>3.4029539236361872</v>
      </c>
      <c r="AQ96" s="18">
        <f t="shared" si="229"/>
        <v>5.6652659496113644</v>
      </c>
      <c r="AS96" t="str">
        <f t="shared" si="258"/>
        <v>52 Skilled metal, electrical and electronic trades</v>
      </c>
      <c r="AT96" s="18">
        <f t="shared" si="230"/>
        <v>-0.61773512155419708</v>
      </c>
      <c r="AU96" s="18">
        <f t="shared" si="230"/>
        <v>-10.869219934021146</v>
      </c>
      <c r="AV96" s="18">
        <f t="shared" si="230"/>
        <v>3.3522355855615693</v>
      </c>
      <c r="AW96" s="18">
        <f t="shared" si="230"/>
        <v>1.9109507605273857</v>
      </c>
      <c r="AX96" s="18">
        <f t="shared" si="231"/>
        <v>1.5055353393851778</v>
      </c>
      <c r="AZ96" s="18">
        <f t="shared" si="232"/>
        <v>2.3891318308449039</v>
      </c>
      <c r="BA96" s="18">
        <f t="shared" si="233"/>
        <v>3.1763981857506396</v>
      </c>
      <c r="BB96" s="18">
        <f t="shared" si="234"/>
        <v>4.8108335711408712</v>
      </c>
      <c r="BD96" t="str">
        <f t="shared" si="259"/>
        <v>52 Skilled metal, electrical and electronic trades</v>
      </c>
      <c r="BE96" s="18">
        <f t="shared" si="235"/>
        <v>-0.69883086385836846</v>
      </c>
      <c r="BF96" s="18">
        <f t="shared" si="235"/>
        <v>-3.5441265696308566</v>
      </c>
      <c r="BG96" s="18">
        <f t="shared" si="235"/>
        <v>-1.5417079180417015</v>
      </c>
      <c r="BH96" s="18">
        <f t="shared" si="235"/>
        <v>-0.61699072609174843</v>
      </c>
      <c r="BI96" s="18">
        <f t="shared" si="236"/>
        <v>-1.0918736909282689</v>
      </c>
      <c r="BK96" s="18">
        <f t="shared" si="237"/>
        <v>-0.92619077447593234</v>
      </c>
      <c r="BL96" s="18">
        <f t="shared" si="238"/>
        <v>1.8138254318361469</v>
      </c>
      <c r="BM96" s="18">
        <f t="shared" si="239"/>
        <v>1.1050505023838308</v>
      </c>
      <c r="BO96" t="str">
        <f t="shared" si="260"/>
        <v>52 Skilled metal, electrical and electronic trades</v>
      </c>
      <c r="BP96" s="18">
        <f t="shared" si="240"/>
        <v>-2.5897201206870002</v>
      </c>
      <c r="BQ96" s="18">
        <f t="shared" si="240"/>
        <v>-7.2266457117186267</v>
      </c>
      <c r="BR96" s="18">
        <f t="shared" si="240"/>
        <v>-2.453129580265534</v>
      </c>
      <c r="BS96" s="18">
        <f t="shared" si="240"/>
        <v>-2.5628169052918759</v>
      </c>
      <c r="BT96" s="18">
        <f t="shared" si="241"/>
        <v>-2.8268966665543016</v>
      </c>
      <c r="BV96" s="18">
        <f t="shared" si="242"/>
        <v>-2.5262681747755589</v>
      </c>
      <c r="BW96" s="18">
        <f t="shared" si="243"/>
        <v>1.7095192807673243</v>
      </c>
      <c r="BX96" s="18">
        <f t="shared" si="244"/>
        <v>-0.19757908577593408</v>
      </c>
      <c r="BZ96" t="str">
        <f t="shared" si="261"/>
        <v>52 Skilled metal, electrical and electronic trades</v>
      </c>
      <c r="CA96" s="18">
        <f t="shared" si="245"/>
        <v>-5.1148866958482087</v>
      </c>
      <c r="CB96" s="18">
        <f t="shared" si="245"/>
        <v>-14.136148730066667</v>
      </c>
      <c r="CC96" s="18">
        <f t="shared" si="245"/>
        <v>-0.76306822598860569</v>
      </c>
      <c r="CD96" s="18">
        <f t="shared" si="245"/>
        <v>-4.7835904467160351</v>
      </c>
      <c r="CE96" s="18">
        <f t="shared" si="246"/>
        <v>-4.1662597365612069</v>
      </c>
      <c r="CG96" s="18">
        <f t="shared" si="247"/>
        <v>-3.4618489543775111</v>
      </c>
      <c r="CH96" s="18">
        <f t="shared" si="248"/>
        <v>1.7178611063404459</v>
      </c>
      <c r="CI96" s="18">
        <f t="shared" si="249"/>
        <v>-0.84412282810102379</v>
      </c>
      <c r="CK96" t="str">
        <f t="shared" si="262"/>
        <v>52 Skilled metal, electrical and electronic trades</v>
      </c>
      <c r="CL96" s="18">
        <f t="shared" si="250"/>
        <v>0.87269510087402136</v>
      </c>
      <c r="CM96" s="18">
        <f t="shared" si="250"/>
        <v>-23.57867326443165</v>
      </c>
      <c r="CN96" s="18">
        <f t="shared" si="250"/>
        <v>-1.1554645021838783</v>
      </c>
      <c r="CO96" s="18">
        <f t="shared" si="250"/>
        <v>-4.5212290428829789</v>
      </c>
      <c r="CP96" s="18">
        <f t="shared" si="251"/>
        <v>-4.8156867021560856</v>
      </c>
      <c r="CR96" s="18">
        <f t="shared" si="252"/>
        <v>-3.4122383819354951</v>
      </c>
      <c r="CS96" s="18">
        <f t="shared" si="253"/>
        <v>1.7166736890700252</v>
      </c>
      <c r="CT96" s="18">
        <f t="shared" si="254"/>
        <v>-0.81165975425612213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-9.7090979165437847</v>
      </c>
      <c r="C97" s="18">
        <f t="shared" si="210"/>
        <v>-36.306111198209493</v>
      </c>
      <c r="D97" s="18">
        <f t="shared" si="210"/>
        <v>12.729568757833377</v>
      </c>
      <c r="E97" s="18">
        <f t="shared" si="210"/>
        <v>0.52675607191141616</v>
      </c>
      <c r="F97" s="18">
        <f t="shared" si="211"/>
        <v>1.2614122105246706</v>
      </c>
      <c r="H97" s="18">
        <f t="shared" si="212"/>
        <v>4.4400475337431189</v>
      </c>
      <c r="I97" s="18">
        <f t="shared" si="213"/>
        <v>4.4059474385256037</v>
      </c>
      <c r="J97" s="18">
        <f t="shared" si="214"/>
        <v>7.1763031636867147</v>
      </c>
      <c r="L97" t="str">
        <f t="shared" si="255"/>
        <v>53 Skilled construction and building trades</v>
      </c>
      <c r="M97" s="18">
        <f t="shared" si="215"/>
        <v>-0.36233567297990765</v>
      </c>
      <c r="N97" s="18">
        <f t="shared" si="215"/>
        <v>-27.655992029764477</v>
      </c>
      <c r="O97" s="18">
        <f t="shared" si="215"/>
        <v>8.754329636240076</v>
      </c>
      <c r="P97" s="18">
        <f t="shared" si="215"/>
        <v>2.0225742160624449</v>
      </c>
      <c r="Q97" s="18">
        <f t="shared" si="216"/>
        <v>1.8679068222593909</v>
      </c>
      <c r="S97" s="18">
        <f t="shared" si="217"/>
        <v>4.2188724416751144</v>
      </c>
      <c r="T97" s="18">
        <f t="shared" si="218"/>
        <v>4.4724499706774168</v>
      </c>
      <c r="U97" s="18">
        <f t="shared" si="219"/>
        <v>7.0701384957495561</v>
      </c>
      <c r="W97" t="str">
        <f t="shared" si="256"/>
        <v>53 Skilled construction and building trades</v>
      </c>
      <c r="X97" s="18">
        <f t="shared" si="220"/>
        <v>-1.0912243450189818</v>
      </c>
      <c r="Y97" s="18">
        <f t="shared" si="220"/>
        <v>-15.55119828229733</v>
      </c>
      <c r="Z97" s="18">
        <f t="shared" si="220"/>
        <v>4.0082063097607978</v>
      </c>
      <c r="AA97" s="18">
        <f t="shared" si="220"/>
        <v>1.8064194317545912</v>
      </c>
      <c r="AB97" s="18">
        <f t="shared" si="221"/>
        <v>1.2990091761576839</v>
      </c>
      <c r="AD97" s="18">
        <f t="shared" si="222"/>
        <v>2.5351201194268702</v>
      </c>
      <c r="AE97" s="18">
        <f t="shared" si="223"/>
        <v>3.6797680342391281</v>
      </c>
      <c r="AF97" s="18">
        <f t="shared" si="224"/>
        <v>5.3176512918398755</v>
      </c>
      <c r="AH97" t="str">
        <f t="shared" si="257"/>
        <v>53 Skilled construction and building trades</v>
      </c>
      <c r="AI97" s="18">
        <f t="shared" si="225"/>
        <v>1.1499379042561708</v>
      </c>
      <c r="AJ97" s="18">
        <f t="shared" si="225"/>
        <v>-14.455767781146022</v>
      </c>
      <c r="AK97" s="18">
        <f t="shared" si="225"/>
        <v>4.7683653309636753</v>
      </c>
      <c r="AL97" s="18">
        <f t="shared" si="225"/>
        <v>2.2699681753848067</v>
      </c>
      <c r="AM97" s="18">
        <f t="shared" si="226"/>
        <v>1.9005255169110225</v>
      </c>
      <c r="AO97" s="18">
        <f t="shared" si="227"/>
        <v>3.0960761915002522</v>
      </c>
      <c r="AP97" s="18">
        <f t="shared" si="228"/>
        <v>3.9688861855002644</v>
      </c>
      <c r="AQ97" s="18">
        <f t="shared" si="229"/>
        <v>5.9295813375172868</v>
      </c>
      <c r="AS97" t="str">
        <f t="shared" si="258"/>
        <v>53 Skilled construction and building trades</v>
      </c>
      <c r="AT97" s="18">
        <f t="shared" si="230"/>
        <v>-0.94471594590610497</v>
      </c>
      <c r="AU97" s="18">
        <f t="shared" si="230"/>
        <v>-12.760861305199622</v>
      </c>
      <c r="AV97" s="18">
        <f t="shared" si="230"/>
        <v>3.9314548946790318</v>
      </c>
      <c r="AW97" s="18">
        <f t="shared" si="230"/>
        <v>1.1255229600675598</v>
      </c>
      <c r="AX97" s="18">
        <f t="shared" si="231"/>
        <v>1.0568805154172578</v>
      </c>
      <c r="AZ97" s="18">
        <f t="shared" si="232"/>
        <v>2.0523138434317412</v>
      </c>
      <c r="BA97" s="18">
        <f t="shared" si="233"/>
        <v>3.5823647307506201</v>
      </c>
      <c r="BB97" s="18">
        <f t="shared" si="234"/>
        <v>4.9078182938281589</v>
      </c>
      <c r="BD97" t="str">
        <f t="shared" si="259"/>
        <v>53 Skilled construction and building trades</v>
      </c>
      <c r="BE97" s="18">
        <f t="shared" si="235"/>
        <v>-1.6345711357156567</v>
      </c>
      <c r="BF97" s="18">
        <f t="shared" si="235"/>
        <v>-10.125197657562824</v>
      </c>
      <c r="BG97" s="18">
        <f t="shared" si="235"/>
        <v>-2.3588350314416084</v>
      </c>
      <c r="BH97" s="18">
        <f t="shared" si="235"/>
        <v>-1.3355289392403935</v>
      </c>
      <c r="BI97" s="18">
        <f t="shared" si="236"/>
        <v>-2.2283004826182284</v>
      </c>
      <c r="BK97" s="18">
        <f t="shared" si="237"/>
        <v>-1.6778170674186632</v>
      </c>
      <c r="BL97" s="18">
        <f t="shared" si="238"/>
        <v>1.8665474873886589</v>
      </c>
      <c r="BM97" s="18">
        <f t="shared" si="239"/>
        <v>0.6101493395525015</v>
      </c>
      <c r="BO97" t="str">
        <f t="shared" si="260"/>
        <v>53 Skilled construction and building trades</v>
      </c>
      <c r="BP97" s="18">
        <f t="shared" si="240"/>
        <v>-1.25379794797712</v>
      </c>
      <c r="BQ97" s="18">
        <f t="shared" si="240"/>
        <v>-9.2111728833146103</v>
      </c>
      <c r="BR97" s="18">
        <f t="shared" si="240"/>
        <v>-1.129510884234497</v>
      </c>
      <c r="BS97" s="18">
        <f t="shared" si="240"/>
        <v>-1.6072801105723955</v>
      </c>
      <c r="BT97" s="18">
        <f t="shared" si="241"/>
        <v>-1.9523435769391528</v>
      </c>
      <c r="BV97" s="18">
        <f t="shared" si="242"/>
        <v>-1.4482807777789208</v>
      </c>
      <c r="BW97" s="18">
        <f t="shared" si="243"/>
        <v>2.2011618758365659</v>
      </c>
      <c r="BX97" s="18">
        <f t="shared" si="244"/>
        <v>1.1647094268595559</v>
      </c>
      <c r="BZ97" t="str">
        <f t="shared" si="261"/>
        <v>53 Skilled construction and building trades</v>
      </c>
      <c r="CA97" s="18">
        <f t="shared" si="245"/>
        <v>-5.0866051440193516</v>
      </c>
      <c r="CB97" s="18">
        <f t="shared" si="245"/>
        <v>-16.845683274070687</v>
      </c>
      <c r="CC97" s="18">
        <f t="shared" si="245"/>
        <v>0.11256227725051637</v>
      </c>
      <c r="CD97" s="18">
        <f t="shared" si="245"/>
        <v>-2.2776495262172625</v>
      </c>
      <c r="CE97" s="18">
        <f t="shared" si="246"/>
        <v>-2.5253531486822078</v>
      </c>
      <c r="CG97" s="18">
        <f t="shared" si="247"/>
        <v>-1.4873212593229823</v>
      </c>
      <c r="CH97" s="18">
        <f t="shared" si="248"/>
        <v>2.0903604688473632</v>
      </c>
      <c r="CI97" s="18">
        <f t="shared" si="249"/>
        <v>1.0092260921763074</v>
      </c>
      <c r="CK97" t="str">
        <f t="shared" si="262"/>
        <v>53 Skilled construction and building trades</v>
      </c>
      <c r="CL97" s="18">
        <f t="shared" si="250"/>
        <v>-2.3876442282140253</v>
      </c>
      <c r="CM97" s="18">
        <f t="shared" si="250"/>
        <v>-29.960091912994592</v>
      </c>
      <c r="CN97" s="18">
        <f t="shared" si="250"/>
        <v>-5.5910423119994279</v>
      </c>
      <c r="CO97" s="18">
        <f t="shared" si="250"/>
        <v>-12.924439502536433</v>
      </c>
      <c r="CP97" s="18">
        <f t="shared" si="251"/>
        <v>-11.903044920535022</v>
      </c>
      <c r="CR97" s="18">
        <f t="shared" si="252"/>
        <v>-10.545556135514477</v>
      </c>
      <c r="CS97" s="18">
        <f t="shared" si="253"/>
        <v>1.1669101192630205</v>
      </c>
      <c r="CT97" s="18">
        <f t="shared" si="254"/>
        <v>-6.2794403705331732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-5.4243619312945635</v>
      </c>
      <c r="C98" s="18">
        <f t="shared" si="210"/>
        <v>-9.8086426637360002</v>
      </c>
      <c r="D98" s="18">
        <f t="shared" si="210"/>
        <v>11.78154942186902</v>
      </c>
      <c r="E98" s="18">
        <f t="shared" si="210"/>
        <v>4.3447650228746637</v>
      </c>
      <c r="F98" s="18">
        <f t="shared" si="211"/>
        <v>5.6471139725513986</v>
      </c>
      <c r="H98" s="18">
        <f t="shared" si="212"/>
        <v>6.7670275675886904</v>
      </c>
      <c r="I98" s="18">
        <f t="shared" si="213"/>
        <v>5.1365348440146397</v>
      </c>
      <c r="J98" s="18">
        <f t="shared" si="214"/>
        <v>9.289126214986787</v>
      </c>
      <c r="L98" t="str">
        <f t="shared" si="255"/>
        <v>54 Textiles, printing and other skilled trades</v>
      </c>
      <c r="M98" s="18">
        <f t="shared" si="215"/>
        <v>0.47780368372065674</v>
      </c>
      <c r="N98" s="18">
        <f t="shared" si="215"/>
        <v>-2.2178680536226736</v>
      </c>
      <c r="O98" s="18">
        <f t="shared" si="215"/>
        <v>8.9783481113272288</v>
      </c>
      <c r="P98" s="18">
        <f t="shared" si="215"/>
        <v>4.8969102474383908</v>
      </c>
      <c r="Q98" s="18">
        <f t="shared" si="216"/>
        <v>5.6906875003462254</v>
      </c>
      <c r="S98" s="18">
        <f t="shared" si="217"/>
        <v>6.2401163518572389</v>
      </c>
      <c r="T98" s="18">
        <f t="shared" si="218"/>
        <v>4.9083265800355491</v>
      </c>
      <c r="U98" s="18">
        <f t="shared" si="219"/>
        <v>8.7746873034080686</v>
      </c>
      <c r="W98" t="str">
        <f t="shared" si="256"/>
        <v>54 Textiles, printing and other skilled trades</v>
      </c>
      <c r="X98" s="18">
        <f t="shared" si="220"/>
        <v>-3.1373958155546111</v>
      </c>
      <c r="Y98" s="18">
        <f t="shared" si="220"/>
        <v>-2.3884311399681835</v>
      </c>
      <c r="Z98" s="18">
        <f t="shared" si="220"/>
        <v>5.9100336366816553</v>
      </c>
      <c r="AA98" s="18">
        <f t="shared" si="220"/>
        <v>2.4890270521752855</v>
      </c>
      <c r="AB98" s="18">
        <f t="shared" si="221"/>
        <v>3.2309758726551063</v>
      </c>
      <c r="AD98" s="18">
        <f t="shared" si="222"/>
        <v>3.6169049060890579</v>
      </c>
      <c r="AE98" s="18">
        <f t="shared" si="223"/>
        <v>3.8751537464036145</v>
      </c>
      <c r="AF98" s="18">
        <f t="shared" si="224"/>
        <v>6.2213838366707241</v>
      </c>
      <c r="AH98" t="str">
        <f t="shared" si="257"/>
        <v>54 Textiles, printing and other skilled trades</v>
      </c>
      <c r="AI98" s="18">
        <f t="shared" si="225"/>
        <v>-1.0839593440202022</v>
      </c>
      <c r="AJ98" s="18">
        <f t="shared" si="225"/>
        <v>-8.9854762944828757</v>
      </c>
      <c r="AK98" s="18">
        <f t="shared" si="225"/>
        <v>4.1339049748486456</v>
      </c>
      <c r="AL98" s="18">
        <f t="shared" si="225"/>
        <v>2.8120166677040537</v>
      </c>
      <c r="AM98" s="18">
        <f t="shared" si="226"/>
        <v>2.4399577823746466</v>
      </c>
      <c r="AO98" s="18">
        <f t="shared" si="227"/>
        <v>3.2507710381752153</v>
      </c>
      <c r="AP98" s="18">
        <f t="shared" si="228"/>
        <v>3.7918580939457991</v>
      </c>
      <c r="AQ98" s="18">
        <f t="shared" si="229"/>
        <v>5.9018104961649609</v>
      </c>
      <c r="AS98" t="str">
        <f t="shared" si="258"/>
        <v>54 Textiles, printing and other skilled trades</v>
      </c>
      <c r="AT98" s="18">
        <f t="shared" si="230"/>
        <v>-4.3558113285099616</v>
      </c>
      <c r="AU98" s="18">
        <f t="shared" si="230"/>
        <v>-8.6027469609781466</v>
      </c>
      <c r="AV98" s="18">
        <f t="shared" si="230"/>
        <v>4.3908580248697593</v>
      </c>
      <c r="AW98" s="18">
        <f t="shared" si="230"/>
        <v>1.8087073210220517</v>
      </c>
      <c r="AX98" s="18">
        <f t="shared" si="231"/>
        <v>1.9191796696210517</v>
      </c>
      <c r="AZ98" s="18">
        <f t="shared" si="232"/>
        <v>2.6622483311197209</v>
      </c>
      <c r="BA98" s="18">
        <f t="shared" si="233"/>
        <v>3.5651294786610777</v>
      </c>
      <c r="BB98" s="18">
        <f t="shared" si="234"/>
        <v>5.31445689927037</v>
      </c>
      <c r="BD98" t="str">
        <f t="shared" si="259"/>
        <v>54 Textiles, printing and other skilled trades</v>
      </c>
      <c r="BE98" s="18">
        <f t="shared" si="235"/>
        <v>-3.8620453696617596</v>
      </c>
      <c r="BF98" s="18">
        <f t="shared" si="235"/>
        <v>1.6367152796068485</v>
      </c>
      <c r="BG98" s="18">
        <f t="shared" si="235"/>
        <v>1.4230106814091981</v>
      </c>
      <c r="BH98" s="18">
        <f t="shared" si="235"/>
        <v>1.010985545663301</v>
      </c>
      <c r="BI98" s="18">
        <f t="shared" si="236"/>
        <v>1.1786079119446624</v>
      </c>
      <c r="BK98" s="18">
        <f t="shared" si="237"/>
        <v>1.14814094005673</v>
      </c>
      <c r="BL98" s="18">
        <f t="shared" si="238"/>
        <v>2.6066834399337768</v>
      </c>
      <c r="BM98" s="18">
        <f t="shared" si="239"/>
        <v>3.427577830096018</v>
      </c>
      <c r="BO98" t="str">
        <f t="shared" si="260"/>
        <v>54 Textiles, printing and other skilled trades</v>
      </c>
      <c r="BP98" s="18">
        <f t="shared" si="240"/>
        <v>-6.591820938878179</v>
      </c>
      <c r="BQ98" s="18">
        <f t="shared" si="240"/>
        <v>7.8942453951107217</v>
      </c>
      <c r="BR98" s="18">
        <f t="shared" si="240"/>
        <v>-2.4160673011891731</v>
      </c>
      <c r="BS98" s="18">
        <f t="shared" si="240"/>
        <v>-1.3682803077817884</v>
      </c>
      <c r="BT98" s="18">
        <f t="shared" si="241"/>
        <v>-1.1438950228276012</v>
      </c>
      <c r="BV98" s="18">
        <f t="shared" si="242"/>
        <v>-1.7187867543018265</v>
      </c>
      <c r="BW98" s="18">
        <f t="shared" si="243"/>
        <v>1.9204080035139848</v>
      </c>
      <c r="BX98" s="18">
        <f t="shared" si="244"/>
        <v>0.64478146656623547</v>
      </c>
      <c r="BZ98" t="str">
        <f t="shared" si="261"/>
        <v>54 Textiles, printing and other skilled trades</v>
      </c>
      <c r="CA98" s="18">
        <f t="shared" si="245"/>
        <v>-5.5746083487706599</v>
      </c>
      <c r="CB98" s="18">
        <f t="shared" si="245"/>
        <v>-4.6262741751368903</v>
      </c>
      <c r="CC98" s="18">
        <f t="shared" si="245"/>
        <v>0.22842080446439095</v>
      </c>
      <c r="CD98" s="18">
        <f t="shared" si="245"/>
        <v>-3.1017486956711249</v>
      </c>
      <c r="CE98" s="18">
        <f t="shared" si="246"/>
        <v>-2.1701446431498961</v>
      </c>
      <c r="CG98" s="18">
        <f t="shared" si="247"/>
        <v>-2.0041715144023753</v>
      </c>
      <c r="CH98" s="18">
        <f t="shared" si="248"/>
        <v>1.8409449806211287</v>
      </c>
      <c r="CI98" s="18">
        <f t="shared" si="249"/>
        <v>0.34378156619936373</v>
      </c>
      <c r="CK98" t="str">
        <f t="shared" si="262"/>
        <v>54 Textiles, printing and other skilled trades</v>
      </c>
      <c r="CL98" s="18">
        <f t="shared" si="250"/>
        <v>-4.2009026682300661</v>
      </c>
      <c r="CM98" s="18">
        <f t="shared" si="250"/>
        <v>-18.659683454387544</v>
      </c>
      <c r="CN98" s="18">
        <f t="shared" si="250"/>
        <v>-6.5872140942111912</v>
      </c>
      <c r="CO98" s="18">
        <f t="shared" si="250"/>
        <v>-5.7337369119809134</v>
      </c>
      <c r="CP98" s="18">
        <f t="shared" si="251"/>
        <v>-6.8637442580722796</v>
      </c>
      <c r="CR98" s="18">
        <f t="shared" si="252"/>
        <v>-6.0190922393747126</v>
      </c>
      <c r="CS98" s="18">
        <f t="shared" si="253"/>
        <v>1.2778710610619415</v>
      </c>
      <c r="CT98" s="18">
        <f t="shared" si="254"/>
        <v>-3.3063839795077654</v>
      </c>
    </row>
    <row r="99" spans="1:98" x14ac:dyDescent="0.2">
      <c r="A99" t="str">
        <f t="shared" si="209"/>
        <v>61 Caring personal service occupations</v>
      </c>
      <c r="B99" s="18">
        <f t="shared" si="210"/>
        <v>0.76087060428648989</v>
      </c>
      <c r="C99" s="18">
        <f t="shared" si="210"/>
        <v>-18.797228687051582</v>
      </c>
      <c r="D99" s="18">
        <f t="shared" si="210"/>
        <v>11.161239648549515</v>
      </c>
      <c r="E99" s="18">
        <f t="shared" si="210"/>
        <v>4.208164775177381</v>
      </c>
      <c r="F99" s="18">
        <f t="shared" si="211"/>
        <v>4.6880721032222183</v>
      </c>
      <c r="H99" s="18">
        <f t="shared" si="212"/>
        <v>6.4761384136641009</v>
      </c>
      <c r="I99" s="18">
        <f t="shared" si="213"/>
        <v>5.2835120353373011</v>
      </c>
      <c r="J99" s="18">
        <f t="shared" si="214"/>
        <v>9.1686658919762678</v>
      </c>
      <c r="L99" t="str">
        <f t="shared" si="255"/>
        <v>61 Caring personal service occupations</v>
      </c>
      <c r="M99" s="18">
        <f t="shared" si="215"/>
        <v>4.912206699274857</v>
      </c>
      <c r="N99" s="18">
        <f t="shared" si="215"/>
        <v>-18.572159854466275</v>
      </c>
      <c r="O99" s="18">
        <f t="shared" si="215"/>
        <v>10.926000415027183</v>
      </c>
      <c r="P99" s="18">
        <f t="shared" si="215"/>
        <v>4.5124377481612132</v>
      </c>
      <c r="Q99" s="18">
        <f t="shared" si="216"/>
        <v>4.8277384633933718</v>
      </c>
      <c r="S99" s="18">
        <f t="shared" si="217"/>
        <v>6.6079936133746076</v>
      </c>
      <c r="T99" s="18">
        <f t="shared" si="218"/>
        <v>5.4508910387528697</v>
      </c>
      <c r="U99" s="18">
        <f t="shared" si="219"/>
        <v>9.3619236043348319</v>
      </c>
      <c r="W99" t="str">
        <f t="shared" si="256"/>
        <v>61 Caring personal service occupations</v>
      </c>
      <c r="X99" s="18">
        <f t="shared" si="220"/>
        <v>1.0085180573178754</v>
      </c>
      <c r="Y99" s="18">
        <f t="shared" si="220"/>
        <v>-12.722510396240349</v>
      </c>
      <c r="Z99" s="18">
        <f t="shared" si="220"/>
        <v>4.3371465456157887</v>
      </c>
      <c r="AA99" s="18">
        <f t="shared" si="220"/>
        <v>1.4652944395227241</v>
      </c>
      <c r="AB99" s="18">
        <f t="shared" si="221"/>
        <v>1.3951107425532738</v>
      </c>
      <c r="AD99" s="18">
        <f t="shared" si="222"/>
        <v>2.4136862773363799</v>
      </c>
      <c r="AE99" s="18">
        <f t="shared" si="223"/>
        <v>4.1668783952492516</v>
      </c>
      <c r="AF99" s="18">
        <f t="shared" si="224"/>
        <v>5.6324593708110937</v>
      </c>
      <c r="AH99" t="str">
        <f t="shared" si="257"/>
        <v>61 Caring personal service occupations</v>
      </c>
      <c r="AI99" s="18">
        <f t="shared" si="225"/>
        <v>-2.6221226773861406</v>
      </c>
      <c r="AJ99" s="18">
        <f t="shared" si="225"/>
        <v>-12.871515023779512</v>
      </c>
      <c r="AK99" s="18">
        <f t="shared" si="225"/>
        <v>0.79994015810112007</v>
      </c>
      <c r="AL99" s="18">
        <f t="shared" si="225"/>
        <v>-0.24580285191896367</v>
      </c>
      <c r="AM99" s="18">
        <f t="shared" si="226"/>
        <v>-0.76306738507501137</v>
      </c>
      <c r="AO99" s="18">
        <f t="shared" si="227"/>
        <v>0.10156711508639837</v>
      </c>
      <c r="AP99" s="18">
        <f t="shared" si="228"/>
        <v>3.2353945535598339</v>
      </c>
      <c r="AQ99" s="18">
        <f t="shared" si="229"/>
        <v>3.3006056325020738</v>
      </c>
      <c r="AS99" t="str">
        <f t="shared" si="258"/>
        <v>61 Caring personal service occupations</v>
      </c>
      <c r="AT99" s="18">
        <f t="shared" si="230"/>
        <v>-0.53492127424030755</v>
      </c>
      <c r="AU99" s="18">
        <f t="shared" si="230"/>
        <v>-12.71777508823323</v>
      </c>
      <c r="AV99" s="18">
        <f t="shared" si="230"/>
        <v>1.6516407976060465</v>
      </c>
      <c r="AW99" s="18">
        <f t="shared" si="230"/>
        <v>0.3492186062562741</v>
      </c>
      <c r="AX99" s="18">
        <f t="shared" si="231"/>
        <v>-0.12027042806446175</v>
      </c>
      <c r="AZ99" s="18">
        <f t="shared" si="232"/>
        <v>0.78149454091485104</v>
      </c>
      <c r="BA99" s="18">
        <f t="shared" si="233"/>
        <v>3.4640825663041053</v>
      </c>
      <c r="BB99" s="18">
        <f t="shared" si="234"/>
        <v>3.959717196088719</v>
      </c>
      <c r="BD99" t="str">
        <f t="shared" si="259"/>
        <v>61 Caring personal service occupations</v>
      </c>
      <c r="BE99" s="18">
        <f t="shared" si="235"/>
        <v>0.12868584704492925</v>
      </c>
      <c r="BF99" s="18">
        <f t="shared" si="235"/>
        <v>2.9203061228077365</v>
      </c>
      <c r="BG99" s="18">
        <f t="shared" si="235"/>
        <v>1.7808474750265146</v>
      </c>
      <c r="BH99" s="18">
        <f t="shared" si="235"/>
        <v>2.1586688742605942</v>
      </c>
      <c r="BI99" s="18">
        <f t="shared" si="236"/>
        <v>2.0878311431286267</v>
      </c>
      <c r="BK99" s="18">
        <f t="shared" si="237"/>
        <v>2.0325728295639722</v>
      </c>
      <c r="BL99" s="18">
        <f t="shared" si="238"/>
        <v>3.4413549692206891</v>
      </c>
      <c r="BM99" s="18">
        <f t="shared" si="239"/>
        <v>4.7763772842157604</v>
      </c>
      <c r="BO99" t="str">
        <f t="shared" si="260"/>
        <v>61 Caring personal service occupations</v>
      </c>
      <c r="BP99" s="18">
        <f t="shared" si="240"/>
        <v>-3.3127326121504486</v>
      </c>
      <c r="BQ99" s="18">
        <f t="shared" si="240"/>
        <v>7.1753402152266554</v>
      </c>
      <c r="BR99" s="18">
        <f t="shared" si="240"/>
        <v>-3.510164123349635</v>
      </c>
      <c r="BS99" s="18">
        <f t="shared" si="240"/>
        <v>-2.6304362035064144</v>
      </c>
      <c r="BT99" s="18">
        <f t="shared" si="241"/>
        <v>-2.3221853411600213</v>
      </c>
      <c r="BV99" s="18">
        <f t="shared" si="242"/>
        <v>-2.9245664461603815</v>
      </c>
      <c r="BW99" s="18">
        <f t="shared" si="243"/>
        <v>2.2871328215948283</v>
      </c>
      <c r="BX99" s="18">
        <f t="shared" si="244"/>
        <v>0.2907423358318395</v>
      </c>
      <c r="BZ99" t="str">
        <f t="shared" si="261"/>
        <v>61 Caring personal service occupations</v>
      </c>
      <c r="CA99" s="18">
        <f t="shared" si="245"/>
        <v>-13.973544024579121</v>
      </c>
      <c r="CB99" s="18">
        <f t="shared" si="245"/>
        <v>-20.171451503516124</v>
      </c>
      <c r="CC99" s="18">
        <f t="shared" si="245"/>
        <v>-6.5459174384452812</v>
      </c>
      <c r="CD99" s="18">
        <f t="shared" si="245"/>
        <v>-3.0531256201755674</v>
      </c>
      <c r="CE99" s="18">
        <f t="shared" si="246"/>
        <v>-5.3151525339079182</v>
      </c>
      <c r="CG99" s="18">
        <f t="shared" si="247"/>
        <v>-4.2316583136387642</v>
      </c>
      <c r="CH99" s="18">
        <f t="shared" si="248"/>
        <v>1.2839346868965373</v>
      </c>
      <c r="CI99" s="18">
        <f t="shared" si="249"/>
        <v>-2.0432651932278056</v>
      </c>
      <c r="CK99" t="str">
        <f t="shared" si="262"/>
        <v>61 Caring personal service occupations</v>
      </c>
      <c r="CL99" s="18">
        <f t="shared" si="250"/>
        <v>-2.6234154619826144</v>
      </c>
      <c r="CM99" s="18">
        <f t="shared" si="250"/>
        <v>-21.143646050415899</v>
      </c>
      <c r="CN99" s="18">
        <f t="shared" si="250"/>
        <v>0.67822048353403108</v>
      </c>
      <c r="CO99" s="18">
        <f t="shared" si="250"/>
        <v>-2.4140034983665792</v>
      </c>
      <c r="CP99" s="18">
        <f t="shared" si="251"/>
        <v>-2.7618170096367689</v>
      </c>
      <c r="CR99" s="18">
        <f t="shared" si="252"/>
        <v>-1.3939615633769775</v>
      </c>
      <c r="CS99" s="18">
        <f t="shared" si="253"/>
        <v>1.7182183939232099</v>
      </c>
      <c r="CT99" s="18">
        <f t="shared" si="254"/>
        <v>0.64528468432298869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8.7108567445767449</v>
      </c>
      <c r="C100" s="18">
        <f t="shared" si="210"/>
        <v>1.9774068199474248</v>
      </c>
      <c r="D100" s="18">
        <f t="shared" si="210"/>
        <v>9.9787678560991466</v>
      </c>
      <c r="E100" s="18">
        <f t="shared" si="210"/>
        <v>5.4002967443154137</v>
      </c>
      <c r="F100" s="18">
        <f t="shared" si="211"/>
        <v>6.5900483736743176</v>
      </c>
      <c r="H100" s="18">
        <f t="shared" si="212"/>
        <v>6.9048739175446183</v>
      </c>
      <c r="I100" s="18">
        <f t="shared" si="213"/>
        <v>5.2822087485204783</v>
      </c>
      <c r="J100" s="18">
        <f t="shared" si="214"/>
        <v>9.4727862312417486</v>
      </c>
      <c r="L100" t="str">
        <f t="shared" si="255"/>
        <v>62 Leisure, travel and related personal service occupations</v>
      </c>
      <c r="M100" s="18">
        <f t="shared" si="215"/>
        <v>5.9051291806198947</v>
      </c>
      <c r="N100" s="18">
        <f t="shared" si="215"/>
        <v>-25.673675902288029</v>
      </c>
      <c r="O100" s="18">
        <f t="shared" si="215"/>
        <v>6.5394997362674623</v>
      </c>
      <c r="P100" s="18">
        <f t="shared" si="215"/>
        <v>4.5738673577424116</v>
      </c>
      <c r="Q100" s="18">
        <f t="shared" si="216"/>
        <v>2.9634238910097865</v>
      </c>
      <c r="S100" s="18">
        <f t="shared" si="217"/>
        <v>5.2250152464603739</v>
      </c>
      <c r="T100" s="18">
        <f t="shared" si="218"/>
        <v>4.3701075504844589</v>
      </c>
      <c r="U100" s="18">
        <f t="shared" si="219"/>
        <v>7.7088306387053995</v>
      </c>
      <c r="W100" t="str">
        <f t="shared" si="256"/>
        <v>62 Leisure, travel and related personal service occupations</v>
      </c>
      <c r="X100" s="18">
        <f t="shared" si="220"/>
        <v>5.4387510957845553</v>
      </c>
      <c r="Y100" s="18">
        <f t="shared" si="220"/>
        <v>-15.484723528680998</v>
      </c>
      <c r="Z100" s="18">
        <f t="shared" si="220"/>
        <v>4.1938572212667502</v>
      </c>
      <c r="AA100" s="18">
        <f t="shared" si="220"/>
        <v>3.3654103040109851</v>
      </c>
      <c r="AB100" s="18">
        <f t="shared" si="221"/>
        <v>2.3277989776936625</v>
      </c>
      <c r="AD100" s="18">
        <f t="shared" si="222"/>
        <v>3.6408247898314094</v>
      </c>
      <c r="AE100" s="18">
        <f t="shared" si="223"/>
        <v>4.1413181437728763</v>
      </c>
      <c r="AF100" s="18">
        <f t="shared" si="224"/>
        <v>6.433538855700438</v>
      </c>
      <c r="AH100" t="str">
        <f t="shared" si="257"/>
        <v>62 Leisure, travel and related personal service occupations</v>
      </c>
      <c r="AI100" s="18">
        <f t="shared" si="225"/>
        <v>6.1310391380280604</v>
      </c>
      <c r="AJ100" s="18">
        <f t="shared" si="225"/>
        <v>-15.385837748196307</v>
      </c>
      <c r="AK100" s="18">
        <f t="shared" si="225"/>
        <v>2.0804868481200334</v>
      </c>
      <c r="AL100" s="18">
        <f t="shared" si="225"/>
        <v>2.6216940115336929</v>
      </c>
      <c r="AM100" s="18">
        <f t="shared" si="226"/>
        <v>1.2241834887482206</v>
      </c>
      <c r="AO100" s="18">
        <f t="shared" si="227"/>
        <v>2.4409735553923895</v>
      </c>
      <c r="AP100" s="18">
        <f t="shared" si="228"/>
        <v>3.7827071475272867</v>
      </c>
      <c r="AQ100" s="18">
        <f t="shared" si="229"/>
        <v>5.3365608468774584</v>
      </c>
      <c r="AS100" t="str">
        <f t="shared" si="258"/>
        <v>62 Leisure, travel and related personal service occupations</v>
      </c>
      <c r="AT100" s="18">
        <f t="shared" si="230"/>
        <v>7.2364924883888015</v>
      </c>
      <c r="AU100" s="18">
        <f t="shared" si="230"/>
        <v>-6.4231955338273856</v>
      </c>
      <c r="AV100" s="18">
        <f t="shared" si="230"/>
        <v>1.9780838961500402</v>
      </c>
      <c r="AW100" s="18">
        <f t="shared" si="230"/>
        <v>3.0323931770498413</v>
      </c>
      <c r="AX100" s="18">
        <f t="shared" si="231"/>
        <v>2.0857256515091072</v>
      </c>
      <c r="AZ100" s="18">
        <f t="shared" si="232"/>
        <v>2.6797511630752835</v>
      </c>
      <c r="BA100" s="18">
        <f t="shared" si="233"/>
        <v>3.8277631328045958</v>
      </c>
      <c r="BB100" s="18">
        <f t="shared" si="234"/>
        <v>5.5349210724783715</v>
      </c>
      <c r="BD100" t="str">
        <f t="shared" si="259"/>
        <v>62 Leisure, travel and related personal service occupations</v>
      </c>
      <c r="BE100" s="18">
        <f t="shared" si="235"/>
        <v>0.88781495131879939</v>
      </c>
      <c r="BF100" s="18">
        <f t="shared" si="235"/>
        <v>-1.4408462569648561</v>
      </c>
      <c r="BG100" s="18">
        <f t="shared" si="235"/>
        <v>-3.4818507191547554</v>
      </c>
      <c r="BH100" s="18">
        <f t="shared" si="235"/>
        <v>-1.3505024092487328</v>
      </c>
      <c r="BI100" s="18">
        <f t="shared" si="236"/>
        <v>-2.0271668473860971</v>
      </c>
      <c r="BK100" s="18">
        <f t="shared" si="237"/>
        <v>-2.0661306396796197</v>
      </c>
      <c r="BL100" s="18">
        <f t="shared" si="238"/>
        <v>2.1050829145408345</v>
      </c>
      <c r="BM100" s="18">
        <f t="shared" si="239"/>
        <v>0.62488348270015592</v>
      </c>
      <c r="BO100" t="str">
        <f t="shared" si="260"/>
        <v>62 Leisure, travel and related personal service occupations</v>
      </c>
      <c r="BP100" s="18">
        <f t="shared" si="240"/>
        <v>-0.80358334347514493</v>
      </c>
      <c r="BQ100" s="18">
        <f t="shared" si="240"/>
        <v>6.5900413830605853</v>
      </c>
      <c r="BR100" s="18">
        <f t="shared" si="240"/>
        <v>-5.8530127125464126</v>
      </c>
      <c r="BS100" s="18">
        <f t="shared" si="240"/>
        <v>-2.3771346010154071</v>
      </c>
      <c r="BT100" s="18">
        <f t="shared" si="241"/>
        <v>-2.9453121485615408</v>
      </c>
      <c r="BV100" s="18">
        <f t="shared" si="242"/>
        <v>-3.5497902954863325</v>
      </c>
      <c r="BW100" s="18">
        <f t="shared" si="243"/>
        <v>1.9796626154246821</v>
      </c>
      <c r="BX100" s="18">
        <f t="shared" si="244"/>
        <v>-0.53026439561333349</v>
      </c>
      <c r="BZ100" t="str">
        <f t="shared" si="261"/>
        <v>62 Leisure, travel and related personal service occupations</v>
      </c>
      <c r="CA100" s="18">
        <f t="shared" si="245"/>
        <v>1.9346170918066896</v>
      </c>
      <c r="CB100" s="18">
        <f t="shared" si="245"/>
        <v>-13.454933021422189</v>
      </c>
      <c r="CC100" s="18">
        <f t="shared" si="245"/>
        <v>-4.0866536810872827</v>
      </c>
      <c r="CD100" s="18">
        <f t="shared" si="245"/>
        <v>-4.216343068249806</v>
      </c>
      <c r="CE100" s="18">
        <f t="shared" si="246"/>
        <v>-4.7813587951968657</v>
      </c>
      <c r="CG100" s="18">
        <f t="shared" si="247"/>
        <v>-4.1731327686603485</v>
      </c>
      <c r="CH100" s="18">
        <f t="shared" si="248"/>
        <v>1.6978573333977787</v>
      </c>
      <c r="CI100" s="18">
        <f t="shared" si="249"/>
        <v>-1.3553511068346791</v>
      </c>
      <c r="CK100" t="str">
        <f t="shared" si="262"/>
        <v>62 Leisure, travel and related personal service occupations</v>
      </c>
      <c r="CL100" s="18">
        <f t="shared" si="250"/>
        <v>-2.5040977471225467</v>
      </c>
      <c r="CM100" s="18">
        <f t="shared" si="250"/>
        <v>-21.601482686183815</v>
      </c>
      <c r="CN100" s="18">
        <f t="shared" si="250"/>
        <v>-9.833805720467403</v>
      </c>
      <c r="CO100" s="18">
        <f t="shared" si="250"/>
        <v>-6.6295899246555319</v>
      </c>
      <c r="CP100" s="18">
        <f t="shared" si="251"/>
        <v>-8.6462876476362744</v>
      </c>
      <c r="CR100" s="18">
        <f t="shared" si="252"/>
        <v>-7.7101180210340514</v>
      </c>
      <c r="CS100" s="18">
        <f t="shared" si="253"/>
        <v>1.1184627625050014</v>
      </c>
      <c r="CT100" s="18">
        <f t="shared" si="254"/>
        <v>-4.7529713233170234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-3.2275485349957056</v>
      </c>
      <c r="C101" s="18">
        <f t="shared" si="210"/>
        <v>1.7349862997736221</v>
      </c>
      <c r="D101" s="18">
        <f t="shared" si="210"/>
        <v>3.9872967572244233</v>
      </c>
      <c r="E101" s="18">
        <f t="shared" si="210"/>
        <v>5.0268143637236529</v>
      </c>
      <c r="F101" s="18">
        <f t="shared" si="211"/>
        <v>4.4926771984442615</v>
      </c>
      <c r="H101" s="18">
        <f t="shared" si="212"/>
        <v>4.6791589702345204</v>
      </c>
      <c r="I101" s="18">
        <f t="shared" si="213"/>
        <v>4.2712416019619726</v>
      </c>
      <c r="J101" s="18">
        <f t="shared" si="214"/>
        <v>7.2525738494178427</v>
      </c>
      <c r="L101" t="str">
        <f t="shared" si="255"/>
        <v>63 Community and civil enforcement occupations</v>
      </c>
      <c r="M101" s="18">
        <f t="shared" si="215"/>
        <v>-3.3940477311020567</v>
      </c>
      <c r="N101" s="18">
        <f t="shared" si="215"/>
        <v>14.890557227481715</v>
      </c>
      <c r="O101" s="18">
        <f t="shared" si="215"/>
        <v>-4.2232385705109898E-2</v>
      </c>
      <c r="P101" s="18">
        <f t="shared" si="215"/>
        <v>4.4165517477656291</v>
      </c>
      <c r="Q101" s="18">
        <f t="shared" si="216"/>
        <v>3.6194503405731382</v>
      </c>
      <c r="S101" s="18">
        <f t="shared" si="217"/>
        <v>2.90861835464018</v>
      </c>
      <c r="T101" s="18">
        <f t="shared" si="218"/>
        <v>3.5914283686227844</v>
      </c>
      <c r="U101" s="18">
        <f t="shared" si="219"/>
        <v>5.5080972847010523</v>
      </c>
      <c r="W101" t="str">
        <f t="shared" si="256"/>
        <v>63 Community and civil enforcement occupations</v>
      </c>
      <c r="X101" s="18">
        <f t="shared" si="220"/>
        <v>2.2409257242206104</v>
      </c>
      <c r="Y101" s="18">
        <f t="shared" si="220"/>
        <v>9.4019312613728978</v>
      </c>
      <c r="Z101" s="18">
        <f t="shared" si="220"/>
        <v>1.5769856361546486</v>
      </c>
      <c r="AA101" s="18">
        <f t="shared" si="220"/>
        <v>3.2735863758053485</v>
      </c>
      <c r="AB101" s="18">
        <f t="shared" si="221"/>
        <v>3.1112107351980445</v>
      </c>
      <c r="AD101" s="18">
        <f t="shared" si="222"/>
        <v>2.7049273152956577</v>
      </c>
      <c r="AE101" s="18">
        <f t="shared" si="223"/>
        <v>3.9279621213169191</v>
      </c>
      <c r="AF101" s="18">
        <f t="shared" si="224"/>
        <v>5.6317610483904712</v>
      </c>
      <c r="AH101" t="str">
        <f t="shared" si="257"/>
        <v>63 Community and civil enforcement occupations</v>
      </c>
      <c r="AI101" s="18">
        <f t="shared" si="225"/>
        <v>-0.66917615698758315</v>
      </c>
      <c r="AJ101" s="18">
        <f t="shared" si="225"/>
        <v>29.222570503977163</v>
      </c>
      <c r="AK101" s="18">
        <f t="shared" si="225"/>
        <v>-3.7097854070370251</v>
      </c>
      <c r="AL101" s="18">
        <f t="shared" si="225"/>
        <v>3.0914109887112184</v>
      </c>
      <c r="AM101" s="18">
        <f t="shared" si="226"/>
        <v>2.3510079972017373</v>
      </c>
      <c r="AO101" s="18">
        <f t="shared" si="227"/>
        <v>0.77257917173301216</v>
      </c>
      <c r="AP101" s="18">
        <f t="shared" si="228"/>
        <v>3.0498327994456176</v>
      </c>
      <c r="AQ101" s="18">
        <f t="shared" si="229"/>
        <v>3.5669612507274184</v>
      </c>
      <c r="AS101" t="str">
        <f t="shared" si="258"/>
        <v>63 Community and civil enforcement occupations</v>
      </c>
      <c r="AT101" s="18">
        <f t="shared" si="230"/>
        <v>-2.8386906038546544</v>
      </c>
      <c r="AU101" s="18">
        <f t="shared" si="230"/>
        <v>23.272489311596225</v>
      </c>
      <c r="AV101" s="18">
        <f t="shared" si="230"/>
        <v>-5.5627377903941237</v>
      </c>
      <c r="AW101" s="18">
        <f t="shared" si="230"/>
        <v>1.9686792056153646</v>
      </c>
      <c r="AX101" s="18">
        <f t="shared" si="231"/>
        <v>0.74028853083818458</v>
      </c>
      <c r="AZ101" s="18">
        <f t="shared" si="232"/>
        <v>-0.60626928789082601</v>
      </c>
      <c r="BA101" s="18">
        <f t="shared" si="233"/>
        <v>2.7056758938853287</v>
      </c>
      <c r="BB101" s="18">
        <f t="shared" si="234"/>
        <v>2.2943943925307408</v>
      </c>
      <c r="BD101" t="str">
        <f t="shared" si="259"/>
        <v>63 Community and civil enforcement occupations</v>
      </c>
      <c r="BE101" s="18">
        <f t="shared" si="235"/>
        <v>-7.6135224818073777</v>
      </c>
      <c r="BF101" s="18">
        <f t="shared" si="235"/>
        <v>50.560965340800458</v>
      </c>
      <c r="BG101" s="18">
        <f t="shared" si="235"/>
        <v>-9.8030377999917544</v>
      </c>
      <c r="BH101" s="18">
        <f t="shared" si="235"/>
        <v>2.1584385908425263</v>
      </c>
      <c r="BI101" s="18">
        <f t="shared" si="236"/>
        <v>0.67019285977008014</v>
      </c>
      <c r="BK101" s="18">
        <f t="shared" si="237"/>
        <v>-1.9953230900555008</v>
      </c>
      <c r="BL101" s="18">
        <f t="shared" si="238"/>
        <v>1.4845485020077875</v>
      </c>
      <c r="BM101" s="18">
        <f t="shared" si="239"/>
        <v>-9.0719018547502639E-2</v>
      </c>
      <c r="BO101" t="str">
        <f t="shared" si="260"/>
        <v>63 Community and civil enforcement occupations</v>
      </c>
      <c r="BP101" s="18">
        <f t="shared" si="240"/>
        <v>-5.5274379585094957</v>
      </c>
      <c r="BQ101" s="18">
        <f t="shared" si="240"/>
        <v>39.628094328071285</v>
      </c>
      <c r="BR101" s="18">
        <f t="shared" si="240"/>
        <v>-9.0851954305433917</v>
      </c>
      <c r="BS101" s="18">
        <f t="shared" si="240"/>
        <v>-0.54189895476839389</v>
      </c>
      <c r="BT101" s="18">
        <f t="shared" si="241"/>
        <v>-1.2222298470433879</v>
      </c>
      <c r="BV101" s="18">
        <f t="shared" si="242"/>
        <v>-3.4753330449553532</v>
      </c>
      <c r="BW101" s="18">
        <f t="shared" si="243"/>
        <v>1.6084934402650131</v>
      </c>
      <c r="BX101" s="18">
        <f t="shared" si="244"/>
        <v>-1.0104652102695844</v>
      </c>
      <c r="BZ101" t="str">
        <f t="shared" si="261"/>
        <v>63 Community and civil enforcement occupations</v>
      </c>
      <c r="CA101" s="18">
        <f t="shared" si="245"/>
        <v>-5.3074841541298827</v>
      </c>
      <c r="CB101" s="18">
        <f t="shared" si="245"/>
        <v>22.162811872797782</v>
      </c>
      <c r="CC101" s="18">
        <f t="shared" si="245"/>
        <v>-6.9427690253022316</v>
      </c>
      <c r="CD101" s="18">
        <f t="shared" si="245"/>
        <v>-2.1961977279681411</v>
      </c>
      <c r="CE101" s="18">
        <f t="shared" si="246"/>
        <v>-2.3571516352104749</v>
      </c>
      <c r="CG101" s="18">
        <f t="shared" si="247"/>
        <v>-3.8046968075461041</v>
      </c>
      <c r="CH101" s="18">
        <f t="shared" si="248"/>
        <v>1.5502352518552032</v>
      </c>
      <c r="CI101" s="18">
        <f t="shared" si="249"/>
        <v>-1.3270426169402327</v>
      </c>
      <c r="CK101" t="str">
        <f t="shared" si="262"/>
        <v>63 Community and civil enforcement occupations</v>
      </c>
      <c r="CL101" s="18">
        <f t="shared" si="250"/>
        <v>-8.2198477157802046</v>
      </c>
      <c r="CM101" s="18">
        <f t="shared" si="250"/>
        <v>18.838329512300866</v>
      </c>
      <c r="CN101" s="18">
        <f t="shared" si="250"/>
        <v>-14.956179417823112</v>
      </c>
      <c r="CO101" s="18">
        <f t="shared" si="250"/>
        <v>-4.3775861597955323</v>
      </c>
      <c r="CP101" s="18">
        <f t="shared" si="251"/>
        <v>-6.5567443893106088</v>
      </c>
      <c r="CR101" s="18">
        <f t="shared" si="252"/>
        <v>-8.0424505735710241</v>
      </c>
      <c r="CS101" s="18">
        <f t="shared" si="253"/>
        <v>0.77833025651155019</v>
      </c>
      <c r="CT101" s="18">
        <f t="shared" si="254"/>
        <v>-5.8068488354692471</v>
      </c>
    </row>
    <row r="102" spans="1:98" x14ac:dyDescent="0.2">
      <c r="A102" t="str">
        <f t="shared" si="209"/>
        <v>71 Sales occupations</v>
      </c>
      <c r="B102" s="18">
        <f t="shared" si="210"/>
        <v>-1.0964287489083069</v>
      </c>
      <c r="C102" s="18">
        <f t="shared" si="210"/>
        <v>-14.831608996682588</v>
      </c>
      <c r="D102" s="18">
        <f t="shared" si="210"/>
        <v>7.7883757208794258</v>
      </c>
      <c r="E102" s="18">
        <f t="shared" si="210"/>
        <v>3.1627520845349588</v>
      </c>
      <c r="F102" s="18">
        <f t="shared" si="211"/>
        <v>3.3410701575269597</v>
      </c>
      <c r="H102" s="18">
        <f t="shared" si="212"/>
        <v>4.6821391485383668</v>
      </c>
      <c r="I102" s="18">
        <f t="shared" si="213"/>
        <v>4.0992088336380128</v>
      </c>
      <c r="J102" s="18">
        <f t="shared" si="214"/>
        <v>7.1392577075604757</v>
      </c>
      <c r="L102" t="str">
        <f t="shared" si="255"/>
        <v>71 Sales occupations</v>
      </c>
      <c r="M102" s="18">
        <f t="shared" si="215"/>
        <v>2.9628626293631166</v>
      </c>
      <c r="N102" s="18">
        <f t="shared" si="215"/>
        <v>-15.05178630654761</v>
      </c>
      <c r="O102" s="18">
        <f t="shared" si="215"/>
        <v>9.3162294677404454</v>
      </c>
      <c r="P102" s="18">
        <f t="shared" si="215"/>
        <v>4.3179261540994274</v>
      </c>
      <c r="Q102" s="18">
        <f t="shared" si="216"/>
        <v>4.5046059999069188</v>
      </c>
      <c r="S102" s="18">
        <f t="shared" si="217"/>
        <v>5.9581037962806782</v>
      </c>
      <c r="T102" s="18">
        <f t="shared" si="218"/>
        <v>4.541935672435593</v>
      </c>
      <c r="U102" s="18">
        <f t="shared" si="219"/>
        <v>8.3487722300692226</v>
      </c>
      <c r="W102" t="str">
        <f t="shared" si="256"/>
        <v>71 Sales occupations</v>
      </c>
      <c r="X102" s="18">
        <f t="shared" si="220"/>
        <v>1.1577031651138991</v>
      </c>
      <c r="Y102" s="18">
        <f t="shared" si="220"/>
        <v>-5.2769227302062678</v>
      </c>
      <c r="Z102" s="18">
        <f t="shared" si="220"/>
        <v>3.9949404303018188</v>
      </c>
      <c r="AA102" s="18">
        <f t="shared" si="220"/>
        <v>2.5431757013711254</v>
      </c>
      <c r="AB102" s="18">
        <f t="shared" si="221"/>
        <v>2.4852890071390465</v>
      </c>
      <c r="AD102" s="18">
        <f t="shared" si="222"/>
        <v>3.0248313502540425</v>
      </c>
      <c r="AE102" s="18">
        <f t="shared" si="223"/>
        <v>3.7020868546646657</v>
      </c>
      <c r="AF102" s="18">
        <f t="shared" si="224"/>
        <v>5.6750925266415564</v>
      </c>
      <c r="AH102" t="str">
        <f t="shared" si="257"/>
        <v>71 Sales occupations</v>
      </c>
      <c r="AI102" s="18">
        <f t="shared" si="225"/>
        <v>-0.94560541608663673</v>
      </c>
      <c r="AJ102" s="18">
        <f t="shared" si="225"/>
        <v>-4.2916170483314868</v>
      </c>
      <c r="AK102" s="18">
        <f t="shared" si="225"/>
        <v>3.03384742229591</v>
      </c>
      <c r="AL102" s="18">
        <f t="shared" si="225"/>
        <v>2.1386627051147356</v>
      </c>
      <c r="AM102" s="18">
        <f t="shared" si="226"/>
        <v>2.0021797117475426</v>
      </c>
      <c r="AO102" s="18">
        <f t="shared" si="227"/>
        <v>2.4361900794800384</v>
      </c>
      <c r="AP102" s="18">
        <f t="shared" si="228"/>
        <v>3.5661605155011822</v>
      </c>
      <c r="AQ102" s="18">
        <f t="shared" si="229"/>
        <v>5.1578930964113701</v>
      </c>
      <c r="AS102" t="str">
        <f t="shared" si="258"/>
        <v>71 Sales occupations</v>
      </c>
      <c r="AT102" s="18">
        <f t="shared" si="230"/>
        <v>-0.21136119983413693</v>
      </c>
      <c r="AU102" s="18">
        <f t="shared" si="230"/>
        <v>-9.989317789018326</v>
      </c>
      <c r="AV102" s="18">
        <f t="shared" si="230"/>
        <v>2.2085741953013827</v>
      </c>
      <c r="AW102" s="18">
        <f t="shared" si="230"/>
        <v>2.1433359691319653</v>
      </c>
      <c r="AX102" s="18">
        <f t="shared" si="231"/>
        <v>1.3594960210856044</v>
      </c>
      <c r="AZ102" s="18">
        <f t="shared" si="232"/>
        <v>2.165077416475647</v>
      </c>
      <c r="BA102" s="18">
        <f t="shared" si="233"/>
        <v>3.0930003538109707</v>
      </c>
      <c r="BB102" s="18">
        <f t="shared" si="234"/>
        <v>4.5817458061932381</v>
      </c>
      <c r="BD102" t="str">
        <f t="shared" si="259"/>
        <v>71 Sales occupations</v>
      </c>
      <c r="BE102" s="18">
        <f t="shared" si="235"/>
        <v>-0.14872964892029827</v>
      </c>
      <c r="BF102" s="18">
        <f t="shared" si="235"/>
        <v>4.7049734021235023</v>
      </c>
      <c r="BG102" s="18">
        <f t="shared" si="235"/>
        <v>-1.8270108015028264E-2</v>
      </c>
      <c r="BH102" s="18">
        <f t="shared" si="235"/>
        <v>0.79355814891883814</v>
      </c>
      <c r="BI102" s="18">
        <f t="shared" si="236"/>
        <v>0.77867507083932974</v>
      </c>
      <c r="BK102" s="18">
        <f t="shared" si="237"/>
        <v>0.52221893227344385</v>
      </c>
      <c r="BL102" s="18">
        <f t="shared" si="238"/>
        <v>2.5704484826453156</v>
      </c>
      <c r="BM102" s="18">
        <f t="shared" si="239"/>
        <v>2.9406850079133573</v>
      </c>
      <c r="BO102" t="str">
        <f t="shared" si="260"/>
        <v>71 Sales occupations</v>
      </c>
      <c r="BP102" s="18">
        <f t="shared" si="240"/>
        <v>-3.2430743812630447</v>
      </c>
      <c r="BQ102" s="18">
        <f t="shared" si="240"/>
        <v>7.4915431174034541</v>
      </c>
      <c r="BR102" s="18">
        <f t="shared" si="240"/>
        <v>-2.6261629052383717</v>
      </c>
      <c r="BS102" s="18">
        <f t="shared" si="240"/>
        <v>-1.8699069145250324</v>
      </c>
      <c r="BT102" s="18">
        <f t="shared" si="241"/>
        <v>-1.547785524312062</v>
      </c>
      <c r="BV102" s="18">
        <f t="shared" si="242"/>
        <v>-2.1226426109544061</v>
      </c>
      <c r="BW102" s="18">
        <f t="shared" si="243"/>
        <v>2.2783997149448343</v>
      </c>
      <c r="BX102" s="18">
        <f t="shared" si="244"/>
        <v>0.79941552106381764</v>
      </c>
      <c r="BZ102" t="str">
        <f t="shared" si="261"/>
        <v>71 Sales occupations</v>
      </c>
      <c r="CA102" s="18">
        <f t="shared" si="245"/>
        <v>-2.2290508112058016</v>
      </c>
      <c r="CB102" s="18">
        <f t="shared" si="245"/>
        <v>-15.967415615314195</v>
      </c>
      <c r="CC102" s="18">
        <f t="shared" si="245"/>
        <v>-3.7417833120022892</v>
      </c>
      <c r="CD102" s="18">
        <f t="shared" si="245"/>
        <v>-7.1255439663618247</v>
      </c>
      <c r="CE102" s="18">
        <f t="shared" si="246"/>
        <v>-6.666516458307914</v>
      </c>
      <c r="CG102" s="18">
        <f t="shared" si="247"/>
        <v>-6.0110511497637358</v>
      </c>
      <c r="CH102" s="18">
        <f t="shared" si="248"/>
        <v>1.4321931528219256</v>
      </c>
      <c r="CI102" s="18">
        <f t="shared" si="249"/>
        <v>-3.0091317750687185</v>
      </c>
      <c r="CK102" t="str">
        <f t="shared" si="262"/>
        <v>71 Sales occupations</v>
      </c>
      <c r="CL102" s="18">
        <f t="shared" si="250"/>
        <v>-3.3505173573682989</v>
      </c>
      <c r="CM102" s="18">
        <f t="shared" si="250"/>
        <v>-27.102497701724715</v>
      </c>
      <c r="CN102" s="18">
        <f t="shared" si="250"/>
        <v>-6.2775830931876442</v>
      </c>
      <c r="CO102" s="18">
        <f t="shared" si="250"/>
        <v>-5.130539989964344</v>
      </c>
      <c r="CP102" s="18">
        <f t="shared" si="251"/>
        <v>-7.033892843412282</v>
      </c>
      <c r="CR102" s="18">
        <f t="shared" si="252"/>
        <v>-5.5144390830198731</v>
      </c>
      <c r="CS102" s="18">
        <f t="shared" si="253"/>
        <v>1.1692275899276572</v>
      </c>
      <c r="CT102" s="18">
        <f t="shared" si="254"/>
        <v>-3.1622759349043128</v>
      </c>
    </row>
    <row r="103" spans="1:98" x14ac:dyDescent="0.2">
      <c r="A103" t="str">
        <f t="shared" si="209"/>
        <v>72 Customer service occupations</v>
      </c>
      <c r="B103" s="18">
        <f t="shared" si="210"/>
        <v>0.59132632528606788</v>
      </c>
      <c r="C103" s="18">
        <f t="shared" si="210"/>
        <v>-6.3622693515699495</v>
      </c>
      <c r="D103" s="18">
        <f t="shared" si="210"/>
        <v>12.583392430653184</v>
      </c>
      <c r="E103" s="18">
        <f t="shared" si="210"/>
        <v>4.1384612239289797</v>
      </c>
      <c r="F103" s="18">
        <f t="shared" si="211"/>
        <v>6.0006140271421149</v>
      </c>
      <c r="H103" s="18">
        <f t="shared" si="212"/>
        <v>6.880599488502237</v>
      </c>
      <c r="I103" s="18">
        <f t="shared" si="213"/>
        <v>4.6441459158544918</v>
      </c>
      <c r="J103" s="18">
        <f t="shared" si="214"/>
        <v>9.0921005213664419</v>
      </c>
      <c r="L103" t="str">
        <f t="shared" si="255"/>
        <v>72 Customer service occupations</v>
      </c>
      <c r="M103" s="18">
        <f t="shared" si="215"/>
        <v>3.6182155789791448</v>
      </c>
      <c r="N103" s="18">
        <f t="shared" si="215"/>
        <v>-8.7845827015862081</v>
      </c>
      <c r="O103" s="18">
        <f t="shared" si="215"/>
        <v>10.873022302250689</v>
      </c>
      <c r="P103" s="18">
        <f t="shared" si="215"/>
        <v>4.1392758780144367</v>
      </c>
      <c r="Q103" s="18">
        <f t="shared" si="216"/>
        <v>5.3225707483984142</v>
      </c>
      <c r="S103" s="18">
        <f t="shared" si="217"/>
        <v>6.3371454394581139</v>
      </c>
      <c r="T103" s="18">
        <f t="shared" si="218"/>
        <v>4.6337380794258864</v>
      </c>
      <c r="U103" s="18">
        <f t="shared" si="219"/>
        <v>8.6818943861755038</v>
      </c>
      <c r="W103" t="str">
        <f t="shared" si="256"/>
        <v>72 Customer service occupations</v>
      </c>
      <c r="X103" s="18">
        <f t="shared" si="220"/>
        <v>1.1951217177632811</v>
      </c>
      <c r="Y103" s="18">
        <f t="shared" si="220"/>
        <v>3.7295601237129272</v>
      </c>
      <c r="Z103" s="18">
        <f t="shared" si="220"/>
        <v>5.5387767390109532</v>
      </c>
      <c r="AA103" s="18">
        <f t="shared" si="220"/>
        <v>2.8458063217924989</v>
      </c>
      <c r="AB103" s="18">
        <f t="shared" si="221"/>
        <v>3.7353539706181049</v>
      </c>
      <c r="AD103" s="18">
        <f t="shared" si="222"/>
        <v>3.7357402385846283</v>
      </c>
      <c r="AE103" s="18">
        <f t="shared" si="223"/>
        <v>3.6602205552636491</v>
      </c>
      <c r="AF103" s="18">
        <f t="shared" si="224"/>
        <v>6.1507201404480405</v>
      </c>
      <c r="AH103" t="str">
        <f t="shared" si="257"/>
        <v>72 Customer service occupations</v>
      </c>
      <c r="AI103" s="18">
        <f t="shared" si="225"/>
        <v>3.1475963046134536</v>
      </c>
      <c r="AJ103" s="18">
        <f t="shared" si="225"/>
        <v>2.0122180481465524</v>
      </c>
      <c r="AK103" s="18">
        <f t="shared" si="225"/>
        <v>5.3256160150843002</v>
      </c>
      <c r="AL103" s="18">
        <f t="shared" si="225"/>
        <v>2.6317191431650233</v>
      </c>
      <c r="AM103" s="18">
        <f t="shared" si="226"/>
        <v>3.4269318685371752</v>
      </c>
      <c r="AO103" s="18">
        <f t="shared" si="227"/>
        <v>3.5219407110432588</v>
      </c>
      <c r="AP103" s="18">
        <f t="shared" si="228"/>
        <v>3.7686106564621014</v>
      </c>
      <c r="AQ103" s="18">
        <f t="shared" si="229"/>
        <v>6.0759669315432641</v>
      </c>
      <c r="AS103" t="str">
        <f t="shared" si="258"/>
        <v>72 Customer service occupations</v>
      </c>
      <c r="AT103" s="18">
        <f t="shared" si="230"/>
        <v>2.2199578716985968E-2</v>
      </c>
      <c r="AU103" s="18">
        <f t="shared" si="230"/>
        <v>1.6901303550659996</v>
      </c>
      <c r="AV103" s="18">
        <f t="shared" si="230"/>
        <v>5.4867193737080155</v>
      </c>
      <c r="AW103" s="18">
        <f t="shared" si="230"/>
        <v>2.0685975882407392</v>
      </c>
      <c r="AX103" s="18">
        <f t="shared" si="231"/>
        <v>3.1007502670261422</v>
      </c>
      <c r="AZ103" s="18">
        <f t="shared" si="232"/>
        <v>3.195484354615874</v>
      </c>
      <c r="BA103" s="18">
        <f t="shared" si="233"/>
        <v>3.3146735094608637</v>
      </c>
      <c r="BB103" s="18">
        <f t="shared" si="234"/>
        <v>5.5042476207866953</v>
      </c>
      <c r="BD103" t="str">
        <f t="shared" si="259"/>
        <v>72 Customer service occupations</v>
      </c>
      <c r="BE103" s="18">
        <f t="shared" si="235"/>
        <v>-0.54479928683370815</v>
      </c>
      <c r="BF103" s="18">
        <f t="shared" si="235"/>
        <v>14.008712595756801</v>
      </c>
      <c r="BG103" s="18">
        <f t="shared" si="235"/>
        <v>1.8211648459327767</v>
      </c>
      <c r="BH103" s="18">
        <f t="shared" si="235"/>
        <v>1.7632524205220657</v>
      </c>
      <c r="BI103" s="18">
        <f t="shared" si="236"/>
        <v>2.5067309179720665</v>
      </c>
      <c r="BK103" s="18">
        <f t="shared" si="237"/>
        <v>1.7825529015531139</v>
      </c>
      <c r="BL103" s="18">
        <f t="shared" si="238"/>
        <v>2.6500295225523773</v>
      </c>
      <c r="BM103" s="18">
        <f t="shared" si="239"/>
        <v>3.9340602662772062</v>
      </c>
      <c r="BO103" t="str">
        <f t="shared" si="260"/>
        <v>72 Customer service occupations</v>
      </c>
      <c r="BP103" s="18">
        <f t="shared" si="240"/>
        <v>-0.84890899419287624</v>
      </c>
      <c r="BQ103" s="18">
        <f t="shared" si="240"/>
        <v>13.34056193350186</v>
      </c>
      <c r="BR103" s="18">
        <f t="shared" si="240"/>
        <v>-1.1516149277107979</v>
      </c>
      <c r="BS103" s="18">
        <f t="shared" si="240"/>
        <v>-1.0401767181422716</v>
      </c>
      <c r="BT103" s="18">
        <f t="shared" si="241"/>
        <v>-0.23254408506938606</v>
      </c>
      <c r="BV103" s="18">
        <f t="shared" si="242"/>
        <v>-1.077336740068513</v>
      </c>
      <c r="BW103" s="18">
        <f t="shared" si="243"/>
        <v>2.3680994503161523</v>
      </c>
      <c r="BX103" s="18">
        <f t="shared" si="244"/>
        <v>1.6095587116248256</v>
      </c>
      <c r="BZ103" t="str">
        <f t="shared" si="261"/>
        <v>72 Customer service occupations</v>
      </c>
      <c r="CA103" s="18">
        <f t="shared" si="245"/>
        <v>-3.5497901690298872</v>
      </c>
      <c r="CB103" s="18">
        <f t="shared" si="245"/>
        <v>-2.04370869617988</v>
      </c>
      <c r="CC103" s="18">
        <f t="shared" si="245"/>
        <v>0.72941143586975343</v>
      </c>
      <c r="CD103" s="18">
        <f t="shared" si="245"/>
        <v>-0.34421423998827194</v>
      </c>
      <c r="CE103" s="18">
        <f t="shared" si="246"/>
        <v>-0.11737737830472827</v>
      </c>
      <c r="CG103" s="18">
        <f t="shared" si="247"/>
        <v>1.2383451964681491E-2</v>
      </c>
      <c r="CH103" s="18">
        <f t="shared" si="248"/>
        <v>1.8735174153765133</v>
      </c>
      <c r="CI103" s="18">
        <f t="shared" si="249"/>
        <v>1.8830689895257935</v>
      </c>
      <c r="CK103" t="str">
        <f t="shared" si="262"/>
        <v>72 Customer service occupations</v>
      </c>
      <c r="CL103" s="18">
        <f t="shared" si="250"/>
        <v>5.475836416958213</v>
      </c>
      <c r="CM103" s="18">
        <f t="shared" si="250"/>
        <v>-16.555610759480587</v>
      </c>
      <c r="CN103" s="18">
        <f t="shared" si="250"/>
        <v>2.2288601018682463</v>
      </c>
      <c r="CO103" s="18">
        <f t="shared" si="250"/>
        <v>-1.0448731927272137</v>
      </c>
      <c r="CP103" s="18">
        <f t="shared" si="251"/>
        <v>-1.0927827888497998</v>
      </c>
      <c r="CR103" s="18">
        <f t="shared" si="252"/>
        <v>3.4553769300060821E-2</v>
      </c>
      <c r="CS103" s="18">
        <f t="shared" si="253"/>
        <v>2.1291165504844001</v>
      </c>
      <c r="CT103" s="18">
        <f t="shared" si="254"/>
        <v>2.1548611203452417</v>
      </c>
    </row>
    <row r="104" spans="1:98" x14ac:dyDescent="0.2">
      <c r="A104" t="str">
        <f t="shared" si="209"/>
        <v>81 Process, plant and machine operatives</v>
      </c>
      <c r="B104" s="18">
        <f t="shared" si="210"/>
        <v>0.67170535615053151</v>
      </c>
      <c r="C104" s="18">
        <f t="shared" si="210"/>
        <v>-31.03823016250734</v>
      </c>
      <c r="D104" s="18">
        <f t="shared" si="210"/>
        <v>15.535665926995934</v>
      </c>
      <c r="E104" s="18">
        <f t="shared" si="210"/>
        <v>7.4054051930452669</v>
      </c>
      <c r="F104" s="18">
        <f t="shared" si="211"/>
        <v>6.8816460315267891</v>
      </c>
      <c r="H104" s="18">
        <f t="shared" si="212"/>
        <v>10.049848544240358</v>
      </c>
      <c r="I104" s="18">
        <f t="shared" si="213"/>
        <v>6.5645719056845575</v>
      </c>
      <c r="J104" s="18">
        <f t="shared" si="214"/>
        <v>12.434737385455152</v>
      </c>
      <c r="L104" t="str">
        <f t="shared" si="255"/>
        <v>81 Process, plant and machine operatives</v>
      </c>
      <c r="M104" s="18">
        <f t="shared" si="215"/>
        <v>5.4978239569239307</v>
      </c>
      <c r="N104" s="18">
        <f t="shared" si="215"/>
        <v>-22.380737131751893</v>
      </c>
      <c r="O104" s="18">
        <f t="shared" si="215"/>
        <v>13.862753589819743</v>
      </c>
      <c r="P104" s="18">
        <f t="shared" si="215"/>
        <v>5.1939000768893351</v>
      </c>
      <c r="Q104" s="18">
        <f t="shared" si="216"/>
        <v>5.800195070215719</v>
      </c>
      <c r="S104" s="18">
        <f t="shared" si="217"/>
        <v>8.0075874457605565</v>
      </c>
      <c r="T104" s="18">
        <f t="shared" si="218"/>
        <v>5.6448783567657257</v>
      </c>
      <c r="U104" s="18">
        <f t="shared" si="219"/>
        <v>10.472136193305426</v>
      </c>
      <c r="W104" t="str">
        <f t="shared" si="256"/>
        <v>81 Process, plant and machine operatives</v>
      </c>
      <c r="X104" s="18">
        <f t="shared" si="220"/>
        <v>-1.2285044793489241</v>
      </c>
      <c r="Y104" s="18">
        <f t="shared" si="220"/>
        <v>-11.839822420265733</v>
      </c>
      <c r="Z104" s="18">
        <f t="shared" si="220"/>
        <v>10.064779566320237</v>
      </c>
      <c r="AA104" s="18">
        <f t="shared" si="220"/>
        <v>4.7332349809522611</v>
      </c>
      <c r="AB104" s="18">
        <f t="shared" si="221"/>
        <v>5.2319134701005243</v>
      </c>
      <c r="AD104" s="18">
        <f t="shared" si="222"/>
        <v>6.4810850900035133</v>
      </c>
      <c r="AE104" s="18">
        <f t="shared" si="223"/>
        <v>4.8476288943645418</v>
      </c>
      <c r="AF104" s="18">
        <f t="shared" si="224"/>
        <v>8.9130293339606759</v>
      </c>
      <c r="AH104" t="str">
        <f t="shared" si="257"/>
        <v>81 Process, plant and machine operatives</v>
      </c>
      <c r="AI104" s="18">
        <f t="shared" si="225"/>
        <v>-0.36341634919430099</v>
      </c>
      <c r="AJ104" s="18">
        <f t="shared" si="225"/>
        <v>-6.7233856769973404</v>
      </c>
      <c r="AK104" s="18">
        <f t="shared" si="225"/>
        <v>8.4432835963839103</v>
      </c>
      <c r="AL104" s="18">
        <f t="shared" si="225"/>
        <v>3.5980781526170347</v>
      </c>
      <c r="AM104" s="18">
        <f t="shared" si="226"/>
        <v>4.4014285367336869</v>
      </c>
      <c r="AO104" s="18">
        <f t="shared" si="227"/>
        <v>5.1886026032701649</v>
      </c>
      <c r="AP104" s="18">
        <f t="shared" si="228"/>
        <v>4.1359861405213305</v>
      </c>
      <c r="AQ104" s="18">
        <f t="shared" si="229"/>
        <v>7.5323029646544803</v>
      </c>
      <c r="AS104" t="str">
        <f t="shared" si="258"/>
        <v>81 Process, plant and machine operatives</v>
      </c>
      <c r="AT104" s="18">
        <f t="shared" si="230"/>
        <v>-0.67838598808388495</v>
      </c>
      <c r="AU104" s="18">
        <f t="shared" si="230"/>
        <v>-9.3467234296200736</v>
      </c>
      <c r="AV104" s="18">
        <f t="shared" si="230"/>
        <v>5.9752177633497938</v>
      </c>
      <c r="AW104" s="18">
        <f t="shared" si="230"/>
        <v>2.808680639125205</v>
      </c>
      <c r="AX104" s="18">
        <f t="shared" si="231"/>
        <v>2.9749131911627869</v>
      </c>
      <c r="AZ104" s="18">
        <f t="shared" si="232"/>
        <v>3.8535380244146822</v>
      </c>
      <c r="BA104" s="18">
        <f t="shared" si="233"/>
        <v>3.7607614301996994</v>
      </c>
      <c r="BB104" s="18">
        <f t="shared" si="234"/>
        <v>6.3077189718471205</v>
      </c>
      <c r="BD104" t="str">
        <f t="shared" si="259"/>
        <v>81 Process, plant and machine operatives</v>
      </c>
      <c r="BE104" s="18">
        <f t="shared" si="235"/>
        <v>-0.44645463010321018</v>
      </c>
      <c r="BF104" s="18">
        <f t="shared" si="235"/>
        <v>-0.72205396485297557</v>
      </c>
      <c r="BG104" s="18">
        <f t="shared" si="235"/>
        <v>1.4179105142714477</v>
      </c>
      <c r="BH104" s="18">
        <f t="shared" si="235"/>
        <v>0.72246112816700681</v>
      </c>
      <c r="BI104" s="18">
        <f t="shared" si="236"/>
        <v>0.84818477161476835</v>
      </c>
      <c r="BK104" s="18">
        <f t="shared" si="237"/>
        <v>0.95374609326566162</v>
      </c>
      <c r="BL104" s="18">
        <f t="shared" si="238"/>
        <v>2.2874965173875106</v>
      </c>
      <c r="BM104" s="18">
        <f t="shared" si="239"/>
        <v>2.9954085799444474</v>
      </c>
      <c r="BO104" t="str">
        <f t="shared" si="260"/>
        <v>81 Process, plant and machine operatives</v>
      </c>
      <c r="BP104" s="18">
        <f t="shared" si="240"/>
        <v>-1.1981246924843592</v>
      </c>
      <c r="BQ104" s="18">
        <f t="shared" si="240"/>
        <v>0.81465878010780202</v>
      </c>
      <c r="BR104" s="18">
        <f t="shared" si="240"/>
        <v>0.38396804733220602</v>
      </c>
      <c r="BS104" s="18">
        <f t="shared" si="240"/>
        <v>-1.6651736905556325</v>
      </c>
      <c r="BT104" s="18">
        <f t="shared" si="241"/>
        <v>-0.87517370183549659</v>
      </c>
      <c r="BV104" s="18">
        <f t="shared" si="242"/>
        <v>-0.98681680936797411</v>
      </c>
      <c r="BW104" s="18">
        <f t="shared" si="243"/>
        <v>2.2231173773989532</v>
      </c>
      <c r="BX104" s="18">
        <f t="shared" si="244"/>
        <v>1.512203057467465</v>
      </c>
      <c r="BZ104" t="str">
        <f t="shared" si="261"/>
        <v>81 Process, plant and machine operatives</v>
      </c>
      <c r="CA104" s="18">
        <f t="shared" si="245"/>
        <v>-3.7587539788373592</v>
      </c>
      <c r="CB104" s="18">
        <f t="shared" si="245"/>
        <v>-14.676921012602918</v>
      </c>
      <c r="CC104" s="18">
        <f t="shared" si="245"/>
        <v>-0.36978822542805823</v>
      </c>
      <c r="CD104" s="18">
        <f t="shared" si="245"/>
        <v>-6.7317120747277803</v>
      </c>
      <c r="CE104" s="18">
        <f t="shared" si="246"/>
        <v>-5.3168681762304049</v>
      </c>
      <c r="CG104" s="18">
        <f t="shared" si="247"/>
        <v>-4.6575397752339986</v>
      </c>
      <c r="CH104" s="18">
        <f t="shared" si="248"/>
        <v>1.7026294031992517</v>
      </c>
      <c r="CI104" s="18">
        <f t="shared" si="249"/>
        <v>-1.6664870966466738</v>
      </c>
      <c r="CK104" t="str">
        <f t="shared" si="262"/>
        <v>81 Process, plant and machine operatives</v>
      </c>
      <c r="CL104" s="18">
        <f t="shared" si="250"/>
        <v>-4.352623576067649</v>
      </c>
      <c r="CM104" s="18">
        <f t="shared" si="250"/>
        <v>-23.570124777551381</v>
      </c>
      <c r="CN104" s="18">
        <f t="shared" si="250"/>
        <v>-11.873131883270949</v>
      </c>
      <c r="CO104" s="18">
        <f t="shared" si="250"/>
        <v>-11.489516887163854</v>
      </c>
      <c r="CP104" s="18">
        <f t="shared" si="251"/>
        <v>-12.416560478669913</v>
      </c>
      <c r="CR104" s="18">
        <f t="shared" si="252"/>
        <v>-11.617573735659226</v>
      </c>
      <c r="CS104" s="18">
        <f t="shared" si="253"/>
        <v>0.78652288514706736</v>
      </c>
      <c r="CT104" s="18">
        <f t="shared" si="254"/>
        <v>-8.1024517712465656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0.11048839868810223</v>
      </c>
      <c r="C105" s="18">
        <f t="shared" si="210"/>
        <v>-13.436715547718192</v>
      </c>
      <c r="D105" s="18">
        <f t="shared" si="210"/>
        <v>10.995672663561962</v>
      </c>
      <c r="E105" s="18">
        <f t="shared" si="210"/>
        <v>4.2048219939214704</v>
      </c>
      <c r="F105" s="18">
        <f t="shared" si="211"/>
        <v>5.0561262052486233</v>
      </c>
      <c r="H105" s="18">
        <f t="shared" si="212"/>
        <v>6.4209732933322217</v>
      </c>
      <c r="I105" s="18">
        <f t="shared" si="213"/>
        <v>6.0270509393050231</v>
      </c>
      <c r="J105" s="18">
        <f t="shared" si="214"/>
        <v>9.5889154018891976</v>
      </c>
      <c r="L105" t="str">
        <f t="shared" si="255"/>
        <v>82 Transport and mobile machine drivers and operatives</v>
      </c>
      <c r="M105" s="18">
        <f t="shared" si="215"/>
        <v>1.7457932347177518</v>
      </c>
      <c r="N105" s="18">
        <f t="shared" si="215"/>
        <v>-16.264963733594563</v>
      </c>
      <c r="O105" s="18">
        <f t="shared" si="215"/>
        <v>8.7980330554113806</v>
      </c>
      <c r="P105" s="18">
        <f t="shared" si="215"/>
        <v>3.980681394219121</v>
      </c>
      <c r="Q105" s="18">
        <f t="shared" si="216"/>
        <v>4.0449938658699169</v>
      </c>
      <c r="S105" s="18">
        <f t="shared" si="217"/>
        <v>5.5622862060038747</v>
      </c>
      <c r="T105" s="18">
        <f t="shared" si="218"/>
        <v>5.4378957905143022</v>
      </c>
      <c r="U105" s="18">
        <f t="shared" si="219"/>
        <v>8.6379763546365886</v>
      </c>
      <c r="W105" t="str">
        <f t="shared" si="256"/>
        <v>82 Transport and mobile machine drivers and operatives</v>
      </c>
      <c r="X105" s="18">
        <f t="shared" si="220"/>
        <v>1.1914870233814989</v>
      </c>
      <c r="Y105" s="18">
        <f t="shared" si="220"/>
        <v>1.6985919156892848</v>
      </c>
      <c r="Z105" s="18">
        <f t="shared" si="220"/>
        <v>4.9987758080781264</v>
      </c>
      <c r="AA105" s="18">
        <f t="shared" si="220"/>
        <v>3.9502189623779493</v>
      </c>
      <c r="AB105" s="18">
        <f t="shared" si="221"/>
        <v>4.134140705262257</v>
      </c>
      <c r="AD105" s="18">
        <f t="shared" si="222"/>
        <v>4.2985692412800702</v>
      </c>
      <c r="AE105" s="18">
        <f t="shared" si="223"/>
        <v>4.8463151540644622</v>
      </c>
      <c r="AF105" s="18">
        <f t="shared" si="224"/>
        <v>7.390097147440855</v>
      </c>
      <c r="AH105" t="str">
        <f t="shared" si="257"/>
        <v>82 Transport and mobile machine drivers and operatives</v>
      </c>
      <c r="AI105" s="18">
        <f t="shared" si="225"/>
        <v>0.94099639834037685</v>
      </c>
      <c r="AJ105" s="18">
        <f t="shared" si="225"/>
        <v>-0.43249220738479366</v>
      </c>
      <c r="AK105" s="18">
        <f t="shared" si="225"/>
        <v>4.454351534758616</v>
      </c>
      <c r="AL105" s="18">
        <f t="shared" si="225"/>
        <v>2.6041637343268365</v>
      </c>
      <c r="AM105" s="18">
        <f t="shared" si="226"/>
        <v>2.9852460277294712</v>
      </c>
      <c r="AO105" s="18">
        <f t="shared" si="227"/>
        <v>3.2172226839551454</v>
      </c>
      <c r="AP105" s="18">
        <f t="shared" si="228"/>
        <v>4.4058556052593012</v>
      </c>
      <c r="AQ105" s="18">
        <f t="shared" si="229"/>
        <v>6.3478666216295165</v>
      </c>
      <c r="AS105" t="str">
        <f t="shared" si="258"/>
        <v>82 Transport and mobile machine drivers and operatives</v>
      </c>
      <c r="AT105" s="18">
        <f t="shared" si="230"/>
        <v>-5.4882260066835276E-2</v>
      </c>
      <c r="AU105" s="18">
        <f t="shared" si="230"/>
        <v>-2.2618986408031949</v>
      </c>
      <c r="AV105" s="18">
        <f t="shared" si="230"/>
        <v>4.5982441740225921</v>
      </c>
      <c r="AW105" s="18">
        <f t="shared" si="230"/>
        <v>2.6145634789376038</v>
      </c>
      <c r="AX105" s="18">
        <f t="shared" si="231"/>
        <v>2.9167333941634732</v>
      </c>
      <c r="AZ105" s="18">
        <f t="shared" si="232"/>
        <v>3.2715747468450518</v>
      </c>
      <c r="BA105" s="18">
        <f t="shared" si="233"/>
        <v>4.6123558643728968</v>
      </c>
      <c r="BB105" s="18">
        <f t="shared" si="234"/>
        <v>6.5430106006668209</v>
      </c>
      <c r="BD105" t="str">
        <f t="shared" si="259"/>
        <v>82 Transport and mobile machine drivers and operatives</v>
      </c>
      <c r="BE105" s="18">
        <f t="shared" si="235"/>
        <v>-0.66384658368936478</v>
      </c>
      <c r="BF105" s="18">
        <f t="shared" si="235"/>
        <v>-0.66605958936105658</v>
      </c>
      <c r="BG105" s="18">
        <f t="shared" si="235"/>
        <v>0.18643307820198629</v>
      </c>
      <c r="BH105" s="18">
        <f t="shared" si="235"/>
        <v>1.0858914539590758</v>
      </c>
      <c r="BI105" s="18">
        <f t="shared" si="236"/>
        <v>0.69385797747083533</v>
      </c>
      <c r="BK105" s="18">
        <f t="shared" si="237"/>
        <v>0.78517831256095239</v>
      </c>
      <c r="BL105" s="18">
        <f t="shared" si="238"/>
        <v>2.8289597129035338</v>
      </c>
      <c r="BM105" s="18">
        <f t="shared" si="239"/>
        <v>3.3700984538114209</v>
      </c>
      <c r="BO105" t="str">
        <f t="shared" si="260"/>
        <v>82 Transport and mobile machine drivers and operatives</v>
      </c>
      <c r="BP105" s="18">
        <f t="shared" si="240"/>
        <v>-2.951164148009322</v>
      </c>
      <c r="BQ105" s="18">
        <f t="shared" si="240"/>
        <v>-2.2217231936398019</v>
      </c>
      <c r="BR105" s="18">
        <f t="shared" si="240"/>
        <v>-0.87701678864574584</v>
      </c>
      <c r="BS105" s="18">
        <f t="shared" si="240"/>
        <v>-0.97370362957862611</v>
      </c>
      <c r="BT105" s="18">
        <f t="shared" si="241"/>
        <v>-1.0219888699720125</v>
      </c>
      <c r="BV105" s="18">
        <f t="shared" si="242"/>
        <v>-0.94148516609884325</v>
      </c>
      <c r="BW105" s="18">
        <f t="shared" si="243"/>
        <v>2.7027481252223096</v>
      </c>
      <c r="BX105" s="18">
        <f t="shared" si="244"/>
        <v>2.0689765814189576</v>
      </c>
      <c r="BZ105" t="str">
        <f t="shared" si="261"/>
        <v>82 Transport and mobile machine drivers and operatives</v>
      </c>
      <c r="CA105" s="18">
        <f t="shared" si="245"/>
        <v>-6.2800718134583207</v>
      </c>
      <c r="CB105" s="18">
        <f t="shared" si="245"/>
        <v>-8.6631349567453775</v>
      </c>
      <c r="CC105" s="18">
        <f t="shared" si="245"/>
        <v>-0.84052709362277822</v>
      </c>
      <c r="CD105" s="18">
        <f t="shared" si="245"/>
        <v>-2.7732057299596935</v>
      </c>
      <c r="CE105" s="18">
        <f t="shared" si="246"/>
        <v>-2.5546654603497254</v>
      </c>
      <c r="CG105" s="18">
        <f t="shared" si="247"/>
        <v>-2.1332016459652658</v>
      </c>
      <c r="CH105" s="18">
        <f t="shared" si="248"/>
        <v>2.277269750867883</v>
      </c>
      <c r="CI105" s="18">
        <f t="shared" si="249"/>
        <v>0.79103585953705924</v>
      </c>
      <c r="CK105" t="str">
        <f t="shared" si="262"/>
        <v>82 Transport and mobile machine drivers and operatives</v>
      </c>
      <c r="CL105" s="18">
        <f t="shared" si="250"/>
        <v>-0.2707573660013729</v>
      </c>
      <c r="CM105" s="18">
        <f t="shared" si="250"/>
        <v>-17.437439597341907</v>
      </c>
      <c r="CN105" s="18">
        <f t="shared" si="250"/>
        <v>-2.3563672610930952</v>
      </c>
      <c r="CO105" s="18">
        <f t="shared" si="250"/>
        <v>-5.8867087088870118</v>
      </c>
      <c r="CP105" s="18">
        <f t="shared" si="251"/>
        <v>-5.5733623119825655</v>
      </c>
      <c r="CR105" s="18">
        <f t="shared" si="252"/>
        <v>-4.7243433583775136</v>
      </c>
      <c r="CS105" s="18">
        <f t="shared" si="253"/>
        <v>1.8895561608951228</v>
      </c>
      <c r="CT105" s="18">
        <f t="shared" si="254"/>
        <v>-1.4108725144195922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-3.7287985781953026E-2</v>
      </c>
      <c r="C106" s="18">
        <f t="shared" si="210"/>
        <v>-21.02269964476401</v>
      </c>
      <c r="D106" s="18">
        <f t="shared" si="210"/>
        <v>49.870063038824156</v>
      </c>
      <c r="E106" s="18">
        <f t="shared" si="210"/>
        <v>9.8285755176415144</v>
      </c>
      <c r="F106" s="18">
        <f t="shared" si="211"/>
        <v>18.563739951641733</v>
      </c>
      <c r="H106" s="18">
        <f t="shared" si="212"/>
        <v>21.819046872657744</v>
      </c>
      <c r="I106" s="18">
        <f t="shared" si="213"/>
        <v>16.07428689468875</v>
      </c>
      <c r="J106" s="18">
        <f t="shared" si="214"/>
        <v>24.774577199423796</v>
      </c>
      <c r="L106" t="str">
        <f t="shared" si="255"/>
        <v>91 Elementary trades and related occupations</v>
      </c>
      <c r="M106" s="18">
        <f t="shared" si="215"/>
        <v>-1.8335975078538791</v>
      </c>
      <c r="N106" s="18">
        <f t="shared" si="215"/>
        <v>-36.306639974279697</v>
      </c>
      <c r="O106" s="18">
        <f t="shared" si="215"/>
        <v>22.924464543539425</v>
      </c>
      <c r="P106" s="18">
        <f t="shared" si="215"/>
        <v>7.6335533325743388</v>
      </c>
      <c r="Q106" s="18">
        <f t="shared" si="216"/>
        <v>8.5763306047527355</v>
      </c>
      <c r="S106" s="18">
        <f t="shared" si="217"/>
        <v>12.506572386526372</v>
      </c>
      <c r="T106" s="18">
        <f t="shared" si="218"/>
        <v>8.546751562272469</v>
      </c>
      <c r="U106" s="18">
        <f t="shared" si="219"/>
        <v>15.132370093048664</v>
      </c>
      <c r="W106" t="str">
        <f t="shared" si="256"/>
        <v>91 Elementary trades and related occupations</v>
      </c>
      <c r="X106" s="18">
        <f t="shared" si="220"/>
        <v>-2.4294682466508122</v>
      </c>
      <c r="Y106" s="18">
        <f t="shared" si="220"/>
        <v>-16.734084246577041</v>
      </c>
      <c r="Z106" s="18">
        <f t="shared" si="220"/>
        <v>21.359182359274364</v>
      </c>
      <c r="AA106" s="18">
        <f t="shared" si="220"/>
        <v>4.5381195727696833</v>
      </c>
      <c r="AB106" s="18">
        <f t="shared" si="221"/>
        <v>7.9813074943093198</v>
      </c>
      <c r="AD106" s="18">
        <f t="shared" si="222"/>
        <v>9.8687043671762389</v>
      </c>
      <c r="AE106" s="18">
        <f t="shared" si="223"/>
        <v>7.7767987235090041</v>
      </c>
      <c r="AF106" s="18">
        <f t="shared" si="224"/>
        <v>12.907996714620529</v>
      </c>
      <c r="AH106" t="str">
        <f t="shared" si="257"/>
        <v>91 Elementary trades and related occupations</v>
      </c>
      <c r="AI106" s="18">
        <f t="shared" si="225"/>
        <v>-1.2560772255128305</v>
      </c>
      <c r="AJ106" s="18">
        <f t="shared" si="225"/>
        <v>-17.657707376167021</v>
      </c>
      <c r="AK106" s="18">
        <f t="shared" si="225"/>
        <v>22.815815515685589</v>
      </c>
      <c r="AL106" s="18">
        <f t="shared" si="225"/>
        <v>5.1515154872249225</v>
      </c>
      <c r="AM106" s="18">
        <f t="shared" si="226"/>
        <v>8.7058991140302133</v>
      </c>
      <c r="AO106" s="18">
        <f t="shared" si="227"/>
        <v>10.737604107481214</v>
      </c>
      <c r="AP106" s="18">
        <f t="shared" si="228"/>
        <v>8.3529062527451394</v>
      </c>
      <c r="AQ106" s="18">
        <f t="shared" si="229"/>
        <v>13.796272223023331</v>
      </c>
      <c r="AS106" t="str">
        <f t="shared" si="258"/>
        <v>91 Elementary trades and related occupations</v>
      </c>
      <c r="AT106" s="18">
        <f t="shared" si="230"/>
        <v>-3.5569446491113266</v>
      </c>
      <c r="AU106" s="18">
        <f t="shared" si="230"/>
        <v>-7.0466888285515505</v>
      </c>
      <c r="AV106" s="18">
        <f t="shared" si="230"/>
        <v>19.498607423897106</v>
      </c>
      <c r="AW106" s="18">
        <f t="shared" si="230"/>
        <v>4.0855426521541061</v>
      </c>
      <c r="AX106" s="18">
        <f t="shared" si="231"/>
        <v>7.909939637497021</v>
      </c>
      <c r="AZ106" s="18">
        <f t="shared" si="232"/>
        <v>8.9886371376804099</v>
      </c>
      <c r="BA106" s="18">
        <f t="shared" si="233"/>
        <v>6.6745871083764508</v>
      </c>
      <c r="BB106" s="18">
        <f t="shared" si="234"/>
        <v>11.721049917325633</v>
      </c>
      <c r="BD106" t="str">
        <f t="shared" si="259"/>
        <v>91 Elementary trades and related occupations</v>
      </c>
      <c r="BE106" s="18">
        <f t="shared" si="235"/>
        <v>-4.1630623940566824</v>
      </c>
      <c r="BF106" s="18">
        <f t="shared" si="235"/>
        <v>-1.7244500971938859</v>
      </c>
      <c r="BG106" s="18">
        <f t="shared" si="235"/>
        <v>14.07998254177436</v>
      </c>
      <c r="BH106" s="18">
        <f t="shared" si="235"/>
        <v>3.961315481356098</v>
      </c>
      <c r="BI106" s="18">
        <f t="shared" si="236"/>
        <v>6.6474924247772238</v>
      </c>
      <c r="BK106" s="18">
        <f t="shared" si="237"/>
        <v>7.2303341925865627</v>
      </c>
      <c r="BL106" s="18">
        <f t="shared" si="238"/>
        <v>4.9496736479262671</v>
      </c>
      <c r="BM106" s="18">
        <f t="shared" si="239"/>
        <v>9.5227672378614727</v>
      </c>
      <c r="BO106" t="str">
        <f t="shared" si="260"/>
        <v>91 Elementary trades and related occupations</v>
      </c>
      <c r="BP106" s="18">
        <f t="shared" si="240"/>
        <v>-5.7286758627059564</v>
      </c>
      <c r="BQ106" s="18">
        <f t="shared" si="240"/>
        <v>3.4119766347595615E-2</v>
      </c>
      <c r="BR106" s="18">
        <f t="shared" si="240"/>
        <v>9.9502841849627099</v>
      </c>
      <c r="BS106" s="18">
        <f t="shared" si="240"/>
        <v>0.34447743632155525</v>
      </c>
      <c r="BT106" s="18">
        <f t="shared" si="241"/>
        <v>3.2325233929887176</v>
      </c>
      <c r="BV106" s="18">
        <f t="shared" si="242"/>
        <v>3.4493506984856426</v>
      </c>
      <c r="BW106" s="18">
        <f t="shared" si="243"/>
        <v>3.5323630185374766</v>
      </c>
      <c r="BX106" s="18">
        <f t="shared" si="244"/>
        <v>5.8503857433922501</v>
      </c>
      <c r="BZ106" t="str">
        <f t="shared" si="261"/>
        <v>91 Elementary trades and related occupations</v>
      </c>
      <c r="CA106" s="18">
        <f t="shared" si="245"/>
        <v>-5.5817669382238755</v>
      </c>
      <c r="CB106" s="18">
        <f t="shared" si="245"/>
        <v>-13.544259935546055</v>
      </c>
      <c r="CC106" s="18">
        <f t="shared" si="245"/>
        <v>10.627390574099071</v>
      </c>
      <c r="CD106" s="18">
        <f t="shared" si="245"/>
        <v>-1.3696664254703506</v>
      </c>
      <c r="CE106" s="18">
        <f t="shared" si="246"/>
        <v>1.3942348345523881</v>
      </c>
      <c r="CG106" s="18">
        <f t="shared" si="247"/>
        <v>2.4773510669232612</v>
      </c>
      <c r="CH106" s="18">
        <f t="shared" si="248"/>
        <v>3.2973945343954592</v>
      </c>
      <c r="CI106" s="18">
        <f t="shared" si="249"/>
        <v>4.9709895333550635</v>
      </c>
      <c r="CK106" t="str">
        <f t="shared" si="262"/>
        <v>91 Elementary trades and related occupations</v>
      </c>
      <c r="CL106" s="18">
        <f t="shared" si="250"/>
        <v>-5.3216901786300674</v>
      </c>
      <c r="CM106" s="18">
        <f t="shared" si="250"/>
        <v>-23.260632776609867</v>
      </c>
      <c r="CN106" s="18">
        <f t="shared" si="250"/>
        <v>9.2816216654489025</v>
      </c>
      <c r="CO106" s="18">
        <f t="shared" si="250"/>
        <v>-3.949807148703377</v>
      </c>
      <c r="CP106" s="18">
        <f t="shared" si="251"/>
        <v>-1.3899866618462542</v>
      </c>
      <c r="CR106" s="18">
        <f t="shared" si="252"/>
        <v>0.27235258635556203</v>
      </c>
      <c r="CS106" s="18">
        <f t="shared" si="253"/>
        <v>2.6343335714027694</v>
      </c>
      <c r="CT106" s="18">
        <f t="shared" si="254"/>
        <v>2.8247410302479903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3.9875984159771338</v>
      </c>
      <c r="C107" s="18">
        <f t="shared" si="210"/>
        <v>-19.051526909994287</v>
      </c>
      <c r="D107" s="18">
        <f t="shared" si="210"/>
        <v>7.5319774802919071</v>
      </c>
      <c r="E107" s="18">
        <f t="shared" si="210"/>
        <v>3.7101224602762439</v>
      </c>
      <c r="F107" s="18">
        <f t="shared" si="211"/>
        <v>3.2777501229161343</v>
      </c>
      <c r="H107" s="18">
        <f t="shared" si="212"/>
        <v>4.9687379153492639</v>
      </c>
      <c r="I107" s="18">
        <f t="shared" si="213"/>
        <v>4.7400977104052666</v>
      </c>
      <c r="J107" s="18">
        <f t="shared" si="214"/>
        <v>7.7709197810840624</v>
      </c>
      <c r="L107" t="str">
        <f t="shared" ref="L107" si="263">A107</f>
        <v>92 Elementary administration and service occupations</v>
      </c>
      <c r="M107" s="18">
        <f t="shared" si="215"/>
        <v>2.277732128351273</v>
      </c>
      <c r="N107" s="18">
        <f t="shared" si="215"/>
        <v>-17.492233123981528</v>
      </c>
      <c r="O107" s="18">
        <f t="shared" si="215"/>
        <v>8.4474220599881633</v>
      </c>
      <c r="P107" s="18">
        <f t="shared" si="215"/>
        <v>3.7977159823077811</v>
      </c>
      <c r="Q107" s="18">
        <f t="shared" si="216"/>
        <v>3.7299839057712392</v>
      </c>
      <c r="S107" s="18">
        <f t="shared" si="217"/>
        <v>5.3250342501661496</v>
      </c>
      <c r="T107" s="18">
        <f t="shared" si="218"/>
        <v>4.8447875669957785</v>
      </c>
      <c r="U107" s="18">
        <f t="shared" si="219"/>
        <v>8.0873799822949408</v>
      </c>
      <c r="W107" t="str">
        <f t="shared" ref="W107" si="264">A107</f>
        <v>92 Elementary administration and service occupations</v>
      </c>
      <c r="X107" s="18">
        <f t="shared" si="220"/>
        <v>1.3225341753097641</v>
      </c>
      <c r="Y107" s="18">
        <f t="shared" si="220"/>
        <v>-7.4384624264931087</v>
      </c>
      <c r="Z107" s="18">
        <f t="shared" si="220"/>
        <v>3.4523623240426904</v>
      </c>
      <c r="AA107" s="18">
        <f t="shared" si="220"/>
        <v>2.2481587994314989</v>
      </c>
      <c r="AB107" s="18">
        <f t="shared" si="221"/>
        <v>1.9865672147927116</v>
      </c>
      <c r="AD107" s="18">
        <f t="shared" si="222"/>
        <v>2.6479944019096369</v>
      </c>
      <c r="AE107" s="18">
        <f t="shared" si="223"/>
        <v>4.0423071684510425</v>
      </c>
      <c r="AF107" s="18">
        <f t="shared" si="224"/>
        <v>5.6850734104905154</v>
      </c>
      <c r="AH107" t="str">
        <f t="shared" ref="AH107" si="265">L107</f>
        <v>92 Elementary administration and service occupations</v>
      </c>
      <c r="AI107" s="18">
        <f t="shared" si="225"/>
        <v>1.7307782000249405</v>
      </c>
      <c r="AJ107" s="18">
        <f t="shared" si="225"/>
        <v>-5.7515557194903533</v>
      </c>
      <c r="AK107" s="18">
        <f t="shared" si="225"/>
        <v>2.7690002968262517</v>
      </c>
      <c r="AL107" s="18">
        <f t="shared" si="225"/>
        <v>2.4490610027626758</v>
      </c>
      <c r="AM107" s="18">
        <f t="shared" si="226"/>
        <v>2.0155891475408527</v>
      </c>
      <c r="AO107" s="18">
        <f t="shared" si="227"/>
        <v>2.555596610554689</v>
      </c>
      <c r="AP107" s="18">
        <f t="shared" si="228"/>
        <v>3.8619065631499083</v>
      </c>
      <c r="AQ107" s="18">
        <f t="shared" si="229"/>
        <v>5.4780882965010269</v>
      </c>
      <c r="AS107" t="str">
        <f t="shared" ref="AS107" si="266">W107</f>
        <v>92 Elementary administration and service occupations</v>
      </c>
      <c r="AT107" s="18">
        <f t="shared" si="230"/>
        <v>0.18339803004430166</v>
      </c>
      <c r="AU107" s="18">
        <f t="shared" si="230"/>
        <v>-4.4703430856951947</v>
      </c>
      <c r="AV107" s="18">
        <f t="shared" si="230"/>
        <v>2.2452197654265094</v>
      </c>
      <c r="AW107" s="18">
        <f t="shared" si="230"/>
        <v>2.2666629169286079</v>
      </c>
      <c r="AX107" s="18">
        <f t="shared" si="231"/>
        <v>1.8253433084492565</v>
      </c>
      <c r="AZ107" s="18">
        <f t="shared" si="232"/>
        <v>2.2595147001281068</v>
      </c>
      <c r="BA107" s="18">
        <f t="shared" si="233"/>
        <v>3.6842266549664604</v>
      </c>
      <c r="BB107" s="18">
        <f t="shared" si="234"/>
        <v>5.1330609222440371</v>
      </c>
      <c r="BD107" t="str">
        <f t="shared" ref="BD107" si="267">AH107</f>
        <v>92 Elementary administration and service occupations</v>
      </c>
      <c r="BE107" s="18">
        <f t="shared" si="235"/>
        <v>-2.8301888050778157</v>
      </c>
      <c r="BF107" s="18">
        <f t="shared" si="235"/>
        <v>-1.0602626767184709</v>
      </c>
      <c r="BG107" s="18">
        <f t="shared" si="235"/>
        <v>-2.8318688004396519</v>
      </c>
      <c r="BH107" s="18">
        <f t="shared" si="235"/>
        <v>0.34913230549127316</v>
      </c>
      <c r="BI107" s="18">
        <f t="shared" si="236"/>
        <v>-0.74374413747249069</v>
      </c>
      <c r="BK107" s="18">
        <f t="shared" si="237"/>
        <v>-0.72260693460427516</v>
      </c>
      <c r="BL107" s="18">
        <f t="shared" si="238"/>
        <v>2.3832097231557547</v>
      </c>
      <c r="BM107" s="18">
        <f t="shared" si="239"/>
        <v>1.8715337717910119</v>
      </c>
      <c r="BO107" t="str">
        <f t="shared" ref="BO107" si="268">AS107</f>
        <v>92 Elementary administration and service occupations</v>
      </c>
      <c r="BP107" s="18">
        <f t="shared" si="240"/>
        <v>-2.4040635964308721</v>
      </c>
      <c r="BQ107" s="18">
        <f t="shared" si="240"/>
        <v>0.56918400291130489</v>
      </c>
      <c r="BR107" s="18">
        <f t="shared" si="240"/>
        <v>-3.9346172553201719</v>
      </c>
      <c r="BS107" s="18">
        <f t="shared" si="240"/>
        <v>-2.1406356178835795</v>
      </c>
      <c r="BT107" s="18">
        <f t="shared" si="241"/>
        <v>-2.5385847108901127</v>
      </c>
      <c r="BV107" s="18">
        <f t="shared" si="242"/>
        <v>-2.7423213641378896</v>
      </c>
      <c r="BW107" s="18">
        <f t="shared" si="243"/>
        <v>2.1228863213662796</v>
      </c>
      <c r="BX107" s="18">
        <f t="shared" si="244"/>
        <v>0.19307240617953969</v>
      </c>
      <c r="BZ107" t="str">
        <f t="shared" ref="BZ107" si="269">BD107</f>
        <v>92 Elementary administration and service occupations</v>
      </c>
      <c r="CA107" s="18">
        <f t="shared" si="245"/>
        <v>-3.0680533253729991</v>
      </c>
      <c r="CB107" s="18">
        <f t="shared" si="245"/>
        <v>-14.761688221669045</v>
      </c>
      <c r="CC107" s="18">
        <f t="shared" si="245"/>
        <v>-3.1916865740492018</v>
      </c>
      <c r="CD107" s="18">
        <f t="shared" si="245"/>
        <v>-4.3170321796463407</v>
      </c>
      <c r="CE107" s="18">
        <f t="shared" si="246"/>
        <v>-4.658049981057566</v>
      </c>
      <c r="CG107" s="18">
        <f t="shared" si="247"/>
        <v>-3.9433780440235933</v>
      </c>
      <c r="CH107" s="18">
        <f t="shared" si="248"/>
        <v>1.7247654151151259</v>
      </c>
      <c r="CI107" s="18">
        <f t="shared" si="249"/>
        <v>-1.1610212223708061</v>
      </c>
      <c r="CK107" t="str">
        <f t="shared" ref="CK107" si="270">BO107</f>
        <v>92 Elementary administration and service occupations</v>
      </c>
      <c r="CL107" s="18">
        <f t="shared" si="250"/>
        <v>-5.912228988232016</v>
      </c>
      <c r="CM107" s="18">
        <f t="shared" si="250"/>
        <v>-27.903612899074393</v>
      </c>
      <c r="CN107" s="18">
        <f t="shared" si="250"/>
        <v>-8.3935812449292708</v>
      </c>
      <c r="CO107" s="18">
        <f t="shared" si="250"/>
        <v>-5.2842966024098104</v>
      </c>
      <c r="CP107" s="18">
        <f t="shared" si="251"/>
        <v>-7.8521551752606893</v>
      </c>
      <c r="CR107" s="18">
        <f t="shared" si="252"/>
        <v>-6.3322774228023686</v>
      </c>
      <c r="CS107" s="18">
        <f t="shared" si="253"/>
        <v>1.0753487797618533</v>
      </c>
      <c r="CT107" s="18">
        <f t="shared" si="254"/>
        <v>-3.9203545126771933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3.4729978966344444</v>
      </c>
      <c r="C109" s="26">
        <f>IF(AND(D$6-C$6 &lt;&gt; 0,C35&lt;&gt;0,D35&lt;&gt;0),(EXP(LN(D35/C35)/(D$6-C$6))-1)*100,0)</f>
        <v>-4.3628811538088064</v>
      </c>
      <c r="D109" s="26">
        <f>IF(AND(E$6-D$6 &lt;&gt; 0,D35&lt;&gt;0,E35&lt;&gt;0),(EXP(LN(E35/D35)/(E$6-D$6))-1)*100,0)</f>
        <v>6.2496766877037979</v>
      </c>
      <c r="E109" s="26">
        <f>IF(AND(F$6-E$6 &lt;&gt; 0,E35&lt;&gt;0,F35&lt;&gt;0),(EXP(LN(F35/E35)/(F$6-E$6))-1)*100,0)</f>
        <v>3.0711912077991954</v>
      </c>
      <c r="F109" s="26">
        <f>IF(AND(F$6-C$6 &lt;&gt; 0,C35&lt;&gt;0,F35&lt;&gt;0),(EXP(LN(F35/C35)/(F$6-C$6))-1)*100,0)</f>
        <v>3.5684186428900366</v>
      </c>
      <c r="H109" s="26">
        <f t="shared" ref="H109" si="271">IF($F$6-$D$6 &lt;&gt; 0,(EXP(LN(1+(H72/100))/($F$6-$D$6))-1)*100,0)</f>
        <v>4.1199783772281506</v>
      </c>
      <c r="I109" s="26">
        <f t="shared" ref="I109" si="272">IF(D35&gt;0,((1+(I35/D35))^(1/($F$6-$D$6))-1)*100,0)</f>
        <v>3.8587758468971556</v>
      </c>
      <c r="J109" s="26">
        <f t="shared" ref="J109" si="273">IF($F$6-$D$6 &lt;&gt; 0,(EXP(LN(1+(J72/100))/($F$6-$D$6))-1)*100,0)</f>
        <v>6.5690529142093279</v>
      </c>
      <c r="L109" s="24" t="str">
        <f>L35</f>
        <v>All occupations</v>
      </c>
      <c r="M109" s="26">
        <f>IF(AND(N$6-M$6 &lt;&gt; 0,M35&lt;&gt;0,N35&lt;&gt;0),(EXP(LN(N35/M35)/(N$6-M$6))-1)*100,0)</f>
        <v>4.4523104393976221</v>
      </c>
      <c r="N109" s="26">
        <f>IF(AND(O$6-N$6 &lt;&gt; 0,N35&lt;&gt;0,O35&lt;&gt;0),(EXP(LN(O35/N35)/(O$6-N$6))-1)*100,0)</f>
        <v>-4.3557551693747314</v>
      </c>
      <c r="O109" s="26">
        <f>IF(AND(P$6-O$6 &lt;&gt; 0,O35&lt;&gt;0,P35&lt;&gt;0),(EXP(LN(P35/O35)/(P$6-O$6))-1)*100,0)</f>
        <v>6.4946317864768677</v>
      </c>
      <c r="P109" s="26">
        <f>IF(AND(Q$6-P$6 &lt;&gt; 0,P35&lt;&gt;0,Q35&lt;&gt;0),(EXP(LN(Q35/P35)/(Q$6-P$6))-1)*100,0)</f>
        <v>3.1979114777642481</v>
      </c>
      <c r="Q109" s="26">
        <f>IF(AND(Q$6-N$6 &lt;&gt; 0,N35&lt;&gt;0,Q35&lt;&gt;0),(EXP(LN(Q35/N35)/(Q$6-N$6))-1)*100,0)</f>
        <v>3.7230805111655663</v>
      </c>
      <c r="S109" s="26">
        <f t="shared" ref="S109" si="274">IF($F$6-$D$6 &lt;&gt; 0,(EXP(LN(1+(S72/100))/($F$6-$D$6))-1)*100,0)</f>
        <v>4.2853198537343484</v>
      </c>
      <c r="T109" s="26">
        <f t="shared" ref="T109" si="275">IF(O35&gt;0,((1+(T35/O35))^(1/($F$6-$D$6))-1)*100,0)</f>
        <v>4.0718290983407401</v>
      </c>
      <c r="U109" s="26">
        <f t="shared" ref="U109" si="276">IF($F$6-$D$6 &lt;&gt; 0,(EXP(LN(1+(U72/100))/($F$6-$D$6))-1)*100,0)</f>
        <v>6.8357678475037709</v>
      </c>
      <c r="W109" s="24" t="str">
        <f>W35</f>
        <v>All occupations</v>
      </c>
      <c r="X109" s="26">
        <f>IF(AND(Y$6-X$6 &lt;&gt; 0,X35&lt;&gt;0,Y35&lt;&gt;0),(EXP(LN(Y35/X35)/(Y$6-X$6))-1)*100,0)</f>
        <v>1.630670201685902</v>
      </c>
      <c r="Y109" s="26">
        <f>IF(AND(Z$6-Y$6 &lt;&gt; 0,Y35&lt;&gt;0,Z35&lt;&gt;0),(EXP(LN(Z35/Y35)/(Z$6-Y$6))-1)*100,0)</f>
        <v>2.2012316622820771</v>
      </c>
      <c r="Z109" s="26">
        <f>IF(AND(AA$6-Z$6 &lt;&gt; 0,Z35&lt;&gt;0,AA35&lt;&gt;0),(EXP(LN(AA35/Z35)/(AA$6-Z$6))-1)*100,0)</f>
        <v>2.349779771746241</v>
      </c>
      <c r="AA109" s="26">
        <f>IF(AND(AB$6-AA$6 &lt;&gt; 0,AA35&lt;&gt;0,AB35&lt;&gt;0),(EXP(LN(AB35/AA35)/(AB$6-AA$6))-1)*100,0)</f>
        <v>1.6867201881105354</v>
      </c>
      <c r="AB109" s="26">
        <f>IF(AND(AB$6-Y$6 &lt;&gt; 0,Y35&lt;&gt;0,AB35&lt;&gt;0),(EXP(LN(AB35/Y35)/(AB$6-Y$6))-1)*100,0)</f>
        <v>1.9256097314766185</v>
      </c>
      <c r="AD109" s="26">
        <f t="shared" ref="AD109" si="277">IF($F$6-$D$6 &lt;&gt; 0,(EXP(LN(1+(AD72/100))/($F$6-$D$6))-1)*100,0)</f>
        <v>1.9072613871803368</v>
      </c>
      <c r="AE109" s="26">
        <f t="shared" ref="AE109" si="278">IF(Z35&gt;0,((1+(AE35/Z35))^(1/($F$6-$D$6))-1)*100,0)</f>
        <v>3.4011908670162905</v>
      </c>
      <c r="AF109" s="26">
        <f t="shared" ref="AF109" si="279">IF($F$6-$D$6 &lt;&gt; 0,(EXP(LN(1+(AF72/100))/($F$6-$D$6))-1)*100,0)</f>
        <v>4.6562580125183883</v>
      </c>
      <c r="AH109" s="24" t="str">
        <f>AH35</f>
        <v>All occupations</v>
      </c>
      <c r="AI109" s="26">
        <f>IF(AND(AJ$6-AI$6 &lt;&gt; 0,AI35&lt;&gt;0,AJ35&lt;&gt;0),(EXP(LN(AJ35/AI35)/(AJ$6-AI$6))-1)*100,0)</f>
        <v>-1.3027263512504161</v>
      </c>
      <c r="AJ109" s="26">
        <f>IF(AND(AK$6-AJ$6 &lt;&gt; 0,AJ35&lt;&gt;0,AK35&lt;&gt;0),(EXP(LN(AK35/AJ35)/(AK$6-AJ$6))-1)*100,0)</f>
        <v>-2.2488456661882039</v>
      </c>
      <c r="AK109" s="26">
        <f>IF(AND(AL$6-AK$6 &lt;&gt; 0,AK35&lt;&gt;0,AL35&lt;&gt;0),(EXP(LN(AL35/AK35)/(AL$6-AK$6))-1)*100,0)</f>
        <v>1.1990879201963844</v>
      </c>
      <c r="AL109" s="26">
        <f>IF(AND(AM$6-AL$6 &lt;&gt; 0,AL35&lt;&gt;0,AM35&lt;&gt;0),(EXP(LN(AM35/AL35)/(AM$6-AL$6))-1)*100,0)</f>
        <v>1.2017741428031359</v>
      </c>
      <c r="AM109" s="26">
        <f>IF(AND(AM$6-AJ$6 &lt;&gt; 0,AJ35&lt;&gt;0,AM35&lt;&gt;0),(EXP(LN(AM35/AJ35)/(AM$6-AJ$6))-1)*100,0)</f>
        <v>0.98174802517827509</v>
      </c>
      <c r="AO109" s="26">
        <f t="shared" ref="AO109" si="280">IF($F$6-$D$6 &lt;&gt; 0,(EXP(LN(1+(AO72/100))/($F$6-$D$6))-1)*100,0)</f>
        <v>1.2008787273450894</v>
      </c>
      <c r="AP109" s="26">
        <f t="shared" ref="AP109" si="281">IF(AK35&gt;0,((1+(AP35/AK35))^(1/($F$6-$D$6))-1)*100,0)</f>
        <v>3.1802187660645354</v>
      </c>
      <c r="AQ109" s="26">
        <f t="shared" ref="AQ109" si="282">IF($F$6-$D$6 &lt;&gt; 0,(EXP(LN(1+(AQ72/100))/($F$6-$D$6))-1)*100,0)</f>
        <v>3.9788311162251455</v>
      </c>
      <c r="AS109" s="24" t="str">
        <f>AS35</f>
        <v>All occupations</v>
      </c>
      <c r="AT109" s="26">
        <f>IF(AND(AU$6-AT$6 &lt;&gt; 0,AT35&lt;&gt;0,AU35&lt;&gt;0),(EXP(LN(AU35/AT35)/(AU$6-AT$6))-1)*100,0)</f>
        <v>0.7490796583485837</v>
      </c>
      <c r="AU109" s="26">
        <f>IF(AND(AV$6-AU$6 &lt;&gt; 0,AU35&lt;&gt;0,AV35&lt;&gt;0),(EXP(LN(AV35/AU35)/(AV$6-AU$6))-1)*100,0)</f>
        <v>0.36209947337744186</v>
      </c>
      <c r="AV109" s="26">
        <f>IF(AND(AW$6-AV$6 &lt;&gt; 0,AV35&lt;&gt;0,AW35&lt;&gt;0),(EXP(LN(AW35/AV35)/(AW$6-AV$6))-1)*100,0)</f>
        <v>2.208157508537667</v>
      </c>
      <c r="AW109" s="26">
        <f>IF(AND(AX$6-AW$6 &lt;&gt; 0,AW35&lt;&gt;0,AX35&lt;&gt;0),(EXP(LN(AX35/AW35)/(AX$6-AW$6))-1)*100,0)</f>
        <v>1.6871153469101507</v>
      </c>
      <c r="AX109" s="26">
        <f>IF(AND(AX$6-AU$6 &lt;&gt; 0,AU35&lt;&gt;0,AX35&lt;&gt;0),(EXP(LN(AX35/AU35)/(AX$6-AU$6))-1)*100,0)</f>
        <v>1.7661982518876629</v>
      </c>
      <c r="AZ109" s="26">
        <f t="shared" ref="AZ109" si="283">IF($F$6-$D$6 &lt;&gt; 0,(EXP(LN(1+(AZ72/100))/($F$6-$D$6))-1)*100,0)</f>
        <v>1.8605002638440338</v>
      </c>
      <c r="BA109" s="26">
        <f t="shared" ref="BA109" si="284">IF(AV35&gt;0,((1+(BA35/AV35))^(1/($F$6-$D$6))-1)*100,0)</f>
        <v>3.2703965015198344</v>
      </c>
      <c r="BB109" s="26">
        <f t="shared" ref="BB109" si="285">IF($F$6-$D$6 &lt;&gt; 0,(EXP(LN(1+(BB72/100))/($F$6-$D$6))-1)*100,0)</f>
        <v>4.5132938107067533</v>
      </c>
      <c r="BD109" s="24" t="str">
        <f>BD35</f>
        <v>All occupations</v>
      </c>
      <c r="BE109" s="26">
        <f>IF(AND(BF$6-BE$6 &lt;&gt; 0,BE35&lt;&gt;0,BF35&lt;&gt;0),(EXP(LN(BF35/BE35)/(BF$6-BE$6))-1)*100,0)</f>
        <v>-0.26504333565321447</v>
      </c>
      <c r="BF109" s="26">
        <f>IF(AND(BG$6-BF$6 &lt;&gt; 0,BF35&lt;&gt;0,BG35&lt;&gt;0),(EXP(LN(BG35/BF35)/(BG$6-BF$6))-1)*100,0)</f>
        <v>7.3441541156204604</v>
      </c>
      <c r="BG109" s="26">
        <f>IF(AND(BH$6-BG$6 &lt;&gt; 0,BG35&lt;&gt;0,BH35&lt;&gt;0),(EXP(LN(BH35/BG35)/(BH$6-BG$6))-1)*100,0)</f>
        <v>-0.59608608640854266</v>
      </c>
      <c r="BH109" s="26">
        <f>IF(AND(BI$6-BH$6 &lt;&gt; 0,BH35&lt;&gt;0,BI35&lt;&gt;0),(EXP(LN(BI35/BH35)/(BI$6-BH$6))-1)*100,0)</f>
        <v>0.72112591136948012</v>
      </c>
      <c r="BI109" s="26">
        <f>IF(AND(BI$6-BF$6 &lt;&gt; 0,BF35&lt;&gt;0,BI35&lt;&gt;0),(EXP(LN(BI35/BF35)/(BI$6-BF$6))-1)*100,0)</f>
        <v>0.70768115606962834</v>
      </c>
      <c r="BK109" s="26">
        <f t="shared" ref="BK109" si="286">IF($F$6-$D$6 &lt;&gt; 0,(EXP(LN(1+(BK72/100))/($F$6-$D$6))-1)*100,0)</f>
        <v>0.28012718880403575</v>
      </c>
      <c r="BL109" s="26">
        <f t="shared" ref="BL109" si="287">IF(BG35&gt;0,((1+(BL35/BG35))^(1/($F$6-$D$6))-1)*100,0)</f>
        <v>2.5067395494848599</v>
      </c>
      <c r="BM109" s="26">
        <f t="shared" ref="BM109" si="288">IF($F$6-$D$6 &lt;&gt; 0,(EXP(LN(1+(BM72/100))/($F$6-$D$6))-1)*100,0)</f>
        <v>2.7060077270532945</v>
      </c>
      <c r="BO109" s="24" t="str">
        <f>BO35</f>
        <v>All occupations</v>
      </c>
      <c r="BP109" s="26">
        <f>IF(AND(BQ$6-BP$6 &lt;&gt; 0,BP35&lt;&gt;0,BQ35&lt;&gt;0),(EXP(LN(BQ35/BP35)/(BQ$6-BP$6))-1)*100,0)</f>
        <v>-2.3099213549543585</v>
      </c>
      <c r="BQ109" s="26">
        <f>IF(AND(BR$6-BQ$6 &lt;&gt; 0,BQ35&lt;&gt;0,BR35&lt;&gt;0),(EXP(LN(BR35/BQ35)/(BR$6-BQ$6))-1)*100,0)</f>
        <v>7.1879627325323936</v>
      </c>
      <c r="BR109" s="26">
        <f>IF(AND(BS$6-BR$6 &lt;&gt; 0,BR35&lt;&gt;0,BS35&lt;&gt;0),(EXP(LN(BS35/BR35)/(BS$6-BR$6))-1)*100,0)</f>
        <v>-2.7982457680972628</v>
      </c>
      <c r="BS109" s="26">
        <f>IF(AND(BT$6-BS$6 &lt;&gt; 0,BS35&lt;&gt;0,BT35&lt;&gt;0),(EXP(LN(BT35/BS35)/(BT$6-BS$6))-1)*100,0)</f>
        <v>-2.1228658636309738</v>
      </c>
      <c r="BT109" s="26">
        <f>IF(AND(BT$6-BQ$6 &lt;&gt; 0,BQ35&lt;&gt;0,BT35&lt;&gt;0),(EXP(LN(BT35/BQ35)/(BT$6-BQ$6))-1)*100,0)</f>
        <v>-1.7781610142245774</v>
      </c>
      <c r="BV109" s="26">
        <f t="shared" ref="BV109" si="289">IF($F$6-$D$6 &lt;&gt; 0,(EXP(LN(1+(BV72/100))/($F$6-$D$6))-1)*100,0)</f>
        <v>-2.3485123051417034</v>
      </c>
      <c r="BW109" s="26">
        <f t="shared" ref="BW109" si="290">IF(BR35&gt;0,((1+(BW35/BR35))^(1/($F$6-$D$6))-1)*100,0)</f>
        <v>2.1301618390718868</v>
      </c>
      <c r="BX109" s="26">
        <f t="shared" ref="BX109" si="291">IF($F$6-$D$6 &lt;&gt; 0,(EXP(LN(1+(BX72/100))/($F$6-$D$6))-1)*100,0)</f>
        <v>0.4645735346116453</v>
      </c>
      <c r="BZ109" s="24" t="str">
        <f>BZ35</f>
        <v>All occupations</v>
      </c>
      <c r="CA109" s="26">
        <f>IF(AND(CB$6-CA$6 &lt;&gt; 0,CA35&lt;&gt;0,CB35&lt;&gt;0),(EXP(LN(CB35/CA35)/(CB$6-CA$6))-1)*100,0)</f>
        <v>-3.4566710801624323</v>
      </c>
      <c r="CB109" s="26">
        <f>IF(AND(CC$6-CB$6 &lt;&gt; 0,CB35&lt;&gt;0,CC35&lt;&gt;0),(EXP(LN(CC35/CB35)/(CC$6-CB$6))-1)*100,0)</f>
        <v>-10.068624166425389</v>
      </c>
      <c r="CC109" s="26">
        <f>IF(AND(CD$6-CC$6 &lt;&gt; 0,CC35&lt;&gt;0,CD35&lt;&gt;0),(EXP(LN(CD35/CC35)/(CD$6-CC$6))-1)*100,0)</f>
        <v>-2.137053408449574</v>
      </c>
      <c r="CD109" s="26">
        <f>IF(AND(CE$6-CD$6 &lt;&gt; 0,CD35&lt;&gt;0,CE35&lt;&gt;0),(EXP(LN(CE35/CD35)/(CE$6-CD$6))-1)*100,0)</f>
        <v>-4.1339858300125982</v>
      </c>
      <c r="CE109" s="26">
        <f>IF(AND(CE$6-CB$6 &lt;&gt; 0,CB35&lt;&gt;0,CE35&lt;&gt;0),(EXP(LN(CE35/CB35)/(CE$6-CB$6))-1)*100,0)</f>
        <v>-3.8989601913900107</v>
      </c>
      <c r="CG109" s="26">
        <f t="shared" ref="CG109" si="292">IF($F$6-$D$6 &lt;&gt; 0,(EXP(LN(1+(CG72/100))/($F$6-$D$6))-1)*100,0)</f>
        <v>-3.4729108238750417</v>
      </c>
      <c r="CH109" s="26">
        <f t="shared" ref="CH109" si="293">IF(CC35&gt;0,((1+(CH35/CC35))^(1/($F$6-$D$6))-1)*100,0)</f>
        <v>1.7775001153578884</v>
      </c>
      <c r="CI109" s="26">
        <f t="shared" ref="CI109" si="294">IF($F$6-$D$6 &lt;&gt; 0,(EXP(LN(1+(CI72/100))/($F$6-$D$6))-1)*100,0)</f>
        <v>-0.76656018145481175</v>
      </c>
      <c r="CK109" s="24" t="str">
        <f>CK35</f>
        <v>All occupations</v>
      </c>
      <c r="CL109" s="26">
        <f>IF(AND(CM$6-CL$6 &lt;&gt; 0,CL35&lt;&gt;0,CM35&lt;&gt;0),(EXP(LN(CM35/CL35)/(CM$6-CL$6))-1)*100,0)</f>
        <v>-2.7021636407582927</v>
      </c>
      <c r="CM109" s="26">
        <f>IF(AND(CN$6-CM$6 &lt;&gt; 0,CM35&lt;&gt;0,CN35&lt;&gt;0),(EXP(LN(CN35/CM35)/(CN$6-CM$6))-1)*100,0)</f>
        <v>-22.095589623724553</v>
      </c>
      <c r="CN109" s="26">
        <f>IF(AND(CO$6-CN$6 &lt;&gt; 0,CN35&lt;&gt;0,CO35&lt;&gt;0),(EXP(LN(CO35/CN35)/(CO$6-CN$6))-1)*100,0)</f>
        <v>-4.0554289813888422</v>
      </c>
      <c r="CO109" s="26">
        <f>IF(AND(CP$6-CO$6 &lt;&gt; 0,CO35&lt;&gt;0,CP35&lt;&gt;0),(EXP(LN(CP35/CO35)/(CP$6-CO$6))-1)*100,0)</f>
        <v>-4.6895125115338221</v>
      </c>
      <c r="CP109" s="26">
        <f>IF(AND(CP$6-CM$6 &lt;&gt; 0,CM35&lt;&gt;0,CP35&lt;&gt;0),(EXP(LN(CP35/CM35)/(CP$6-CM$6))-1)*100,0)</f>
        <v>-5.6880039975679697</v>
      </c>
      <c r="CR109" s="26">
        <f t="shared" ref="CR109" si="295">IF($F$6-$D$6 &lt;&gt; 0,(EXP(LN(1+(CR72/100))/($F$6-$D$6))-1)*100,0)</f>
        <v>-4.478618326049566</v>
      </c>
      <c r="CS109" s="26">
        <f t="shared" ref="CS109" si="296">IF(CN35&gt;0,((1+(CS35/CN35))^(1/($F$6-$D$6))-1)*100,0)</f>
        <v>1.4947188014212465</v>
      </c>
      <c r="CT109" s="26">
        <f t="shared" ref="CT109" si="297">IF($F$6-$D$6 &lt;&gt; 0,(EXP(LN(1+(CT72/100))/($F$6-$D$6))-1)*100,0)</f>
        <v>-1.8805503665039303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York and North Yorkshire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York and North Yorkshire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York and North Yorkshire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York and North Yorkshire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York and North Yorkshire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York and North Yorkshire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York and North Yorkshire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York and North Yorkshire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York and North Yorkshire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5.9186087592986381E-2</v>
      </c>
      <c r="C119" s="27">
        <f t="shared" si="299"/>
        <v>-1.8741895713586643E-2</v>
      </c>
      <c r="D119" s="27">
        <f t="shared" si="299"/>
        <v>8.7126694187428799E-2</v>
      </c>
      <c r="E119" s="27">
        <f t="shared" si="299"/>
        <v>0.16132250465138148</v>
      </c>
      <c r="F119" s="27">
        <f t="shared" ref="F119:F144" si="300">F8-D8</f>
        <v>0.24844919883881028</v>
      </c>
      <c r="L119" t="str">
        <f>A119</f>
        <v>11 Corporate managers and directors</v>
      </c>
      <c r="M119" s="27">
        <f t="shared" ref="M119:P144" si="301">N8-M8</f>
        <v>0.64264970307693225</v>
      </c>
      <c r="N119" s="27">
        <f t="shared" si="301"/>
        <v>-0.17701196541881759</v>
      </c>
      <c r="O119" s="27">
        <f t="shared" si="301"/>
        <v>0.7117157785499999</v>
      </c>
      <c r="P119" s="27">
        <f t="shared" si="301"/>
        <v>1.4047154301850249</v>
      </c>
      <c r="Q119" s="27">
        <f t="shared" ref="Q119:Q144" si="302">Q8-O8</f>
        <v>2.1164312087350248</v>
      </c>
      <c r="W119" t="str">
        <f>A119</f>
        <v>11 Corporate managers and directors</v>
      </c>
      <c r="X119" s="27">
        <f t="shared" ref="X119:AA144" si="303">Y8-X8</f>
        <v>1.1754417133767365</v>
      </c>
      <c r="Y119" s="27">
        <f t="shared" si="303"/>
        <v>0.31386846157629122</v>
      </c>
      <c r="Z119" s="27">
        <f t="shared" si="303"/>
        <v>-0.10784607355943709</v>
      </c>
      <c r="AA119" s="27">
        <f t="shared" si="303"/>
        <v>1.3701831236185891</v>
      </c>
      <c r="AB119" s="27">
        <f t="shared" ref="AB119:AB144" si="304">AB8-Z8</f>
        <v>1.262337050059152</v>
      </c>
      <c r="AH119" t="str">
        <f>L119</f>
        <v>11 Corporate managers and directors</v>
      </c>
      <c r="AI119" s="27">
        <f t="shared" ref="AI119:AL144" si="305">AJ8-AI8</f>
        <v>0.11008658033344876</v>
      </c>
      <c r="AJ119" s="27">
        <f t="shared" si="305"/>
        <v>0.13837628690513237</v>
      </c>
      <c r="AK119" s="27">
        <f t="shared" si="305"/>
        <v>-0.11753624873518675</v>
      </c>
      <c r="AL119" s="27">
        <f t="shared" si="305"/>
        <v>0.1300000737955449</v>
      </c>
      <c r="AM119" s="27">
        <f t="shared" ref="AM119:AM144" si="306">AM8-AK8</f>
        <v>1.2463825060358147E-2</v>
      </c>
      <c r="AS119" t="str">
        <f>W119</f>
        <v>11 Corporate managers and directors</v>
      </c>
      <c r="AT119" s="27">
        <f t="shared" ref="AT119:AW144" si="307">AU8-AT8</f>
        <v>0.19273129928703003</v>
      </c>
      <c r="AU119" s="27">
        <f t="shared" si="307"/>
        <v>0.17331603286046127</v>
      </c>
      <c r="AV119" s="27">
        <f t="shared" si="307"/>
        <v>-0.17425049032284745</v>
      </c>
      <c r="AW119" s="27">
        <f t="shared" si="307"/>
        <v>0.26039871994473307</v>
      </c>
      <c r="AX119" s="27">
        <f t="shared" ref="AX119:AX144" si="308">AX8-AV8</f>
        <v>8.6148229621885619E-2</v>
      </c>
      <c r="BD119" t="str">
        <f>AH119</f>
        <v>11 Corporate managers and directors</v>
      </c>
      <c r="BE119" s="27">
        <f t="shared" ref="BE119:BH144" si="309">BF8-BE8</f>
        <v>0.70253315390642257</v>
      </c>
      <c r="BF119" s="27">
        <f t="shared" si="309"/>
        <v>1.1133262393667129</v>
      </c>
      <c r="BG119" s="27">
        <f t="shared" si="309"/>
        <v>-1.4244987185243758</v>
      </c>
      <c r="BH119" s="27">
        <f t="shared" si="309"/>
        <v>0.5250713625962895</v>
      </c>
      <c r="BI119" s="27">
        <f t="shared" ref="BI119:BI144" si="310">BI8-BG8</f>
        <v>-0.89942735592808631</v>
      </c>
      <c r="BO119" t="str">
        <f>AS119</f>
        <v>11 Corporate managers and directors</v>
      </c>
      <c r="BP119" s="27">
        <f t="shared" ref="BP119:BS144" si="311">BQ8-BP8</f>
        <v>8.7856867187340537E-2</v>
      </c>
      <c r="BQ119" s="27">
        <f t="shared" si="311"/>
        <v>0.58139378533025976</v>
      </c>
      <c r="BR119" s="27">
        <f t="shared" si="311"/>
        <v>-1.3552575034917491</v>
      </c>
      <c r="BS119" s="27">
        <f t="shared" si="311"/>
        <v>-0.72248952667118438</v>
      </c>
      <c r="BT119" s="27">
        <f t="shared" ref="BT119:BT144" si="312">BT8-BR8</f>
        <v>-2.0777470301629335</v>
      </c>
      <c r="BZ119" t="str">
        <f>BD119</f>
        <v>11 Corporate managers and directors</v>
      </c>
      <c r="CA119" s="68">
        <f t="shared" ref="CA119:CD144" si="313">CB8-CA8</f>
        <v>2.1836493608155649E-2</v>
      </c>
      <c r="CB119" s="68">
        <f t="shared" si="313"/>
        <v>0.13931058500183857</v>
      </c>
      <c r="CC119" s="68">
        <f t="shared" si="313"/>
        <v>-0.60596395763280775</v>
      </c>
      <c r="CD119" s="68">
        <f t="shared" si="313"/>
        <v>-0.70107131890394481</v>
      </c>
      <c r="CE119" s="68">
        <f t="shared" ref="CE119:CE144" si="314">CE8-CC8</f>
        <v>-1.3070352765367526</v>
      </c>
      <c r="CK119" t="str">
        <f>BO119</f>
        <v>11 Corporate managers and directors</v>
      </c>
      <c r="CL119" s="68">
        <f t="shared" ref="CL119:CO144" si="315">CM8-CL8</f>
        <v>8.9896964683755409E-2</v>
      </c>
      <c r="CM119" s="68">
        <f t="shared" si="315"/>
        <v>-0.15325021162339458</v>
      </c>
      <c r="CN119" s="68">
        <f t="shared" si="315"/>
        <v>-0.1138660258910702</v>
      </c>
      <c r="CO119" s="68">
        <f t="shared" si="315"/>
        <v>-7.8216308418075475E-2</v>
      </c>
      <c r="CP119" s="68">
        <f t="shared" ref="CP119:CP144" si="316">CP8-CN8</f>
        <v>-0.19208233430914567</v>
      </c>
    </row>
    <row r="120" spans="1:94" x14ac:dyDescent="0.2">
      <c r="A120" t="str">
        <f t="shared" si="298"/>
        <v>12 Other managers and proprietors</v>
      </c>
      <c r="B120" s="27">
        <f t="shared" si="299"/>
        <v>1.7235290738633557E-2</v>
      </c>
      <c r="C120" s="27">
        <f t="shared" si="299"/>
        <v>-1.0227916639845291E-2</v>
      </c>
      <c r="D120" s="27">
        <f t="shared" si="299"/>
        <v>6.8323796886708893E-2</v>
      </c>
      <c r="E120" s="27">
        <f t="shared" si="299"/>
        <v>0.11125208847589443</v>
      </c>
      <c r="F120" s="27">
        <f t="shared" si="300"/>
        <v>0.17957588536260333</v>
      </c>
      <c r="L120" t="str">
        <f t="shared" ref="L120:L143" si="317">A120</f>
        <v>12 Other managers and proprietors</v>
      </c>
      <c r="M120" s="27">
        <f t="shared" si="301"/>
        <v>0.23586645394164441</v>
      </c>
      <c r="N120" s="27">
        <f t="shared" si="301"/>
        <v>-0.11357784866821508</v>
      </c>
      <c r="O120" s="27">
        <f t="shared" si="301"/>
        <v>0.5388901265594459</v>
      </c>
      <c r="P120" s="27">
        <f t="shared" si="301"/>
        <v>0.97843315525226471</v>
      </c>
      <c r="Q120" s="27">
        <f t="shared" si="302"/>
        <v>1.5173232818117106</v>
      </c>
      <c r="W120" t="str">
        <f t="shared" ref="W120:W143" si="318">A120</f>
        <v>12 Other managers and proprietors</v>
      </c>
      <c r="X120" s="27">
        <f t="shared" si="303"/>
        <v>0.30968237997835812</v>
      </c>
      <c r="Y120" s="27">
        <f t="shared" si="303"/>
        <v>-8.4695626286346304E-3</v>
      </c>
      <c r="Z120" s="27">
        <f t="shared" si="303"/>
        <v>0.48729645354012252</v>
      </c>
      <c r="AA120" s="27">
        <f t="shared" si="303"/>
        <v>1.1693880334057907</v>
      </c>
      <c r="AB120" s="27">
        <f t="shared" si="304"/>
        <v>1.6566844869459132</v>
      </c>
      <c r="AH120" t="str">
        <f t="shared" ref="AH120:AH143" si="319">L120</f>
        <v>12 Other managers and proprietors</v>
      </c>
      <c r="AI120" s="27">
        <f t="shared" si="305"/>
        <v>9.408462365247483E-2</v>
      </c>
      <c r="AJ120" s="27">
        <f t="shared" si="305"/>
        <v>3.4078504010252475E-2</v>
      </c>
      <c r="AK120" s="27">
        <f t="shared" si="305"/>
        <v>6.1178373862110336E-2</v>
      </c>
      <c r="AL120" s="27">
        <f t="shared" si="305"/>
        <v>0.31025366782729247</v>
      </c>
      <c r="AM120" s="27">
        <f t="shared" si="306"/>
        <v>0.3714320416894028</v>
      </c>
      <c r="AS120" t="str">
        <f t="shared" ref="AS120:AS143" si="320">W120</f>
        <v>12 Other managers and proprietors</v>
      </c>
      <c r="AT120" s="27">
        <f t="shared" si="307"/>
        <v>5.2406689680534413E-2</v>
      </c>
      <c r="AU120" s="27">
        <f t="shared" si="307"/>
        <v>-8.245542572631881E-3</v>
      </c>
      <c r="AV120" s="27">
        <f t="shared" si="307"/>
        <v>0.12701672643098705</v>
      </c>
      <c r="AW120" s="27">
        <f t="shared" si="307"/>
        <v>0.26928881524236759</v>
      </c>
      <c r="AX120" s="27">
        <f t="shared" si="308"/>
        <v>0.39630554167335463</v>
      </c>
      <c r="BD120" t="str">
        <f t="shared" ref="BD120:BD143" si="321">AH120</f>
        <v>12 Other managers and proprietors</v>
      </c>
      <c r="BE120" s="27">
        <f t="shared" si="309"/>
        <v>-5.7021469827347904E-2</v>
      </c>
      <c r="BF120" s="27">
        <f t="shared" si="309"/>
        <v>0.3381264405031712</v>
      </c>
      <c r="BG120" s="27">
        <f t="shared" si="309"/>
        <v>-0.48144080810996748</v>
      </c>
      <c r="BH120" s="27">
        <f t="shared" si="309"/>
        <v>0.28173961768467048</v>
      </c>
      <c r="BI120" s="27">
        <f t="shared" si="310"/>
        <v>-0.19970119042529699</v>
      </c>
      <c r="BO120" t="str">
        <f t="shared" ref="BO120:BO143" si="322">AS120</f>
        <v>12 Other managers and proprietors</v>
      </c>
      <c r="BP120" s="27">
        <f t="shared" si="311"/>
        <v>-5.0270211620749627E-2</v>
      </c>
      <c r="BQ120" s="27">
        <f t="shared" si="311"/>
        <v>0.20959872252947997</v>
      </c>
      <c r="BR120" s="27">
        <f t="shared" si="311"/>
        <v>-0.56413727226277066</v>
      </c>
      <c r="BS120" s="27">
        <f t="shared" si="311"/>
        <v>-0.39859486694203383</v>
      </c>
      <c r="BT120" s="27">
        <f t="shared" si="312"/>
        <v>-0.96273213920480449</v>
      </c>
      <c r="BZ120" t="str">
        <f t="shared" ref="BZ120:BZ143" si="323">BD120</f>
        <v>12 Other managers and proprietors</v>
      </c>
      <c r="CA120" s="68">
        <f t="shared" si="313"/>
        <v>-5.1818593929258583E-2</v>
      </c>
      <c r="CB120" s="68">
        <f t="shared" si="313"/>
        <v>-0.25324085893176607</v>
      </c>
      <c r="CC120" s="68">
        <f t="shared" si="313"/>
        <v>-0.27145073074575587</v>
      </c>
      <c r="CD120" s="68">
        <f t="shared" si="313"/>
        <v>-0.57849708393206578</v>
      </c>
      <c r="CE120" s="68">
        <f t="shared" si="314"/>
        <v>-0.84994781467782166</v>
      </c>
      <c r="CK120" t="str">
        <f t="shared" ref="CK120:CK143" si="324">BO120</f>
        <v>12 Other managers and proprietors</v>
      </c>
      <c r="CL120" s="68">
        <f t="shared" si="315"/>
        <v>-2.9294424478688685E-2</v>
      </c>
      <c r="CM120" s="68">
        <f t="shared" si="315"/>
        <v>-0.2360638937363051</v>
      </c>
      <c r="CN120" s="68">
        <f t="shared" si="315"/>
        <v>-5.6743135723265947E-2</v>
      </c>
      <c r="CO120" s="68">
        <f t="shared" si="315"/>
        <v>-0.10964934652629399</v>
      </c>
      <c r="CP120" s="68">
        <f t="shared" si="316"/>
        <v>-0.16639248224955994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0.12928350456654325</v>
      </c>
      <c r="C121" s="27">
        <f t="shared" si="299"/>
        <v>-2.6973757148029964E-2</v>
      </c>
      <c r="D121" s="27">
        <f t="shared" si="299"/>
        <v>0.48912847944163229</v>
      </c>
      <c r="E121" s="27">
        <f t="shared" si="299"/>
        <v>0.47732816343531437</v>
      </c>
      <c r="F121" s="27">
        <f t="shared" si="300"/>
        <v>0.96645664287694666</v>
      </c>
      <c r="L121" t="str">
        <f t="shared" si="317"/>
        <v>21 Science, research, engineering and technology professionals</v>
      </c>
      <c r="M121" s="27">
        <f t="shared" si="301"/>
        <v>0.73125045618446727</v>
      </c>
      <c r="N121" s="27">
        <f t="shared" si="301"/>
        <v>-0.13774240651769487</v>
      </c>
      <c r="O121" s="27">
        <f t="shared" si="301"/>
        <v>2.3085547366522565</v>
      </c>
      <c r="P121" s="27">
        <f t="shared" si="301"/>
        <v>2.2496789102269643</v>
      </c>
      <c r="Q121" s="27">
        <f t="shared" si="302"/>
        <v>4.5582336468792208</v>
      </c>
      <c r="W121" t="str">
        <f t="shared" si="318"/>
        <v>21 Science, research, engineering and technology professionals</v>
      </c>
      <c r="X121" s="27">
        <f t="shared" si="303"/>
        <v>0.63086111850409399</v>
      </c>
      <c r="Y121" s="27">
        <f t="shared" si="303"/>
        <v>0.35782658242791232</v>
      </c>
      <c r="Z121" s="27">
        <f t="shared" si="303"/>
        <v>1.5336273253445425</v>
      </c>
      <c r="AA121" s="27">
        <f t="shared" si="303"/>
        <v>1.2867363121006825</v>
      </c>
      <c r="AB121" s="27">
        <f t="shared" si="304"/>
        <v>2.820363637445225</v>
      </c>
      <c r="AH121" t="str">
        <f t="shared" si="319"/>
        <v>21 Science, research, engineering and technology professionals</v>
      </c>
      <c r="AI121" s="27">
        <f t="shared" si="305"/>
        <v>3.1084357099370963E-2</v>
      </c>
      <c r="AJ121" s="27">
        <f t="shared" si="305"/>
        <v>9.3314835951279207E-2</v>
      </c>
      <c r="AK121" s="27">
        <f t="shared" si="305"/>
        <v>0.15875948736022905</v>
      </c>
      <c r="AL121" s="27">
        <f t="shared" si="305"/>
        <v>0.139879396608384</v>
      </c>
      <c r="AM121" s="27">
        <f t="shared" si="306"/>
        <v>0.29863888396861304</v>
      </c>
      <c r="AS121" t="str">
        <f t="shared" si="320"/>
        <v>21 Science, research, engineering and technology professionals</v>
      </c>
      <c r="AT121" s="27">
        <f t="shared" si="307"/>
        <v>0.1529700241783265</v>
      </c>
      <c r="AU121" s="27">
        <f t="shared" si="307"/>
        <v>0.1285216851248554</v>
      </c>
      <c r="AV121" s="27">
        <f t="shared" si="307"/>
        <v>0.28048297159344293</v>
      </c>
      <c r="AW121" s="27">
        <f t="shared" si="307"/>
        <v>0.2165144266433221</v>
      </c>
      <c r="AX121" s="27">
        <f t="shared" si="308"/>
        <v>0.49699739823676503</v>
      </c>
      <c r="BD121" t="str">
        <f t="shared" si="321"/>
        <v>21 Science, research, engineering and technology professionals</v>
      </c>
      <c r="BE121" s="27">
        <f t="shared" si="309"/>
        <v>0.31497304395241166</v>
      </c>
      <c r="BF121" s="27">
        <f t="shared" si="309"/>
        <v>0.65218063147539862</v>
      </c>
      <c r="BG121" s="27">
        <f t="shared" si="309"/>
        <v>-1.795498187418465E-2</v>
      </c>
      <c r="BH121" s="27">
        <f t="shared" si="309"/>
        <v>0.19451696132894813</v>
      </c>
      <c r="BI121" s="27">
        <f t="shared" si="310"/>
        <v>0.17656197945476348</v>
      </c>
      <c r="BO121" t="str">
        <f t="shared" si="322"/>
        <v>21 Science, research, engineering and technology professionals</v>
      </c>
      <c r="BP121" s="27">
        <f t="shared" si="311"/>
        <v>3.732790725080104E-2</v>
      </c>
      <c r="BQ121" s="27">
        <f t="shared" si="311"/>
        <v>0.38196381484192488</v>
      </c>
      <c r="BR121" s="27">
        <f t="shared" si="311"/>
        <v>-0.10575998158799615</v>
      </c>
      <c r="BS121" s="27">
        <f t="shared" si="311"/>
        <v>-0.2825199847676938</v>
      </c>
      <c r="BT121" s="27">
        <f t="shared" si="312"/>
        <v>-0.38827996635568995</v>
      </c>
      <c r="BZ121" t="str">
        <f t="shared" si="323"/>
        <v>21 Science, research, engineering and technology professionals</v>
      </c>
      <c r="CA121" s="68">
        <f t="shared" si="313"/>
        <v>-2.8428731529913653E-2</v>
      </c>
      <c r="CB121" s="68">
        <f t="shared" si="313"/>
        <v>7.9547464873427121E-2</v>
      </c>
      <c r="CC121" s="68">
        <f t="shared" si="313"/>
        <v>8.1596024660971711E-2</v>
      </c>
      <c r="CD121" s="68">
        <f t="shared" si="313"/>
        <v>-0.3459092696691346</v>
      </c>
      <c r="CE121" s="68">
        <f t="shared" si="314"/>
        <v>-0.26431324500816289</v>
      </c>
      <c r="CK121" t="str">
        <f t="shared" si="324"/>
        <v>21 Science, research, engineering and technology professionals</v>
      </c>
      <c r="CL121" s="68">
        <f t="shared" si="315"/>
        <v>7.3012249610488189E-2</v>
      </c>
      <c r="CM121" s="68">
        <f t="shared" si="315"/>
        <v>-2.1527012703572324E-2</v>
      </c>
      <c r="CN121" s="68">
        <f t="shared" si="315"/>
        <v>6.8568524701624167E-2</v>
      </c>
      <c r="CO121" s="68">
        <f t="shared" si="315"/>
        <v>-7.3611503815429968E-2</v>
      </c>
      <c r="CP121" s="68">
        <f t="shared" si="316"/>
        <v>-5.0429791138058011E-3</v>
      </c>
    </row>
    <row r="122" spans="1:94" x14ac:dyDescent="0.2">
      <c r="A122" t="str">
        <f t="shared" si="298"/>
        <v>22 Health professionals</v>
      </c>
      <c r="B122" s="27">
        <f t="shared" si="299"/>
        <v>0.16055707589642298</v>
      </c>
      <c r="C122" s="27">
        <f t="shared" si="299"/>
        <v>-3.1724074755997256E-2</v>
      </c>
      <c r="D122" s="27">
        <f t="shared" si="299"/>
        <v>0.40003369295157976</v>
      </c>
      <c r="E122" s="27">
        <f t="shared" si="299"/>
        <v>0.53311903653514725</v>
      </c>
      <c r="F122" s="27">
        <f t="shared" si="300"/>
        <v>0.93315272948672701</v>
      </c>
      <c r="L122" t="str">
        <f t="shared" si="317"/>
        <v>22 Health professionals</v>
      </c>
      <c r="M122" s="27">
        <f t="shared" si="301"/>
        <v>0.65340550186146551</v>
      </c>
      <c r="N122" s="27">
        <f t="shared" si="301"/>
        <v>-0.15335338244546382</v>
      </c>
      <c r="O122" s="27">
        <f t="shared" si="301"/>
        <v>0.8818785548767214</v>
      </c>
      <c r="P122" s="27">
        <f t="shared" si="301"/>
        <v>1.336527978204936</v>
      </c>
      <c r="Q122" s="27">
        <f t="shared" si="302"/>
        <v>2.2184065330816574</v>
      </c>
      <c r="W122" t="str">
        <f t="shared" si="318"/>
        <v>22 Health professionals</v>
      </c>
      <c r="X122" s="27">
        <f t="shared" si="303"/>
        <v>0.50082043114125252</v>
      </c>
      <c r="Y122" s="27">
        <f t="shared" si="303"/>
        <v>0.18668254221607317</v>
      </c>
      <c r="Z122" s="27">
        <f t="shared" si="303"/>
        <v>1.1407367830544857E-3</v>
      </c>
      <c r="AA122" s="27">
        <f t="shared" si="303"/>
        <v>0.42651713112316347</v>
      </c>
      <c r="AB122" s="27">
        <f t="shared" si="304"/>
        <v>0.42765786790621796</v>
      </c>
      <c r="AH122" t="str">
        <f t="shared" si="319"/>
        <v>22 Health professionals</v>
      </c>
      <c r="AI122" s="27">
        <f t="shared" si="305"/>
        <v>-0.89647534055990752</v>
      </c>
      <c r="AJ122" s="27">
        <f t="shared" si="305"/>
        <v>-0.17582844346891546</v>
      </c>
      <c r="AK122" s="27">
        <f t="shared" si="305"/>
        <v>-1.0013263175182896</v>
      </c>
      <c r="AL122" s="27">
        <f t="shared" si="305"/>
        <v>-0.67709069439618452</v>
      </c>
      <c r="AM122" s="27">
        <f t="shared" si="306"/>
        <v>-1.6784170119144741</v>
      </c>
      <c r="AS122" t="str">
        <f t="shared" si="320"/>
        <v>22 Health professionals</v>
      </c>
      <c r="AT122" s="27">
        <f t="shared" si="307"/>
        <v>4.4002265123251894E-2</v>
      </c>
      <c r="AU122" s="27">
        <f t="shared" si="307"/>
        <v>5.270193518232541E-2</v>
      </c>
      <c r="AV122" s="27">
        <f t="shared" si="307"/>
        <v>1.2230160597000272E-2</v>
      </c>
      <c r="AW122" s="27">
        <f t="shared" si="307"/>
        <v>6.8667089942306136E-2</v>
      </c>
      <c r="AX122" s="27">
        <f t="shared" si="308"/>
        <v>8.0897250539306409E-2</v>
      </c>
      <c r="BD122" t="str">
        <f t="shared" si="321"/>
        <v>22 Health professionals</v>
      </c>
      <c r="BE122" s="27">
        <f t="shared" si="309"/>
        <v>0.26833265691119945</v>
      </c>
      <c r="BF122" s="27">
        <f t="shared" si="309"/>
        <v>0.401957802675182</v>
      </c>
      <c r="BG122" s="27">
        <f t="shared" si="309"/>
        <v>-8.8139043429959596E-2</v>
      </c>
      <c r="BH122" s="27">
        <f t="shared" si="309"/>
        <v>0.37278808456587731</v>
      </c>
      <c r="BI122" s="27">
        <f t="shared" si="310"/>
        <v>0.28464904113591771</v>
      </c>
      <c r="BO122" t="str">
        <f t="shared" si="322"/>
        <v>22 Health professionals</v>
      </c>
      <c r="BP122" s="27">
        <f t="shared" si="311"/>
        <v>0.13603295049796893</v>
      </c>
      <c r="BQ122" s="27">
        <f t="shared" si="311"/>
        <v>0.27741224735974579</v>
      </c>
      <c r="BR122" s="27">
        <f t="shared" si="311"/>
        <v>-0.37601491562913858</v>
      </c>
      <c r="BS122" s="27">
        <f t="shared" si="311"/>
        <v>-0.29500513161608599</v>
      </c>
      <c r="BT122" s="27">
        <f t="shared" si="312"/>
        <v>-0.67102004724522457</v>
      </c>
      <c r="BZ122" t="str">
        <f t="shared" si="323"/>
        <v>22 Health professionals</v>
      </c>
      <c r="CA122" s="68">
        <f t="shared" si="313"/>
        <v>0.1190369369381139</v>
      </c>
      <c r="CB122" s="68">
        <f t="shared" si="313"/>
        <v>-0.10166629530083071</v>
      </c>
      <c r="CC122" s="68">
        <f t="shared" si="313"/>
        <v>-0.19788164034683697</v>
      </c>
      <c r="CD122" s="68">
        <f t="shared" si="313"/>
        <v>-0.27449778183137913</v>
      </c>
      <c r="CE122" s="68">
        <f t="shared" si="314"/>
        <v>-0.4723794221782161</v>
      </c>
      <c r="CK122" t="str">
        <f t="shared" si="324"/>
        <v>22 Health professionals</v>
      </c>
      <c r="CL122" s="68">
        <f t="shared" si="315"/>
        <v>3.5302823449265511E-2</v>
      </c>
      <c r="CM122" s="68">
        <f t="shared" si="315"/>
        <v>-2.9971779940417276E-4</v>
      </c>
      <c r="CN122" s="68">
        <f t="shared" si="315"/>
        <v>-1.3062496163730897E-2</v>
      </c>
      <c r="CO122" s="68">
        <f t="shared" si="315"/>
        <v>-2.3867587061098011E-2</v>
      </c>
      <c r="CP122" s="68">
        <f t="shared" si="316"/>
        <v>-3.6930083224828908E-2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0.11116897538546722</v>
      </c>
      <c r="C123" s="27">
        <f t="shared" si="299"/>
        <v>-3.5237181260925343E-2</v>
      </c>
      <c r="D123" s="27">
        <f t="shared" si="299"/>
        <v>0.23434577477322227</v>
      </c>
      <c r="E123" s="27">
        <f t="shared" si="299"/>
        <v>0.35455749480919319</v>
      </c>
      <c r="F123" s="27">
        <f t="shared" si="300"/>
        <v>0.58890326958241546</v>
      </c>
      <c r="L123" t="str">
        <f t="shared" si="317"/>
        <v>23 Teaching and other educational professionals</v>
      </c>
      <c r="M123" s="27">
        <f t="shared" si="301"/>
        <v>1.0378284484005036</v>
      </c>
      <c r="N123" s="27">
        <f t="shared" si="301"/>
        <v>3.3588153100728491E-2</v>
      </c>
      <c r="O123" s="27">
        <f t="shared" si="301"/>
        <v>1.459798969580536</v>
      </c>
      <c r="P123" s="27">
        <f t="shared" si="301"/>
        <v>2.2300664486199757</v>
      </c>
      <c r="Q123" s="27">
        <f t="shared" si="302"/>
        <v>3.6898654182005117</v>
      </c>
      <c r="W123" t="str">
        <f t="shared" si="318"/>
        <v>23 Teaching and other educational professionals</v>
      </c>
      <c r="X123" s="27">
        <f t="shared" si="303"/>
        <v>-0.83014527425197482</v>
      </c>
      <c r="Y123" s="27">
        <f t="shared" si="303"/>
        <v>0.45262129666225626</v>
      </c>
      <c r="Z123" s="27">
        <f t="shared" si="303"/>
        <v>-1.3327527692160208</v>
      </c>
      <c r="AA123" s="27">
        <f t="shared" si="303"/>
        <v>-1.0073859915689352</v>
      </c>
      <c r="AB123" s="27">
        <f t="shared" si="304"/>
        <v>-2.340138760784956</v>
      </c>
      <c r="AH123" t="str">
        <f t="shared" si="319"/>
        <v>23 Teaching and other educational professionals</v>
      </c>
      <c r="AI123" s="27">
        <f t="shared" si="305"/>
        <v>-0.37197153562046631</v>
      </c>
      <c r="AJ123" s="27">
        <f t="shared" si="305"/>
        <v>-4.2162275016823847E-2</v>
      </c>
      <c r="AK123" s="27">
        <f t="shared" si="305"/>
        <v>-0.18074653824570827</v>
      </c>
      <c r="AL123" s="27">
        <f t="shared" si="305"/>
        <v>-8.9757095782443397E-3</v>
      </c>
      <c r="AM123" s="27">
        <f t="shared" si="306"/>
        <v>-0.18972224782395261</v>
      </c>
      <c r="AS123" t="str">
        <f t="shared" si="320"/>
        <v>23 Teaching and other educational professionals</v>
      </c>
      <c r="AT123" s="27">
        <f t="shared" si="307"/>
        <v>-1.755916210377384E-2</v>
      </c>
      <c r="AU123" s="27">
        <f t="shared" si="307"/>
        <v>8.9943907013479985E-3</v>
      </c>
      <c r="AV123" s="27">
        <f t="shared" si="307"/>
        <v>-4.3488682690459829E-2</v>
      </c>
      <c r="AW123" s="27">
        <f t="shared" si="307"/>
        <v>-1.6162451708855496E-2</v>
      </c>
      <c r="AX123" s="27">
        <f t="shared" si="308"/>
        <v>-5.9651134399315325E-2</v>
      </c>
      <c r="BD123" t="str">
        <f t="shared" si="321"/>
        <v>23 Teaching and other educational professionals</v>
      </c>
      <c r="BE123" s="27">
        <f t="shared" si="309"/>
        <v>-2.37854357420062E-2</v>
      </c>
      <c r="BF123" s="27">
        <f t="shared" si="309"/>
        <v>0.23171197013834011</v>
      </c>
      <c r="BG123" s="27">
        <f t="shared" si="309"/>
        <v>-0.26618640358556345</v>
      </c>
      <c r="BH123" s="27">
        <f t="shared" si="309"/>
        <v>8.6889573795335129E-2</v>
      </c>
      <c r="BI123" s="27">
        <f t="shared" si="310"/>
        <v>-0.17929682979022832</v>
      </c>
      <c r="BO123" t="str">
        <f t="shared" si="322"/>
        <v>23 Teaching and other educational professionals</v>
      </c>
      <c r="BP123" s="27">
        <f t="shared" si="311"/>
        <v>-4.307686470398997E-2</v>
      </c>
      <c r="BQ123" s="27">
        <f t="shared" si="311"/>
        <v>0.17612181003749994</v>
      </c>
      <c r="BR123" s="27">
        <f t="shared" si="311"/>
        <v>-0.28875498522307874</v>
      </c>
      <c r="BS123" s="27">
        <f t="shared" si="311"/>
        <v>-0.12929417075709931</v>
      </c>
      <c r="BT123" s="27">
        <f t="shared" si="312"/>
        <v>-0.41804915598017806</v>
      </c>
      <c r="BZ123" t="str">
        <f t="shared" si="323"/>
        <v>23 Teaching and other educational professionals</v>
      </c>
      <c r="CA123" s="68">
        <f t="shared" si="313"/>
        <v>1.2054232766156581E-2</v>
      </c>
      <c r="CB123" s="68">
        <f t="shared" si="313"/>
        <v>7.8454333379915919E-3</v>
      </c>
      <c r="CC123" s="68">
        <f t="shared" si="313"/>
        <v>-0.15095636714516619</v>
      </c>
      <c r="CD123" s="68">
        <f t="shared" si="313"/>
        <v>-0.15757119803161415</v>
      </c>
      <c r="CE123" s="68">
        <f t="shared" si="314"/>
        <v>-0.30852756517678037</v>
      </c>
      <c r="CK123" t="str">
        <f t="shared" si="324"/>
        <v>23 Teaching and other educational professionals</v>
      </c>
      <c r="CL123" s="68">
        <f t="shared" si="315"/>
        <v>2.6559026923149362E-2</v>
      </c>
      <c r="CM123" s="68">
        <f t="shared" si="315"/>
        <v>5.8693087246111941E-3</v>
      </c>
      <c r="CN123" s="68">
        <f t="shared" si="315"/>
        <v>-3.2291984509182067E-2</v>
      </c>
      <c r="CO123" s="68">
        <f t="shared" si="315"/>
        <v>-2.9085338429081189E-2</v>
      </c>
      <c r="CP123" s="68">
        <f t="shared" si="316"/>
        <v>-6.1377322938263257E-2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9.3130809768721179E-2</v>
      </c>
      <c r="C124" s="27">
        <f t="shared" si="299"/>
        <v>-1.0605557266601229E-2</v>
      </c>
      <c r="D124" s="27">
        <f t="shared" si="299"/>
        <v>0.15824794848990825</v>
      </c>
      <c r="E124" s="27">
        <f t="shared" si="299"/>
        <v>0.21308451856013477</v>
      </c>
      <c r="F124" s="27">
        <f t="shared" si="300"/>
        <v>0.37133246705004302</v>
      </c>
      <c r="L124" t="str">
        <f t="shared" si="317"/>
        <v>24 Business, media and public service professionals</v>
      </c>
      <c r="M124" s="27">
        <f t="shared" si="301"/>
        <v>1.2207387861373</v>
      </c>
      <c r="N124" s="27">
        <f t="shared" si="301"/>
        <v>3.6424977347590648E-2</v>
      </c>
      <c r="O124" s="27">
        <f t="shared" si="301"/>
        <v>1.7751306140079306</v>
      </c>
      <c r="P124" s="27">
        <f t="shared" si="301"/>
        <v>2.4213852106350719</v>
      </c>
      <c r="Q124" s="27">
        <f t="shared" si="302"/>
        <v>4.1965158246430025</v>
      </c>
      <c r="W124" t="str">
        <f t="shared" si="318"/>
        <v>24 Business, media and public service professionals</v>
      </c>
      <c r="X124" s="27">
        <f t="shared" si="303"/>
        <v>1.218446665234965</v>
      </c>
      <c r="Y124" s="27">
        <f t="shared" si="303"/>
        <v>1.1599040638267883</v>
      </c>
      <c r="Z124" s="27">
        <f t="shared" si="303"/>
        <v>0.37138263106302638</v>
      </c>
      <c r="AA124" s="27">
        <f t="shared" si="303"/>
        <v>1.1760897325061652</v>
      </c>
      <c r="AB124" s="27">
        <f t="shared" si="304"/>
        <v>1.5474723635691916</v>
      </c>
      <c r="AH124" t="str">
        <f t="shared" si="319"/>
        <v>24 Business, media and public service professionals</v>
      </c>
      <c r="AI124" s="27">
        <f t="shared" si="305"/>
        <v>-8.3713466348122489E-2</v>
      </c>
      <c r="AJ124" s="27">
        <f t="shared" si="305"/>
        <v>0.10293321736589611</v>
      </c>
      <c r="AK124" s="27">
        <f t="shared" si="305"/>
        <v>-9.5798906313764087E-2</v>
      </c>
      <c r="AL124" s="27">
        <f t="shared" si="305"/>
        <v>4.3858345577191482E-2</v>
      </c>
      <c r="AM124" s="27">
        <f t="shared" si="306"/>
        <v>-5.1940560736572605E-2</v>
      </c>
      <c r="AS124" t="str">
        <f t="shared" si="320"/>
        <v>24 Business, media and public service professionals</v>
      </c>
      <c r="AT124" s="27">
        <f t="shared" si="307"/>
        <v>0.15981148598250861</v>
      </c>
      <c r="AU124" s="27">
        <f t="shared" si="307"/>
        <v>0.18149856252731222</v>
      </c>
      <c r="AV124" s="27">
        <f t="shared" si="307"/>
        <v>6.1380501398427434E-2</v>
      </c>
      <c r="AW124" s="27">
        <f t="shared" si="307"/>
        <v>0.24484755154836546</v>
      </c>
      <c r="AX124" s="27">
        <f t="shared" si="308"/>
        <v>0.30622805294679289</v>
      </c>
      <c r="BD124" t="str">
        <f t="shared" si="321"/>
        <v>24 Business, media and public service professionals</v>
      </c>
      <c r="BE124" s="27">
        <f t="shared" si="309"/>
        <v>0.53405679444735821</v>
      </c>
      <c r="BF124" s="27">
        <f t="shared" si="309"/>
        <v>0.97067763580953992</v>
      </c>
      <c r="BG124" s="27">
        <f t="shared" si="309"/>
        <v>-0.43105349954914463</v>
      </c>
      <c r="BH124" s="27">
        <f t="shared" si="309"/>
        <v>0.43678488416319627</v>
      </c>
      <c r="BI124" s="27">
        <f t="shared" si="310"/>
        <v>5.7313846140516489E-3</v>
      </c>
      <c r="BO124" t="str">
        <f t="shared" si="322"/>
        <v>24 Business, media and public service professionals</v>
      </c>
      <c r="BP124" s="27">
        <f t="shared" si="311"/>
        <v>7.9438459728624622E-2</v>
      </c>
      <c r="BQ124" s="27">
        <f t="shared" si="311"/>
        <v>0.60939064532593745</v>
      </c>
      <c r="BR124" s="27">
        <f t="shared" si="311"/>
        <v>-0.62745498531465493</v>
      </c>
      <c r="BS124" s="27">
        <f t="shared" si="311"/>
        <v>-0.42814351531511807</v>
      </c>
      <c r="BT124" s="27">
        <f t="shared" si="312"/>
        <v>-1.055598500629773</v>
      </c>
      <c r="BZ124" t="str">
        <f t="shared" si="323"/>
        <v>24 Business, media and public service professionals</v>
      </c>
      <c r="CA124" s="68">
        <f t="shared" si="313"/>
        <v>9.9741654474654329E-2</v>
      </c>
      <c r="CB124" s="68">
        <f t="shared" si="313"/>
        <v>0.11644817333896951</v>
      </c>
      <c r="CC124" s="68">
        <f t="shared" si="313"/>
        <v>-0.26167573773614206</v>
      </c>
      <c r="CD124" s="68">
        <f t="shared" si="313"/>
        <v>-0.50060388278273393</v>
      </c>
      <c r="CE124" s="68">
        <f t="shared" si="314"/>
        <v>-0.76227962051887599</v>
      </c>
      <c r="CK124" t="str">
        <f t="shared" si="324"/>
        <v>24 Business, media and public service professionals</v>
      </c>
      <c r="CL124" s="68">
        <f t="shared" si="315"/>
        <v>0.10838613869349323</v>
      </c>
      <c r="CM124" s="68">
        <f t="shared" si="315"/>
        <v>-3.0064064277433133E-2</v>
      </c>
      <c r="CN124" s="68">
        <f t="shared" si="315"/>
        <v>-3.7729392990155874E-2</v>
      </c>
      <c r="CO124" s="68">
        <f t="shared" si="315"/>
        <v>-0.10199456382575334</v>
      </c>
      <c r="CP124" s="68">
        <f t="shared" si="316"/>
        <v>-0.13972395681590921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3.4108244564882581E-2</v>
      </c>
      <c r="C125" s="27">
        <f t="shared" si="299"/>
        <v>-2.9643245540445784E-3</v>
      </c>
      <c r="D125" s="27">
        <f t="shared" si="299"/>
        <v>5.3682500026801416E-2</v>
      </c>
      <c r="E125" s="27">
        <f t="shared" si="299"/>
        <v>0.1074489647382407</v>
      </c>
      <c r="F125" s="27">
        <f t="shared" si="300"/>
        <v>0.16113146476504212</v>
      </c>
      <c r="L125" t="str">
        <f t="shared" si="317"/>
        <v>31 Science, engineering and technology associate professionals</v>
      </c>
      <c r="M125" s="27">
        <f t="shared" si="301"/>
        <v>0.1624532660802912</v>
      </c>
      <c r="N125" s="27">
        <f t="shared" si="301"/>
        <v>-1.9412677977897586E-2</v>
      </c>
      <c r="O125" s="27">
        <f t="shared" si="301"/>
        <v>0.24748738265804848</v>
      </c>
      <c r="P125" s="27">
        <f t="shared" si="301"/>
        <v>0.41877579572589152</v>
      </c>
      <c r="Q125" s="27">
        <f t="shared" si="302"/>
        <v>0.66626317838394</v>
      </c>
      <c r="W125" t="str">
        <f t="shared" si="318"/>
        <v>31 Science, engineering and technology associate professionals</v>
      </c>
      <c r="X125" s="27">
        <f t="shared" si="303"/>
        <v>0.34657622521661291</v>
      </c>
      <c r="Y125" s="27">
        <f t="shared" si="303"/>
        <v>0.11052524325894675</v>
      </c>
      <c r="Z125" s="27">
        <f t="shared" si="303"/>
        <v>5.2635823951046046E-2</v>
      </c>
      <c r="AA125" s="27">
        <f t="shared" si="303"/>
        <v>0.38852964806874235</v>
      </c>
      <c r="AB125" s="27">
        <f t="shared" si="304"/>
        <v>0.4411654720197884</v>
      </c>
      <c r="AH125" t="str">
        <f t="shared" si="319"/>
        <v>31 Science, engineering and technology associate professionals</v>
      </c>
      <c r="AI125" s="27">
        <f t="shared" si="305"/>
        <v>6.9354990979223319E-2</v>
      </c>
      <c r="AJ125" s="27">
        <f t="shared" si="305"/>
        <v>2.2824799733249912E-2</v>
      </c>
      <c r="AK125" s="27">
        <f t="shared" si="305"/>
        <v>3.599410859131269E-2</v>
      </c>
      <c r="AL125" s="27">
        <f t="shared" si="305"/>
        <v>0.14285834073819231</v>
      </c>
      <c r="AM125" s="27">
        <f t="shared" si="306"/>
        <v>0.178852449329505</v>
      </c>
      <c r="AS125" t="str">
        <f t="shared" si="320"/>
        <v>31 Science, engineering and technology associate professionals</v>
      </c>
      <c r="AT125" s="27">
        <f t="shared" si="307"/>
        <v>8.0066878510608008E-2</v>
      </c>
      <c r="AU125" s="27">
        <f t="shared" si="307"/>
        <v>2.3568633569555852E-2</v>
      </c>
      <c r="AV125" s="27">
        <f t="shared" si="307"/>
        <v>-7.5134771579573045E-2</v>
      </c>
      <c r="AW125" s="27">
        <f t="shared" si="307"/>
        <v>5.4210892869701044E-2</v>
      </c>
      <c r="AX125" s="27">
        <f t="shared" si="308"/>
        <v>-2.0923878709872001E-2</v>
      </c>
      <c r="BD125" t="str">
        <f t="shared" si="321"/>
        <v>31 Science, engineering and technology associate professionals</v>
      </c>
      <c r="BE125" s="27">
        <f t="shared" si="309"/>
        <v>0.11957274417082364</v>
      </c>
      <c r="BF125" s="27">
        <f t="shared" si="309"/>
        <v>0.35872861532581379</v>
      </c>
      <c r="BG125" s="27">
        <f t="shared" si="309"/>
        <v>-0.48524074883495327</v>
      </c>
      <c r="BH125" s="27">
        <f t="shared" si="309"/>
        <v>-0.12436210019794758</v>
      </c>
      <c r="BI125" s="27">
        <f t="shared" si="310"/>
        <v>-0.60960284903290085</v>
      </c>
      <c r="BO125" t="str">
        <f t="shared" si="322"/>
        <v>31 Science, engineering and technology associate professionals</v>
      </c>
      <c r="BP125" s="27">
        <f t="shared" si="311"/>
        <v>8.7347343971311942E-2</v>
      </c>
      <c r="BQ125" s="27">
        <f t="shared" si="311"/>
        <v>0.22276504371649608</v>
      </c>
      <c r="BR125" s="27">
        <f t="shared" si="311"/>
        <v>-0.28618380823301837</v>
      </c>
      <c r="BS125" s="27">
        <f t="shared" si="311"/>
        <v>-8.2751332202885219E-2</v>
      </c>
      <c r="BT125" s="27">
        <f t="shared" si="312"/>
        <v>-0.36893514043590359</v>
      </c>
      <c r="BZ125" t="str">
        <f t="shared" si="323"/>
        <v>31 Science, engineering and technology associate professionals</v>
      </c>
      <c r="CA125" s="68">
        <f t="shared" si="313"/>
        <v>4.5214760598298098E-2</v>
      </c>
      <c r="CB125" s="68">
        <f t="shared" si="313"/>
        <v>0.10543172257558087</v>
      </c>
      <c r="CC125" s="68">
        <f t="shared" si="313"/>
        <v>-0.11473891366516742</v>
      </c>
      <c r="CD125" s="68">
        <f t="shared" si="313"/>
        <v>-0.14231754470927704</v>
      </c>
      <c r="CE125" s="68">
        <f t="shared" si="314"/>
        <v>-0.25705645837444446</v>
      </c>
      <c r="CK125" t="str">
        <f t="shared" si="324"/>
        <v>31 Science, engineering and technology associate professionals</v>
      </c>
      <c r="CL125" s="68">
        <f t="shared" si="315"/>
        <v>6.3354648208628628E-2</v>
      </c>
      <c r="CM125" s="68">
        <f t="shared" si="315"/>
        <v>4.856553601176844E-3</v>
      </c>
      <c r="CN125" s="68">
        <f t="shared" si="315"/>
        <v>-1.2359348797894132E-2</v>
      </c>
      <c r="CO125" s="68">
        <f t="shared" si="315"/>
        <v>-1.8645848509406454E-2</v>
      </c>
      <c r="CP125" s="68">
        <f t="shared" si="316"/>
        <v>-3.1005197307300586E-2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6.7883870928464596E-3</v>
      </c>
      <c r="C126" s="27">
        <f t="shared" si="299"/>
        <v>-6.9138678408606907E-3</v>
      </c>
      <c r="D126" s="27">
        <f t="shared" si="299"/>
        <v>3.0883059871187016E-2</v>
      </c>
      <c r="E126" s="27">
        <f t="shared" si="299"/>
        <v>4.1040087860445183E-2</v>
      </c>
      <c r="F126" s="27">
        <f t="shared" si="300"/>
        <v>7.1923147731632192E-2</v>
      </c>
      <c r="L126" t="str">
        <f t="shared" si="317"/>
        <v>32 Health and social care associate professionals</v>
      </c>
      <c r="M126" s="27">
        <f t="shared" si="301"/>
        <v>0.15883730719672728</v>
      </c>
      <c r="N126" s="27">
        <f t="shared" si="301"/>
        <v>-6.3679468081438095E-2</v>
      </c>
      <c r="O126" s="27">
        <f t="shared" si="301"/>
        <v>0.87727943824806465</v>
      </c>
      <c r="P126" s="27">
        <f t="shared" si="301"/>
        <v>1.0230083202676474</v>
      </c>
      <c r="Q126" s="27">
        <f t="shared" si="302"/>
        <v>1.9002877585157121</v>
      </c>
      <c r="W126" t="str">
        <f t="shared" si="318"/>
        <v>32 Health and social care associate professionals</v>
      </c>
      <c r="X126" s="27">
        <f t="shared" si="303"/>
        <v>0.18863825730631012</v>
      </c>
      <c r="Y126" s="27">
        <f t="shared" si="303"/>
        <v>-1.9551200785233203E-2</v>
      </c>
      <c r="Z126" s="27">
        <f t="shared" si="303"/>
        <v>1.6206424861913944</v>
      </c>
      <c r="AA126" s="27">
        <f t="shared" si="303"/>
        <v>0.95083702017734018</v>
      </c>
      <c r="AB126" s="27">
        <f t="shared" si="304"/>
        <v>2.5714795063687346</v>
      </c>
      <c r="AH126" t="str">
        <f t="shared" si="319"/>
        <v>32 Health and social care associate professionals</v>
      </c>
      <c r="AI126" s="27">
        <f t="shared" si="305"/>
        <v>-0.28379633719597264</v>
      </c>
      <c r="AJ126" s="27">
        <f t="shared" si="305"/>
        <v>-5.6109293369795532E-2</v>
      </c>
      <c r="AK126" s="27">
        <f t="shared" si="305"/>
        <v>0.18881794413425212</v>
      </c>
      <c r="AL126" s="27">
        <f t="shared" si="305"/>
        <v>-0.42469307018977642</v>
      </c>
      <c r="AM126" s="27">
        <f t="shared" si="306"/>
        <v>-0.2358751260555243</v>
      </c>
      <c r="AS126" t="str">
        <f t="shared" si="320"/>
        <v>32 Health and social care associate professionals</v>
      </c>
      <c r="AT126" s="27">
        <f t="shared" si="307"/>
        <v>2.9066440133710514E-2</v>
      </c>
      <c r="AU126" s="27">
        <f t="shared" si="307"/>
        <v>1.8375029289604494E-2</v>
      </c>
      <c r="AV126" s="27">
        <f t="shared" si="307"/>
        <v>0.18638493494916664</v>
      </c>
      <c r="AW126" s="27">
        <f t="shared" si="307"/>
        <v>0.10982105031343459</v>
      </c>
      <c r="AX126" s="27">
        <f t="shared" si="308"/>
        <v>0.29620598526260122</v>
      </c>
      <c r="BD126" t="str">
        <f t="shared" si="321"/>
        <v>32 Health and social care associate professionals</v>
      </c>
      <c r="BE126" s="27">
        <f t="shared" si="309"/>
        <v>0.18048432472846465</v>
      </c>
      <c r="BF126" s="27">
        <f t="shared" si="309"/>
        <v>0.26680855840612749</v>
      </c>
      <c r="BG126" s="27">
        <f t="shared" si="309"/>
        <v>1.0795315995810437</v>
      </c>
      <c r="BH126" s="27">
        <f t="shared" si="309"/>
        <v>1.0264385429422531</v>
      </c>
      <c r="BI126" s="27">
        <f t="shared" si="310"/>
        <v>2.1059701425232968</v>
      </c>
      <c r="BO126" t="str">
        <f t="shared" si="322"/>
        <v>32 Health and social care associate professionals</v>
      </c>
      <c r="BP126" s="27">
        <f t="shared" si="311"/>
        <v>4.3050929450497266E-2</v>
      </c>
      <c r="BQ126" s="27">
        <f t="shared" si="311"/>
        <v>0.21368943336627244</v>
      </c>
      <c r="BR126" s="27">
        <f t="shared" si="311"/>
        <v>0.31873948141080088</v>
      </c>
      <c r="BS126" s="27">
        <f t="shared" si="311"/>
        <v>-0.26820685552707624</v>
      </c>
      <c r="BT126" s="27">
        <f t="shared" si="312"/>
        <v>5.0532625883724647E-2</v>
      </c>
      <c r="BZ126" t="str">
        <f t="shared" si="323"/>
        <v>32 Health and social care associate professionals</v>
      </c>
      <c r="CA126" s="68">
        <f t="shared" si="313"/>
        <v>-5.2199860382965146E-2</v>
      </c>
      <c r="CB126" s="68">
        <f t="shared" si="313"/>
        <v>-4.7756650801569211E-2</v>
      </c>
      <c r="CC126" s="68">
        <f t="shared" si="313"/>
        <v>3.7200433928368415E-2</v>
      </c>
      <c r="CD126" s="68">
        <f t="shared" si="313"/>
        <v>-0.16063288056568328</v>
      </c>
      <c r="CE126" s="68">
        <f t="shared" si="314"/>
        <v>-0.12343244663731487</v>
      </c>
      <c r="CK126" t="str">
        <f t="shared" si="324"/>
        <v>32 Health and social care associate professionals</v>
      </c>
      <c r="CL126" s="68">
        <f t="shared" si="315"/>
        <v>9.5596806480539517E-3</v>
      </c>
      <c r="CM126" s="68">
        <f t="shared" si="315"/>
        <v>-4.6667861646934455E-3</v>
      </c>
      <c r="CN126" s="68">
        <f t="shared" si="315"/>
        <v>2.0336433775146157E-2</v>
      </c>
      <c r="CO126" s="68">
        <f t="shared" si="315"/>
        <v>-1.2226688024813637E-2</v>
      </c>
      <c r="CP126" s="68">
        <f t="shared" si="316"/>
        <v>8.1097457503325199E-3</v>
      </c>
    </row>
    <row r="127" spans="1:94" x14ac:dyDescent="0.2">
      <c r="A127" t="str">
        <f t="shared" si="298"/>
        <v>33 Protective service occupations</v>
      </c>
      <c r="B127" s="27">
        <f t="shared" si="299"/>
        <v>1.4989888599973092E-4</v>
      </c>
      <c r="C127" s="27">
        <f t="shared" si="299"/>
        <v>-1.5605677366134652E-3</v>
      </c>
      <c r="D127" s="27">
        <f t="shared" si="299"/>
        <v>3.811627179876759E-3</v>
      </c>
      <c r="E127" s="27">
        <f t="shared" si="299"/>
        <v>8.4120657063041469E-3</v>
      </c>
      <c r="F127" s="27">
        <f t="shared" si="300"/>
        <v>1.2223692886180906E-2</v>
      </c>
      <c r="L127" t="str">
        <f t="shared" si="317"/>
        <v>33 Protective service occupations</v>
      </c>
      <c r="M127" s="27">
        <f t="shared" si="301"/>
        <v>3.0139466192491332E-2</v>
      </c>
      <c r="N127" s="27">
        <f t="shared" si="301"/>
        <v>-1.8273314430895471E-2</v>
      </c>
      <c r="O127" s="27">
        <f t="shared" si="301"/>
        <v>5.2066596316123759E-2</v>
      </c>
      <c r="P127" s="27">
        <f t="shared" si="301"/>
        <v>0.1189459910797343</v>
      </c>
      <c r="Q127" s="27">
        <f t="shared" si="302"/>
        <v>0.17101258739585806</v>
      </c>
      <c r="W127" t="str">
        <f t="shared" si="318"/>
        <v>33 Protective service occupations</v>
      </c>
      <c r="X127" s="27">
        <f t="shared" si="303"/>
        <v>0.20953279036614847</v>
      </c>
      <c r="Y127" s="27">
        <f t="shared" si="303"/>
        <v>8.8264096056266617E-2</v>
      </c>
      <c r="Z127" s="27">
        <f t="shared" si="303"/>
        <v>-1.2111477185138053E-2</v>
      </c>
      <c r="AA127" s="27">
        <f t="shared" si="303"/>
        <v>0.46853355330634061</v>
      </c>
      <c r="AB127" s="27">
        <f t="shared" si="304"/>
        <v>0.45642207612120256</v>
      </c>
      <c r="AH127" t="str">
        <f t="shared" si="319"/>
        <v>33 Protective service occupations</v>
      </c>
      <c r="AI127" s="27">
        <f t="shared" si="305"/>
        <v>3.9714008858365152E-2</v>
      </c>
      <c r="AJ127" s="27">
        <f t="shared" si="305"/>
        <v>3.1392084345837679E-2</v>
      </c>
      <c r="AK127" s="27">
        <f t="shared" si="305"/>
        <v>2.274748959362638E-2</v>
      </c>
      <c r="AL127" s="27">
        <f t="shared" si="305"/>
        <v>0.17452507137186712</v>
      </c>
      <c r="AM127" s="27">
        <f t="shared" si="306"/>
        <v>0.1972725609654935</v>
      </c>
      <c r="AS127" t="str">
        <f t="shared" si="320"/>
        <v>33 Protective service occupations</v>
      </c>
      <c r="AT127" s="27">
        <f t="shared" si="307"/>
        <v>4.7319312486707454E-3</v>
      </c>
      <c r="AU127" s="27">
        <f t="shared" si="307"/>
        <v>1.0861167911059733E-2</v>
      </c>
      <c r="AV127" s="27">
        <f t="shared" si="307"/>
        <v>-1.4013020278049626E-2</v>
      </c>
      <c r="AW127" s="27">
        <f t="shared" si="307"/>
        <v>7.4242897885890391E-2</v>
      </c>
      <c r="AX127" s="27">
        <f t="shared" si="308"/>
        <v>6.0229877607840765E-2</v>
      </c>
      <c r="BD127" t="str">
        <f t="shared" si="321"/>
        <v>33 Protective service occupations</v>
      </c>
      <c r="BE127" s="27">
        <f t="shared" si="309"/>
        <v>4.7816531509223381E-2</v>
      </c>
      <c r="BF127" s="27">
        <f t="shared" si="309"/>
        <v>0.10753869297031304</v>
      </c>
      <c r="BG127" s="27">
        <f t="shared" si="309"/>
        <v>-0.2831338929642998</v>
      </c>
      <c r="BH127" s="27">
        <f t="shared" si="309"/>
        <v>-0.11737510892138314</v>
      </c>
      <c r="BI127" s="27">
        <f t="shared" si="310"/>
        <v>-0.40050900188568295</v>
      </c>
      <c r="BO127" t="str">
        <f t="shared" si="322"/>
        <v>33 Protective service occupations</v>
      </c>
      <c r="BP127" s="27">
        <f t="shared" si="311"/>
        <v>2.9626487095354648E-2</v>
      </c>
      <c r="BQ127" s="27">
        <f t="shared" si="311"/>
        <v>0.11351131647598467</v>
      </c>
      <c r="BR127" s="27">
        <f t="shared" si="311"/>
        <v>-0.35704202424431319</v>
      </c>
      <c r="BS127" s="27">
        <f t="shared" si="311"/>
        <v>-0.265250232810472</v>
      </c>
      <c r="BT127" s="27">
        <f t="shared" si="312"/>
        <v>-0.62229225705478519</v>
      </c>
      <c r="BZ127" t="str">
        <f t="shared" si="323"/>
        <v>33 Protective service occupations</v>
      </c>
      <c r="CA127" s="68">
        <f t="shared" si="313"/>
        <v>-5.8543214037917179E-3</v>
      </c>
      <c r="CB127" s="68">
        <f t="shared" si="313"/>
        <v>-5.5220615476481161E-4</v>
      </c>
      <c r="CC127" s="68">
        <f t="shared" si="313"/>
        <v>-0.12117975482880006</v>
      </c>
      <c r="CD127" s="68">
        <f t="shared" si="313"/>
        <v>-0.14982554281006455</v>
      </c>
      <c r="CE127" s="68">
        <f t="shared" si="314"/>
        <v>-0.27100529763886461</v>
      </c>
      <c r="CK127" t="str">
        <f t="shared" si="324"/>
        <v>33 Protective service occupations</v>
      </c>
      <c r="CL127" s="68">
        <f t="shared" si="315"/>
        <v>-3.4783026861387456E-3</v>
      </c>
      <c r="CM127" s="68">
        <f t="shared" si="315"/>
        <v>-1.5038295178980407E-2</v>
      </c>
      <c r="CN127" s="68">
        <f t="shared" si="315"/>
        <v>2.1399485463164308E-2</v>
      </c>
      <c r="CO127" s="68">
        <f t="shared" si="315"/>
        <v>-5.8439423587235972E-3</v>
      </c>
      <c r="CP127" s="68">
        <f t="shared" si="316"/>
        <v>1.5555543104440711E-2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5.435011294405534E-2</v>
      </c>
      <c r="C128" s="27">
        <f t="shared" si="299"/>
        <v>-5.4838946393262061E-3</v>
      </c>
      <c r="D128" s="27">
        <f t="shared" si="299"/>
        <v>3.1694459620793092E-2</v>
      </c>
      <c r="E128" s="27">
        <f t="shared" si="299"/>
        <v>6.3111939652537752E-2</v>
      </c>
      <c r="F128" s="27">
        <f t="shared" si="300"/>
        <v>9.4806399273330844E-2</v>
      </c>
      <c r="L128" t="str">
        <f t="shared" si="317"/>
        <v>34 Culture, media and sports occupations</v>
      </c>
      <c r="M128" s="27">
        <f t="shared" si="301"/>
        <v>0.21474222092258755</v>
      </c>
      <c r="N128" s="27">
        <f t="shared" si="301"/>
        <v>6.090161128632432E-2</v>
      </c>
      <c r="O128" s="27">
        <f t="shared" si="301"/>
        <v>0.17762336860796202</v>
      </c>
      <c r="P128" s="27">
        <f t="shared" si="301"/>
        <v>0.4553010528562409</v>
      </c>
      <c r="Q128" s="27">
        <f t="shared" si="302"/>
        <v>0.63292442146420291</v>
      </c>
      <c r="W128" t="str">
        <f t="shared" si="318"/>
        <v>34 Culture, media and sports occupations</v>
      </c>
      <c r="X128" s="27">
        <f t="shared" si="303"/>
        <v>0.214526442687764</v>
      </c>
      <c r="Y128" s="27">
        <f t="shared" si="303"/>
        <v>0.2500088538655052</v>
      </c>
      <c r="Z128" s="27">
        <f t="shared" si="303"/>
        <v>-0.30398249028320157</v>
      </c>
      <c r="AA128" s="27">
        <f t="shared" si="303"/>
        <v>0.18118691050385305</v>
      </c>
      <c r="AB128" s="27">
        <f t="shared" si="304"/>
        <v>-0.12279557977934852</v>
      </c>
      <c r="AH128" t="str">
        <f t="shared" si="319"/>
        <v>34 Culture, media and sports occupations</v>
      </c>
      <c r="AI128" s="27">
        <f t="shared" si="305"/>
        <v>2.7789769949494059E-2</v>
      </c>
      <c r="AJ128" s="27">
        <f t="shared" si="305"/>
        <v>8.3067502497633505E-3</v>
      </c>
      <c r="AK128" s="27">
        <f t="shared" si="305"/>
        <v>-3.0240873988846506E-2</v>
      </c>
      <c r="AL128" s="27">
        <f t="shared" si="305"/>
        <v>7.8931710810495437E-2</v>
      </c>
      <c r="AM128" s="27">
        <f t="shared" si="306"/>
        <v>4.8690836821648931E-2</v>
      </c>
      <c r="AS128" t="str">
        <f t="shared" si="320"/>
        <v>34 Culture, media and sports occupations</v>
      </c>
      <c r="AT128" s="27">
        <f t="shared" si="307"/>
        <v>-7.5580568075370169E-3</v>
      </c>
      <c r="AU128" s="27">
        <f t="shared" si="307"/>
        <v>5.2250817070828237E-2</v>
      </c>
      <c r="AV128" s="27">
        <f t="shared" si="307"/>
        <v>-6.0751800648717658E-2</v>
      </c>
      <c r="AW128" s="27">
        <f t="shared" si="307"/>
        <v>2.1342838415695842E-2</v>
      </c>
      <c r="AX128" s="27">
        <f t="shared" si="308"/>
        <v>-3.9408962233021816E-2</v>
      </c>
      <c r="BD128" t="str">
        <f t="shared" si="321"/>
        <v>34 Culture, media and sports occupations</v>
      </c>
      <c r="BE128" s="27">
        <f t="shared" si="309"/>
        <v>2.0585226159774983E-2</v>
      </c>
      <c r="BF128" s="27">
        <f t="shared" si="309"/>
        <v>0.25986511884816332</v>
      </c>
      <c r="BG128" s="27">
        <f t="shared" si="309"/>
        <v>-0.40654196189095215</v>
      </c>
      <c r="BH128" s="27">
        <f t="shared" si="309"/>
        <v>5.7496234259644119E-3</v>
      </c>
      <c r="BI128" s="27">
        <f t="shared" si="310"/>
        <v>-0.40079233846498774</v>
      </c>
      <c r="BO128" t="str">
        <f t="shared" si="322"/>
        <v>34 Culture, media and sports occupations</v>
      </c>
      <c r="BP128" s="27">
        <f t="shared" si="311"/>
        <v>-0.1174855862279594</v>
      </c>
      <c r="BQ128" s="27">
        <f t="shared" si="311"/>
        <v>0.13947427679049645</v>
      </c>
      <c r="BR128" s="27">
        <f t="shared" si="311"/>
        <v>-0.23493234171106225</v>
      </c>
      <c r="BS128" s="27">
        <f t="shared" si="311"/>
        <v>-0.1147981987557298</v>
      </c>
      <c r="BT128" s="27">
        <f t="shared" si="312"/>
        <v>-0.34973054046679208</v>
      </c>
      <c r="BZ128" t="str">
        <f t="shared" si="323"/>
        <v>34 Culture, media and sports occupations</v>
      </c>
      <c r="CA128" s="68">
        <f t="shared" si="313"/>
        <v>-2.2615664616660647E-2</v>
      </c>
      <c r="CB128" s="68">
        <f t="shared" si="313"/>
        <v>-3.0337480366273706E-3</v>
      </c>
      <c r="CC128" s="68">
        <f t="shared" si="313"/>
        <v>-0.17090938148441009</v>
      </c>
      <c r="CD128" s="68">
        <f t="shared" si="313"/>
        <v>-0.13680027036018838</v>
      </c>
      <c r="CE128" s="68">
        <f t="shared" si="314"/>
        <v>-0.30770965184459848</v>
      </c>
      <c r="CK128" t="str">
        <f t="shared" si="324"/>
        <v>34 Culture, media and sports occupations</v>
      </c>
      <c r="CL128" s="68">
        <f t="shared" si="315"/>
        <v>7.6179724952117528E-2</v>
      </c>
      <c r="CM128" s="68">
        <f t="shared" si="315"/>
        <v>-3.8136200305725898E-2</v>
      </c>
      <c r="CN128" s="68">
        <f t="shared" si="315"/>
        <v>-3.460039329421763E-2</v>
      </c>
      <c r="CO128" s="68">
        <f t="shared" si="315"/>
        <v>-6.041277651494241E-2</v>
      </c>
      <c r="CP128" s="68">
        <f t="shared" si="316"/>
        <v>-9.5013169809160039E-2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4.1978874654497456E-2</v>
      </c>
      <c r="C129" s="27">
        <f t="shared" si="299"/>
        <v>-2.2430853802890921E-2</v>
      </c>
      <c r="D129" s="27">
        <f t="shared" si="299"/>
        <v>0.10158568486588107</v>
      </c>
      <c r="E129" s="27">
        <f t="shared" si="299"/>
        <v>0.14408828405323404</v>
      </c>
      <c r="F129" s="27">
        <f t="shared" si="300"/>
        <v>0.24567396891911511</v>
      </c>
      <c r="L129" t="str">
        <f t="shared" si="317"/>
        <v>35 Business and public service associate professionals</v>
      </c>
      <c r="M129" s="27">
        <f t="shared" si="301"/>
        <v>0.50054819680825258</v>
      </c>
      <c r="N129" s="27">
        <f t="shared" si="301"/>
        <v>-0.15364414496113543</v>
      </c>
      <c r="O129" s="27">
        <f t="shared" si="301"/>
        <v>1.0756113403003509</v>
      </c>
      <c r="P129" s="27">
        <f t="shared" si="301"/>
        <v>1.4835972387191512</v>
      </c>
      <c r="Q129" s="27">
        <f t="shared" si="302"/>
        <v>2.5592085790195021</v>
      </c>
      <c r="W129" t="str">
        <f t="shared" si="318"/>
        <v>35 Business and public service associate professionals</v>
      </c>
      <c r="X129" s="27">
        <f t="shared" si="303"/>
        <v>0.30976975369830928</v>
      </c>
      <c r="Y129" s="27">
        <f t="shared" si="303"/>
        <v>0.16320047956274397</v>
      </c>
      <c r="Z129" s="27">
        <f t="shared" si="303"/>
        <v>0.50042429636052965</v>
      </c>
      <c r="AA129" s="27">
        <f t="shared" si="303"/>
        <v>0.68904965500450288</v>
      </c>
      <c r="AB129" s="27">
        <f t="shared" si="304"/>
        <v>1.1894739513650325</v>
      </c>
      <c r="AH129" t="str">
        <f t="shared" si="319"/>
        <v>35 Business and public service associate professionals</v>
      </c>
      <c r="AI129" s="27">
        <f t="shared" si="305"/>
        <v>6.1239439158012443E-2</v>
      </c>
      <c r="AJ129" s="27">
        <f t="shared" si="305"/>
        <v>0.13197120057720935</v>
      </c>
      <c r="AK129" s="27">
        <f t="shared" si="305"/>
        <v>0.13219330100310489</v>
      </c>
      <c r="AL129" s="27">
        <f t="shared" si="305"/>
        <v>0.2634504720551254</v>
      </c>
      <c r="AM129" s="27">
        <f t="shared" si="306"/>
        <v>0.39564377305823029</v>
      </c>
      <c r="AS129" t="str">
        <f t="shared" si="320"/>
        <v>35 Business and public service associate professionals</v>
      </c>
      <c r="AT129" s="27">
        <f t="shared" si="307"/>
        <v>3.4556356450414993E-2</v>
      </c>
      <c r="AU129" s="27">
        <f t="shared" si="307"/>
        <v>9.0840973806199932E-2</v>
      </c>
      <c r="AV129" s="27">
        <f t="shared" si="307"/>
        <v>0.11788060409276491</v>
      </c>
      <c r="AW129" s="27">
        <f t="shared" si="307"/>
        <v>0.22560153271032313</v>
      </c>
      <c r="AX129" s="27">
        <f t="shared" si="308"/>
        <v>0.34348213680308803</v>
      </c>
      <c r="BD129" t="str">
        <f t="shared" si="321"/>
        <v>35 Business and public service associate professionals</v>
      </c>
      <c r="BE129" s="27">
        <f t="shared" si="309"/>
        <v>9.6427403446372573E-2</v>
      </c>
      <c r="BF129" s="27">
        <f t="shared" si="309"/>
        <v>0.90863776008699926</v>
      </c>
      <c r="BG129" s="27">
        <f t="shared" si="309"/>
        <v>-0.58117232802132168</v>
      </c>
      <c r="BH129" s="27">
        <f t="shared" si="309"/>
        <v>0.29315225242135412</v>
      </c>
      <c r="BI129" s="27">
        <f t="shared" si="310"/>
        <v>-0.28802007559996756</v>
      </c>
      <c r="BO129" t="str">
        <f t="shared" si="322"/>
        <v>35 Business and public service associate professionals</v>
      </c>
      <c r="BP129" s="27">
        <f t="shared" si="311"/>
        <v>-0.22417768035802466</v>
      </c>
      <c r="BQ129" s="27">
        <f t="shared" si="311"/>
        <v>0.69469790252040964</v>
      </c>
      <c r="BR129" s="27">
        <f t="shared" si="311"/>
        <v>-0.82587418030175108</v>
      </c>
      <c r="BS129" s="27">
        <f t="shared" si="311"/>
        <v>-0.6801069017615573</v>
      </c>
      <c r="BT129" s="27">
        <f t="shared" si="312"/>
        <v>-1.5059810820633084</v>
      </c>
      <c r="BZ129" t="str">
        <f t="shared" si="323"/>
        <v>35 Business and public service associate professionals</v>
      </c>
      <c r="CA129" s="68">
        <f t="shared" si="313"/>
        <v>-0.21153815522703967</v>
      </c>
      <c r="CB129" s="68">
        <f t="shared" si="313"/>
        <v>-2.1036367886188678E-2</v>
      </c>
      <c r="CC129" s="68">
        <f t="shared" si="313"/>
        <v>-0.39836361913278884</v>
      </c>
      <c r="CD129" s="68">
        <f t="shared" si="313"/>
        <v>-0.67471104340157129</v>
      </c>
      <c r="CE129" s="68">
        <f t="shared" si="314"/>
        <v>-1.0730746625343601</v>
      </c>
      <c r="CK129" t="str">
        <f t="shared" si="324"/>
        <v>35 Business and public service associate professionals</v>
      </c>
      <c r="CL129" s="68">
        <f t="shared" si="315"/>
        <v>2.7656045094536341E-2</v>
      </c>
      <c r="CM129" s="68">
        <f t="shared" si="315"/>
        <v>-6.7908239640248835E-2</v>
      </c>
      <c r="CN129" s="68">
        <f t="shared" si="315"/>
        <v>-0.13947165098890241</v>
      </c>
      <c r="CO129" s="68">
        <f t="shared" si="315"/>
        <v>-9.0966822327985586E-2</v>
      </c>
      <c r="CP129" s="68">
        <f t="shared" si="316"/>
        <v>-0.23043847331688799</v>
      </c>
    </row>
    <row r="130" spans="1:94" x14ac:dyDescent="0.2">
      <c r="A130" t="str">
        <f t="shared" si="298"/>
        <v>41 Administrative occupations</v>
      </c>
      <c r="B130" s="27">
        <f t="shared" si="299"/>
        <v>1.9958567171072167E-2</v>
      </c>
      <c r="C130" s="27">
        <f t="shared" si="299"/>
        <v>-2.0229937071630372E-2</v>
      </c>
      <c r="D130" s="27">
        <f t="shared" si="299"/>
        <v>0.14313695432999454</v>
      </c>
      <c r="E130" s="27">
        <f t="shared" si="299"/>
        <v>0.2054841537591402</v>
      </c>
      <c r="F130" s="27">
        <f t="shared" si="300"/>
        <v>0.34862110808913471</v>
      </c>
      <c r="L130" t="str">
        <f t="shared" si="317"/>
        <v>41 Administrative occupations</v>
      </c>
      <c r="M130" s="27">
        <f t="shared" si="301"/>
        <v>0.33924325627634966</v>
      </c>
      <c r="N130" s="27">
        <f t="shared" si="301"/>
        <v>-0.13719226019123365</v>
      </c>
      <c r="O130" s="27">
        <f t="shared" si="301"/>
        <v>1.4839482104029962</v>
      </c>
      <c r="P130" s="27">
        <f t="shared" si="301"/>
        <v>1.7748776694172923</v>
      </c>
      <c r="Q130" s="27">
        <f t="shared" si="302"/>
        <v>3.2588258798202885</v>
      </c>
      <c r="W130" t="str">
        <f t="shared" si="318"/>
        <v>41 Administrative occupations</v>
      </c>
      <c r="X130" s="27">
        <f t="shared" si="303"/>
        <v>-2.4779819929995561E-2</v>
      </c>
      <c r="Y130" s="27">
        <f t="shared" si="303"/>
        <v>0.2594565046762245</v>
      </c>
      <c r="Z130" s="27">
        <f t="shared" si="303"/>
        <v>2.1828295174607355</v>
      </c>
      <c r="AA130" s="27">
        <f t="shared" si="303"/>
        <v>2.449253978463295</v>
      </c>
      <c r="AB130" s="27">
        <f t="shared" si="304"/>
        <v>4.6320834959240305</v>
      </c>
      <c r="AH130" t="str">
        <f t="shared" si="319"/>
        <v>41 Administrative occupations</v>
      </c>
      <c r="AI130" s="27">
        <f t="shared" si="305"/>
        <v>9.9872544461234281E-2</v>
      </c>
      <c r="AJ130" s="27">
        <f t="shared" si="305"/>
        <v>5.2358719109405261E-2</v>
      </c>
      <c r="AK130" s="27">
        <f t="shared" si="305"/>
        <v>0.60458228397996194</v>
      </c>
      <c r="AL130" s="27">
        <f t="shared" si="305"/>
        <v>0.58309412426084961</v>
      </c>
      <c r="AM130" s="27">
        <f t="shared" si="306"/>
        <v>1.1876764082408116</v>
      </c>
      <c r="AS130" t="str">
        <f t="shared" si="320"/>
        <v>41 Administrative occupations</v>
      </c>
      <c r="AT130" s="27">
        <f t="shared" si="307"/>
        <v>8.3882166759052801E-3</v>
      </c>
      <c r="AU130" s="27">
        <f t="shared" si="307"/>
        <v>0.10560239460986987</v>
      </c>
      <c r="AV130" s="27">
        <f t="shared" si="307"/>
        <v>0.43052110081491568</v>
      </c>
      <c r="AW130" s="27">
        <f t="shared" si="307"/>
        <v>0.56333194681860643</v>
      </c>
      <c r="AX130" s="27">
        <f t="shared" si="308"/>
        <v>0.99385304763352211</v>
      </c>
      <c r="BD130" t="str">
        <f t="shared" si="321"/>
        <v>41 Administrative occupations</v>
      </c>
      <c r="BE130" s="27">
        <f t="shared" si="309"/>
        <v>-0.56253768630902812</v>
      </c>
      <c r="BF130" s="27">
        <f t="shared" si="309"/>
        <v>1.4379267098015163</v>
      </c>
      <c r="BG130" s="27">
        <f t="shared" si="309"/>
        <v>-4.3928904437617433E-2</v>
      </c>
      <c r="BH130" s="27">
        <f t="shared" si="309"/>
        <v>-5.7946565796793692E-2</v>
      </c>
      <c r="BI130" s="27">
        <f t="shared" si="310"/>
        <v>-0.10187547023441113</v>
      </c>
      <c r="BO130" t="str">
        <f t="shared" si="322"/>
        <v>41 Administrative occupations</v>
      </c>
      <c r="BP130" s="27">
        <f t="shared" si="311"/>
        <v>-1.4730050539478494</v>
      </c>
      <c r="BQ130" s="27">
        <f t="shared" si="311"/>
        <v>1.7149970761279132</v>
      </c>
      <c r="BR130" s="27">
        <f t="shared" si="311"/>
        <v>-1.5282471045201564</v>
      </c>
      <c r="BS130" s="27">
        <f t="shared" si="311"/>
        <v>-2.6752500572357407</v>
      </c>
      <c r="BT130" s="27">
        <f t="shared" si="312"/>
        <v>-4.2034971617558972</v>
      </c>
      <c r="BZ130" t="str">
        <f t="shared" si="323"/>
        <v>41 Administrative occupations</v>
      </c>
      <c r="CA130" s="68">
        <f t="shared" si="313"/>
        <v>-1.0247331392999461</v>
      </c>
      <c r="CB130" s="68">
        <f t="shared" si="313"/>
        <v>-0.33519181379828833</v>
      </c>
      <c r="CC130" s="68">
        <f t="shared" si="313"/>
        <v>-1.1762390913009151</v>
      </c>
      <c r="CD130" s="68">
        <f t="shared" si="313"/>
        <v>-2.1173690139849382</v>
      </c>
      <c r="CE130" s="68">
        <f t="shared" si="314"/>
        <v>-3.2936081052858532</v>
      </c>
      <c r="CK130" t="str">
        <f t="shared" si="324"/>
        <v>41 Administrative occupations</v>
      </c>
      <c r="CL130" s="68">
        <f t="shared" si="315"/>
        <v>-0.16879872336595492</v>
      </c>
      <c r="CM130" s="68">
        <f t="shared" si="315"/>
        <v>-9.8273875294345947E-2</v>
      </c>
      <c r="CN130" s="68">
        <f t="shared" si="315"/>
        <v>-0.27016472525490642</v>
      </c>
      <c r="CO130" s="68">
        <f t="shared" si="315"/>
        <v>-0.42008329069752415</v>
      </c>
      <c r="CP130" s="68">
        <f t="shared" si="316"/>
        <v>-0.69024801595243057</v>
      </c>
    </row>
    <row r="131" spans="1:94" x14ac:dyDescent="0.2">
      <c r="A131" t="str">
        <f t="shared" si="298"/>
        <v>42 Secretarial and related occupations</v>
      </c>
      <c r="B131" s="27">
        <f t="shared" si="299"/>
        <v>4.5211189884512386E-3</v>
      </c>
      <c r="C131" s="27">
        <f t="shared" si="299"/>
        <v>-5.0034668958811937E-3</v>
      </c>
      <c r="D131" s="27">
        <f t="shared" si="299"/>
        <v>1.7695992697434645E-2</v>
      </c>
      <c r="E131" s="27">
        <f t="shared" si="299"/>
        <v>3.2162872554372481E-2</v>
      </c>
      <c r="F131" s="27">
        <f t="shared" si="300"/>
        <v>4.9858865251807126E-2</v>
      </c>
      <c r="L131" t="str">
        <f t="shared" si="317"/>
        <v>42 Secretarial and related occupations</v>
      </c>
      <c r="M131" s="27">
        <f t="shared" si="301"/>
        <v>2.3955927000844368E-2</v>
      </c>
      <c r="N131" s="27">
        <f t="shared" si="301"/>
        <v>-4.2874745078413823E-2</v>
      </c>
      <c r="O131" s="27">
        <f t="shared" si="301"/>
        <v>0.27748109988864494</v>
      </c>
      <c r="P131" s="27">
        <f t="shared" si="301"/>
        <v>0.24958073069880304</v>
      </c>
      <c r="Q131" s="27">
        <f t="shared" si="302"/>
        <v>0.52706183058744793</v>
      </c>
      <c r="W131" t="str">
        <f t="shared" si="318"/>
        <v>42 Secretarial and related occupations</v>
      </c>
      <c r="X131" s="27">
        <f t="shared" si="303"/>
        <v>-8.2148118217408417E-2</v>
      </c>
      <c r="Y131" s="27">
        <f t="shared" si="303"/>
        <v>-7.5114858096464898E-2</v>
      </c>
      <c r="Z131" s="27">
        <f t="shared" si="303"/>
        <v>0.46797225189174196</v>
      </c>
      <c r="AA131" s="27">
        <f t="shared" si="303"/>
        <v>0.62306842912652205</v>
      </c>
      <c r="AB131" s="27">
        <f t="shared" si="304"/>
        <v>1.091040681018264</v>
      </c>
      <c r="AH131" t="str">
        <f t="shared" si="319"/>
        <v>42 Secretarial and related occupations</v>
      </c>
      <c r="AI131" s="27">
        <f t="shared" si="305"/>
        <v>-9.0572463860189467E-2</v>
      </c>
      <c r="AJ131" s="27">
        <f t="shared" si="305"/>
        <v>-1.9114729428130195E-3</v>
      </c>
      <c r="AK131" s="27">
        <f t="shared" si="305"/>
        <v>0.11986991444037998</v>
      </c>
      <c r="AL131" s="27">
        <f t="shared" si="305"/>
        <v>8.6161315719678111E-2</v>
      </c>
      <c r="AM131" s="27">
        <f t="shared" si="306"/>
        <v>0.20603123016005809</v>
      </c>
      <c r="AS131" t="str">
        <f t="shared" si="320"/>
        <v>42 Secretarial and related occupations</v>
      </c>
      <c r="AT131" s="27">
        <f t="shared" si="307"/>
        <v>-8.5854553210957973E-2</v>
      </c>
      <c r="AU131" s="27">
        <f t="shared" si="307"/>
        <v>-8.139863893394661E-3</v>
      </c>
      <c r="AV131" s="27">
        <f t="shared" si="307"/>
        <v>6.0157927018173463E-2</v>
      </c>
      <c r="AW131" s="27">
        <f t="shared" si="307"/>
        <v>7.2943827008742357E-4</v>
      </c>
      <c r="AX131" s="27">
        <f t="shared" si="308"/>
        <v>6.0887365288260886E-2</v>
      </c>
      <c r="BD131" t="str">
        <f t="shared" si="321"/>
        <v>42 Secretarial and related occupations</v>
      </c>
      <c r="BE131" s="27">
        <f t="shared" si="309"/>
        <v>-0.31282726856513254</v>
      </c>
      <c r="BF131" s="27">
        <f t="shared" si="309"/>
        <v>0.23675645674791368</v>
      </c>
      <c r="BG131" s="27">
        <f t="shared" si="309"/>
        <v>6.3947566740002681E-2</v>
      </c>
      <c r="BH131" s="27">
        <f t="shared" si="309"/>
        <v>-1.1614637076340433</v>
      </c>
      <c r="BI131" s="27">
        <f t="shared" si="310"/>
        <v>-1.0975161408940406</v>
      </c>
      <c r="BO131" t="str">
        <f t="shared" si="322"/>
        <v>42 Secretarial and related occupations</v>
      </c>
      <c r="BP131" s="27">
        <f t="shared" si="311"/>
        <v>-0.70228903411219923</v>
      </c>
      <c r="BQ131" s="27">
        <f t="shared" si="311"/>
        <v>0.27947354286600312</v>
      </c>
      <c r="BR131" s="27">
        <f t="shared" si="311"/>
        <v>-0.66952369592249017</v>
      </c>
      <c r="BS131" s="27">
        <f t="shared" si="311"/>
        <v>-1.2438903282044478</v>
      </c>
      <c r="BT131" s="27">
        <f t="shared" si="312"/>
        <v>-1.913414024126938</v>
      </c>
      <c r="BZ131" t="str">
        <f t="shared" si="323"/>
        <v>42 Secretarial and related occupations</v>
      </c>
      <c r="CA131" s="68">
        <f t="shared" si="313"/>
        <v>-0.34949651716459496</v>
      </c>
      <c r="CB131" s="68">
        <f t="shared" si="313"/>
        <v>-0.34033308031452325</v>
      </c>
      <c r="CC131" s="68">
        <f t="shared" si="313"/>
        <v>-0.67834050847068683</v>
      </c>
      <c r="CD131" s="68">
        <f t="shared" si="313"/>
        <v>-0.84277819973145707</v>
      </c>
      <c r="CE131" s="68">
        <f t="shared" si="314"/>
        <v>-1.521118708202144</v>
      </c>
      <c r="CK131" t="str">
        <f t="shared" si="324"/>
        <v>42 Secretarial and related occupations</v>
      </c>
      <c r="CL131" s="68">
        <f t="shared" si="315"/>
        <v>-2.9635116013496665E-3</v>
      </c>
      <c r="CM131" s="68">
        <f t="shared" si="315"/>
        <v>-8.3565411030425307E-2</v>
      </c>
      <c r="CN131" s="68">
        <f t="shared" si="315"/>
        <v>-4.3258023313307359E-2</v>
      </c>
      <c r="CO131" s="68">
        <f t="shared" si="315"/>
        <v>8.0121897124244557E-2</v>
      </c>
      <c r="CP131" s="68">
        <f t="shared" si="316"/>
        <v>3.6863873810937198E-2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1.2622681496280591E-2</v>
      </c>
      <c r="C132" s="27">
        <f t="shared" si="299"/>
        <v>-1.4309097024402105E-2</v>
      </c>
      <c r="D132" s="27">
        <f t="shared" si="299"/>
        <v>3.1131283631868345E-3</v>
      </c>
      <c r="E132" s="27">
        <f t="shared" si="299"/>
        <v>6.6149825997587237E-3</v>
      </c>
      <c r="F132" s="27">
        <f t="shared" si="300"/>
        <v>9.7281109629455582E-3</v>
      </c>
      <c r="L132" t="str">
        <f t="shared" si="317"/>
        <v>51 Skilled agricultural and related trades</v>
      </c>
      <c r="M132" s="27">
        <f t="shared" si="301"/>
        <v>-4.5755408104492523E-3</v>
      </c>
      <c r="N132" s="27">
        <f t="shared" si="301"/>
        <v>-3.8349847142026119E-2</v>
      </c>
      <c r="O132" s="27">
        <f t="shared" si="301"/>
        <v>3.9617225902178574E-2</v>
      </c>
      <c r="P132" s="27">
        <f t="shared" si="301"/>
        <v>8.0092161484327823E-2</v>
      </c>
      <c r="Q132" s="27">
        <f t="shared" si="302"/>
        <v>0.1197093873865064</v>
      </c>
      <c r="W132" t="str">
        <f t="shared" si="318"/>
        <v>51 Skilled agricultural and related trades</v>
      </c>
      <c r="X132" s="27">
        <f t="shared" si="303"/>
        <v>6.4672391122150508E-2</v>
      </c>
      <c r="Y132" s="27">
        <f t="shared" si="303"/>
        <v>-0.22021712163383544</v>
      </c>
      <c r="Z132" s="27">
        <f t="shared" si="303"/>
        <v>0.14360719203331662</v>
      </c>
      <c r="AA132" s="27">
        <f t="shared" si="303"/>
        <v>0.3933221438272162</v>
      </c>
      <c r="AB132" s="27">
        <f t="shared" si="304"/>
        <v>0.53692933586053282</v>
      </c>
      <c r="AH132" t="str">
        <f t="shared" si="319"/>
        <v>51 Skilled agricultural and related trades</v>
      </c>
      <c r="AI132" s="27">
        <f t="shared" si="305"/>
        <v>4.7441083233172476E-2</v>
      </c>
      <c r="AJ132" s="27">
        <f t="shared" si="305"/>
        <v>-9.5951040690631872E-2</v>
      </c>
      <c r="AK132" s="27">
        <f t="shared" si="305"/>
        <v>6.9253657438124727E-2</v>
      </c>
      <c r="AL132" s="27">
        <f t="shared" si="305"/>
        <v>0.17385531175894109</v>
      </c>
      <c r="AM132" s="27">
        <f t="shared" si="306"/>
        <v>0.24310896919706582</v>
      </c>
      <c r="AS132" t="str">
        <f t="shared" si="320"/>
        <v>51 Skilled agricultural and related trades</v>
      </c>
      <c r="AT132" s="27">
        <f t="shared" si="307"/>
        <v>-1.1523605231712919E-2</v>
      </c>
      <c r="AU132" s="27">
        <f t="shared" si="307"/>
        <v>-6.5898677564154018E-2</v>
      </c>
      <c r="AV132" s="27">
        <f t="shared" si="307"/>
        <v>8.0674228528859415E-2</v>
      </c>
      <c r="AW132" s="27">
        <f t="shared" si="307"/>
        <v>0.24309541358690789</v>
      </c>
      <c r="AX132" s="27">
        <f t="shared" si="308"/>
        <v>0.32376964211576731</v>
      </c>
      <c r="BD132" t="str">
        <f t="shared" si="321"/>
        <v>51 Skilled agricultural and related trades</v>
      </c>
      <c r="BE132" s="27">
        <f t="shared" si="309"/>
        <v>-1.7807035844118468E-2</v>
      </c>
      <c r="BF132" s="27">
        <f t="shared" si="309"/>
        <v>-0.266819393978182</v>
      </c>
      <c r="BG132" s="27">
        <f t="shared" si="309"/>
        <v>-0.12146867768487646</v>
      </c>
      <c r="BH132" s="27">
        <f t="shared" si="309"/>
        <v>8.3890714359748375E-2</v>
      </c>
      <c r="BI132" s="27">
        <f t="shared" si="310"/>
        <v>-3.7577963325128083E-2</v>
      </c>
      <c r="BO132" t="str">
        <f t="shared" si="322"/>
        <v>51 Skilled agricultural and related trades</v>
      </c>
      <c r="BP132" s="27">
        <f t="shared" si="311"/>
        <v>-0.13424429772463875</v>
      </c>
      <c r="BQ132" s="27">
        <f t="shared" si="311"/>
        <v>-0.40375672894763293</v>
      </c>
      <c r="BR132" s="27">
        <f t="shared" si="311"/>
        <v>-0.18739994549352756</v>
      </c>
      <c r="BS132" s="27">
        <f t="shared" si="311"/>
        <v>-0.13412956272459442</v>
      </c>
      <c r="BT132" s="27">
        <f t="shared" si="312"/>
        <v>-0.32152950821812198</v>
      </c>
      <c r="BZ132" t="str">
        <f t="shared" si="323"/>
        <v>51 Skilled agricultural and related trades</v>
      </c>
      <c r="CA132" s="68">
        <f t="shared" si="313"/>
        <v>-0.42660568049179881</v>
      </c>
      <c r="CB132" s="68">
        <f t="shared" si="313"/>
        <v>-0.29106542744567099</v>
      </c>
      <c r="CC132" s="68">
        <f t="shared" si="313"/>
        <v>-3.3170267189004843E-2</v>
      </c>
      <c r="CD132" s="68">
        <f t="shared" si="313"/>
        <v>3.2525367317433718E-2</v>
      </c>
      <c r="CE132" s="68">
        <f t="shared" si="314"/>
        <v>-6.4489987157112516E-4</v>
      </c>
      <c r="CK132" t="str">
        <f t="shared" si="324"/>
        <v>51 Skilled agricultural and related trades</v>
      </c>
      <c r="CL132" s="68">
        <f t="shared" si="315"/>
        <v>-0.19575348338349108</v>
      </c>
      <c r="CM132" s="68">
        <f t="shared" si="315"/>
        <v>-0.34608958513846333</v>
      </c>
      <c r="CN132" s="68">
        <f t="shared" si="315"/>
        <v>-7.4464650490942086E-2</v>
      </c>
      <c r="CO132" s="68">
        <f t="shared" si="315"/>
        <v>-0.40630017221098447</v>
      </c>
      <c r="CP132" s="68">
        <f t="shared" si="316"/>
        <v>-0.48076482270192655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3.2829213251966277E-4</v>
      </c>
      <c r="C133" s="27">
        <f t="shared" si="299"/>
        <v>-1.365236461893982E-3</v>
      </c>
      <c r="D133" s="27">
        <f t="shared" si="299"/>
        <v>4.6153213813691259E-3</v>
      </c>
      <c r="E133" s="27">
        <f t="shared" si="299"/>
        <v>5.4400548928469593E-3</v>
      </c>
      <c r="F133" s="27">
        <f t="shared" si="300"/>
        <v>1.0055376274216085E-2</v>
      </c>
      <c r="L133" t="str">
        <f t="shared" si="317"/>
        <v>52 Skilled metal, electrical and electronic trades</v>
      </c>
      <c r="M133" s="27">
        <f t="shared" si="301"/>
        <v>2.9895049304219268E-2</v>
      </c>
      <c r="N133" s="27">
        <f t="shared" si="301"/>
        <v>-5.9909253711035143E-2</v>
      </c>
      <c r="O133" s="27">
        <f t="shared" si="301"/>
        <v>0.15822823924126714</v>
      </c>
      <c r="P133" s="27">
        <f t="shared" si="301"/>
        <v>0.17542983993005395</v>
      </c>
      <c r="Q133" s="27">
        <f t="shared" si="302"/>
        <v>0.33365807917132106</v>
      </c>
      <c r="W133" t="str">
        <f t="shared" si="318"/>
        <v>52 Skilled metal, electrical and electronic trades</v>
      </c>
      <c r="X133" s="27">
        <f t="shared" si="303"/>
        <v>3.3258030983671749E-2</v>
      </c>
      <c r="Y133" s="27">
        <f t="shared" si="303"/>
        <v>-0.10453909172465969</v>
      </c>
      <c r="Z133" s="27">
        <f t="shared" si="303"/>
        <v>0.19162363492003254</v>
      </c>
      <c r="AA133" s="27">
        <f t="shared" si="303"/>
        <v>0.25420902140045998</v>
      </c>
      <c r="AB133" s="27">
        <f t="shared" si="304"/>
        <v>0.44583265632049252</v>
      </c>
      <c r="AH133" t="str">
        <f t="shared" si="319"/>
        <v>52 Skilled metal, electrical and electronic trades</v>
      </c>
      <c r="AI133" s="27">
        <f t="shared" si="305"/>
        <v>8.7730420991593006E-3</v>
      </c>
      <c r="AJ133" s="27">
        <f t="shared" si="305"/>
        <v>-1.9731678363802851E-2</v>
      </c>
      <c r="AK133" s="27">
        <f t="shared" si="305"/>
        <v>6.7147554096587569E-2</v>
      </c>
      <c r="AL133" s="27">
        <f t="shared" si="305"/>
        <v>0.11226575561349145</v>
      </c>
      <c r="AM133" s="27">
        <f t="shared" si="306"/>
        <v>0.17941330971007902</v>
      </c>
      <c r="AS133" t="str">
        <f t="shared" si="320"/>
        <v>52 Skilled metal, electrical and electronic trades</v>
      </c>
      <c r="AT133" s="27">
        <f t="shared" si="307"/>
        <v>-2.7110346817249553E-2</v>
      </c>
      <c r="AU133" s="27">
        <f t="shared" si="307"/>
        <v>-0.11741753731635274</v>
      </c>
      <c r="AV133" s="27">
        <f t="shared" si="307"/>
        <v>0.1725753008344707</v>
      </c>
      <c r="AW133" s="27">
        <f t="shared" si="307"/>
        <v>0.23661742623243009</v>
      </c>
      <c r="AX133" s="27">
        <f t="shared" si="308"/>
        <v>0.4091927270669008</v>
      </c>
      <c r="BD133" t="str">
        <f t="shared" si="321"/>
        <v>52 Skilled metal, electrical and electronic trades</v>
      </c>
      <c r="BE133" s="27">
        <f t="shared" si="309"/>
        <v>-0.18564582148375131</v>
      </c>
      <c r="BF133" s="27">
        <f t="shared" si="309"/>
        <v>-0.23127830110831571</v>
      </c>
      <c r="BG133" s="27">
        <f t="shared" si="309"/>
        <v>-0.47047427434012867</v>
      </c>
      <c r="BH133" s="27">
        <f t="shared" si="309"/>
        <v>-0.34951653816625239</v>
      </c>
      <c r="BI133" s="27">
        <f t="shared" si="310"/>
        <v>-0.81999081250638106</v>
      </c>
      <c r="BO133" t="str">
        <f t="shared" si="322"/>
        <v>52 Skilled metal, electrical and electronic trades</v>
      </c>
      <c r="BP133" s="27">
        <f t="shared" si="311"/>
        <v>-0.37946050887474625</v>
      </c>
      <c r="BQ133" s="27">
        <f t="shared" si="311"/>
        <v>-0.24780818799942184</v>
      </c>
      <c r="BR133" s="27">
        <f t="shared" si="311"/>
        <v>-0.37152427619470973</v>
      </c>
      <c r="BS133" s="27">
        <f t="shared" si="311"/>
        <v>-0.64247244511275214</v>
      </c>
      <c r="BT133" s="27">
        <f t="shared" si="312"/>
        <v>-1.0139967213074619</v>
      </c>
      <c r="BZ133" t="str">
        <f t="shared" si="323"/>
        <v>52 Skilled metal, electrical and electronic trades</v>
      </c>
      <c r="CA133" s="68">
        <f t="shared" si="313"/>
        <v>-0.41226033108042626</v>
      </c>
      <c r="CB133" s="68">
        <f t="shared" si="313"/>
        <v>-0.24937556784123638</v>
      </c>
      <c r="CC133" s="68">
        <f t="shared" si="313"/>
        <v>-5.6916563800706088E-2</v>
      </c>
      <c r="CD133" s="68">
        <f t="shared" si="313"/>
        <v>-0.56487541277407083</v>
      </c>
      <c r="CE133" s="68">
        <f t="shared" si="314"/>
        <v>-0.62179197657477692</v>
      </c>
      <c r="CK133" t="str">
        <f t="shared" si="324"/>
        <v>52 Skilled metal, electrical and electronic trades</v>
      </c>
      <c r="CL133" s="68">
        <f t="shared" si="315"/>
        <v>2.9098312436183105E-2</v>
      </c>
      <c r="CM133" s="68">
        <f t="shared" si="315"/>
        <v>-0.20085294579174995</v>
      </c>
      <c r="CN133" s="68">
        <f t="shared" si="315"/>
        <v>-3.6750564488290949E-2</v>
      </c>
      <c r="CO133" s="68">
        <f t="shared" si="315"/>
        <v>-0.22751068663909818</v>
      </c>
      <c r="CP133" s="68">
        <f t="shared" si="316"/>
        <v>-0.26426125112738913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-2.5957482249386746E-3</v>
      </c>
      <c r="C134" s="27">
        <f t="shared" si="299"/>
        <v>-1.867609971150853E-3</v>
      </c>
      <c r="D134" s="27">
        <f t="shared" si="299"/>
        <v>2.6883113933774644E-3</v>
      </c>
      <c r="E134" s="27">
        <f t="shared" si="299"/>
        <v>3.2175103203312821E-4</v>
      </c>
      <c r="F134" s="27">
        <f t="shared" si="300"/>
        <v>3.0100624254105926E-3</v>
      </c>
      <c r="L134" t="str">
        <f t="shared" si="317"/>
        <v>53 Skilled construction and building trades</v>
      </c>
      <c r="M134" s="27">
        <f t="shared" si="301"/>
        <v>-1.9427854053369609E-3</v>
      </c>
      <c r="N134" s="27">
        <f t="shared" si="301"/>
        <v>-3.6736540667802076E-2</v>
      </c>
      <c r="O134" s="27">
        <f t="shared" si="301"/>
        <v>5.0101598429108385E-2</v>
      </c>
      <c r="P134" s="27">
        <f t="shared" si="301"/>
        <v>3.2411574921599434E-2</v>
      </c>
      <c r="Q134" s="27">
        <f t="shared" si="302"/>
        <v>8.2513173350707819E-2</v>
      </c>
      <c r="W134" t="str">
        <f t="shared" si="318"/>
        <v>53 Skilled construction and building trades</v>
      </c>
      <c r="X134" s="27">
        <f t="shared" si="303"/>
        <v>-2.0332667501094692E-2</v>
      </c>
      <c r="Y134" s="27">
        <f t="shared" si="303"/>
        <v>-7.0475565177335997E-2</v>
      </c>
      <c r="Z134" s="27">
        <f t="shared" si="303"/>
        <v>8.3098658231787137E-2</v>
      </c>
      <c r="AA134" s="27">
        <f t="shared" si="303"/>
        <v>9.1324458300864497E-2</v>
      </c>
      <c r="AB134" s="27">
        <f t="shared" si="304"/>
        <v>0.17442311653265163</v>
      </c>
      <c r="AH134" t="str">
        <f t="shared" si="319"/>
        <v>53 Skilled construction and building trades</v>
      </c>
      <c r="AI134" s="27">
        <f t="shared" si="305"/>
        <v>1.3513933998934635E-2</v>
      </c>
      <c r="AJ134" s="27">
        <f t="shared" si="305"/>
        <v>-4.36985617117851E-2</v>
      </c>
      <c r="AK134" s="27">
        <f t="shared" si="305"/>
        <v>6.7820109533610395E-2</v>
      </c>
      <c r="AL134" s="27">
        <f t="shared" si="305"/>
        <v>8.2140256069451967E-2</v>
      </c>
      <c r="AM134" s="27">
        <f t="shared" si="306"/>
        <v>0.14996036560306236</v>
      </c>
      <c r="AS134" t="str">
        <f t="shared" si="320"/>
        <v>53 Skilled construction and building trades</v>
      </c>
      <c r="AT134" s="27">
        <f t="shared" si="307"/>
        <v>-1.7693557794054182E-2</v>
      </c>
      <c r="AU134" s="27">
        <f t="shared" si="307"/>
        <v>-5.8344991883915953E-2</v>
      </c>
      <c r="AV134" s="27">
        <f t="shared" si="307"/>
        <v>8.4819920318756237E-2</v>
      </c>
      <c r="AW134" s="27">
        <f t="shared" si="307"/>
        <v>5.7282539221785167E-2</v>
      </c>
      <c r="AX134" s="27">
        <f t="shared" si="308"/>
        <v>0.1421024595405414</v>
      </c>
      <c r="BD134" t="str">
        <f t="shared" si="321"/>
        <v>53 Skilled construction and building trades</v>
      </c>
      <c r="BE134" s="27">
        <f t="shared" si="309"/>
        <v>-0.37904367610954726</v>
      </c>
      <c r="BF134" s="27">
        <f t="shared" si="309"/>
        <v>-0.56319844864935753</v>
      </c>
      <c r="BG134" s="27">
        <f t="shared" si="309"/>
        <v>-0.56244078736552439</v>
      </c>
      <c r="BH134" s="27">
        <f t="shared" si="309"/>
        <v>-0.5581633551595937</v>
      </c>
      <c r="BI134" s="27">
        <f t="shared" si="310"/>
        <v>-1.1206041425251181</v>
      </c>
      <c r="BO134" t="str">
        <f t="shared" si="322"/>
        <v>53 Skilled construction and building trades</v>
      </c>
      <c r="BP134" s="27">
        <f t="shared" si="311"/>
        <v>-0.24101779158509107</v>
      </c>
      <c r="BQ134" s="27">
        <f t="shared" si="311"/>
        <v>-0.42887850728611276</v>
      </c>
      <c r="BR134" s="27">
        <f t="shared" si="311"/>
        <v>-0.23340039265893964</v>
      </c>
      <c r="BS134" s="27">
        <f t="shared" si="311"/>
        <v>-0.59742078632602436</v>
      </c>
      <c r="BT134" s="27">
        <f t="shared" si="312"/>
        <v>-0.83082117898496399</v>
      </c>
      <c r="BZ134" t="str">
        <f t="shared" si="323"/>
        <v>53 Skilled construction and building trades</v>
      </c>
      <c r="CA134" s="68">
        <f t="shared" si="313"/>
        <v>-0.54129569136673172</v>
      </c>
      <c r="CB134" s="68">
        <f t="shared" si="313"/>
        <v>-0.39265801981640558</v>
      </c>
      <c r="CC134" s="68">
        <f t="shared" si="313"/>
        <v>1.0933298839412409E-2</v>
      </c>
      <c r="CD134" s="68">
        <f t="shared" si="313"/>
        <v>-0.40111004848974141</v>
      </c>
      <c r="CE134" s="68">
        <f t="shared" si="314"/>
        <v>-0.390176749650329</v>
      </c>
      <c r="CK134" t="str">
        <f t="shared" si="324"/>
        <v>53 Skilled construction and building trades</v>
      </c>
      <c r="CL134" s="68">
        <f t="shared" si="315"/>
        <v>-0.13460543054134821</v>
      </c>
      <c r="CM134" s="68">
        <f t="shared" si="315"/>
        <v>-0.39735583723756696</v>
      </c>
      <c r="CN134" s="68">
        <f t="shared" si="315"/>
        <v>-0.23222436219221676</v>
      </c>
      <c r="CO134" s="68">
        <f t="shared" si="315"/>
        <v>-0.52211700635489822</v>
      </c>
      <c r="CP134" s="68">
        <f t="shared" si="316"/>
        <v>-0.75434136854711498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-6.847353120060011E-3</v>
      </c>
      <c r="C135" s="27">
        <f t="shared" si="299"/>
        <v>-2.6873690537287907E-3</v>
      </c>
      <c r="D135" s="27">
        <f t="shared" si="299"/>
        <v>1.8414878771680947E-2</v>
      </c>
      <c r="E135" s="27">
        <f t="shared" si="299"/>
        <v>2.2858817553549238E-2</v>
      </c>
      <c r="F135" s="27">
        <f t="shared" si="300"/>
        <v>4.1273696325230189E-2</v>
      </c>
      <c r="L135" t="str">
        <f t="shared" si="317"/>
        <v>54 Textiles, printing and other skilled trades</v>
      </c>
      <c r="M135" s="27">
        <f t="shared" si="301"/>
        <v>5.2577979374542338E-3</v>
      </c>
      <c r="N135" s="27">
        <f t="shared" si="301"/>
        <v>-6.1744642187541721E-3</v>
      </c>
      <c r="O135" s="27">
        <f t="shared" si="301"/>
        <v>0.1462094048828379</v>
      </c>
      <c r="P135" s="27">
        <f t="shared" si="301"/>
        <v>0.25648688645688916</v>
      </c>
      <c r="Q135" s="27">
        <f t="shared" si="302"/>
        <v>0.40269629133972706</v>
      </c>
      <c r="W135" t="str">
        <f t="shared" si="318"/>
        <v>54 Textiles, printing and other skilled trades</v>
      </c>
      <c r="X135" s="27">
        <f t="shared" si="303"/>
        <v>-8.8077784503928558E-2</v>
      </c>
      <c r="Y135" s="27">
        <f t="shared" si="303"/>
        <v>-1.5469076409106552E-2</v>
      </c>
      <c r="Z135" s="27">
        <f t="shared" si="303"/>
        <v>0.21024127618560728</v>
      </c>
      <c r="AA135" s="27">
        <f t="shared" si="303"/>
        <v>0.23480025563567042</v>
      </c>
      <c r="AB135" s="27">
        <f t="shared" si="304"/>
        <v>0.4450415318212777</v>
      </c>
      <c r="AH135" t="str">
        <f t="shared" si="319"/>
        <v>54 Textiles, printing and other skilled trades</v>
      </c>
      <c r="AI135" s="27">
        <f t="shared" si="305"/>
        <v>-1.3751589728186131E-2</v>
      </c>
      <c r="AJ135" s="27">
        <f t="shared" si="305"/>
        <v>-2.7730365550183933E-2</v>
      </c>
      <c r="AK135" s="27">
        <f t="shared" si="305"/>
        <v>6.3059766048369936E-2</v>
      </c>
      <c r="AL135" s="27">
        <f t="shared" si="305"/>
        <v>0.10992036757256679</v>
      </c>
      <c r="AM135" s="27">
        <f t="shared" si="306"/>
        <v>0.17298013362093673</v>
      </c>
      <c r="AS135" t="str">
        <f t="shared" si="320"/>
        <v>54 Textiles, printing and other skilled trades</v>
      </c>
      <c r="AT135" s="27">
        <f t="shared" si="307"/>
        <v>-5.3359239749125875E-2</v>
      </c>
      <c r="AU135" s="27">
        <f t="shared" si="307"/>
        <v>-2.3541058765731204E-2</v>
      </c>
      <c r="AV135" s="27">
        <f t="shared" si="307"/>
        <v>5.9947069926576002E-2</v>
      </c>
      <c r="AW135" s="27">
        <f t="shared" si="307"/>
        <v>6.0870974352361829E-2</v>
      </c>
      <c r="AX135" s="27">
        <f t="shared" si="308"/>
        <v>0.12081804427893783</v>
      </c>
      <c r="BD135" t="str">
        <f t="shared" si="321"/>
        <v>54 Textiles, printing and other skilled trades</v>
      </c>
      <c r="BE135" s="27">
        <f t="shared" si="309"/>
        <v>-0.35157714650855398</v>
      </c>
      <c r="BF135" s="27">
        <f t="shared" si="309"/>
        <v>3.3723499479010322E-2</v>
      </c>
      <c r="BG135" s="27">
        <f t="shared" si="309"/>
        <v>0.15330205747033609</v>
      </c>
      <c r="BH135" s="27">
        <f t="shared" si="309"/>
        <v>0.23783597635633047</v>
      </c>
      <c r="BI135" s="27">
        <f t="shared" si="310"/>
        <v>0.39113803382666656</v>
      </c>
      <c r="BO135" t="str">
        <f t="shared" si="322"/>
        <v>54 Textiles, printing and other skilled trades</v>
      </c>
      <c r="BP135" s="27">
        <f t="shared" si="311"/>
        <v>-0.76888427878991106</v>
      </c>
      <c r="BQ135" s="27">
        <f t="shared" si="311"/>
        <v>0.19355621629732145</v>
      </c>
      <c r="BR135" s="27">
        <f t="shared" si="311"/>
        <v>-0.30450203026831346</v>
      </c>
      <c r="BS135" s="27">
        <f t="shared" si="311"/>
        <v>-0.30128406055738832</v>
      </c>
      <c r="BT135" s="27">
        <f t="shared" si="312"/>
        <v>-0.60578609082570178</v>
      </c>
      <c r="BZ135" t="str">
        <f t="shared" si="323"/>
        <v>54 Textiles, printing and other skilled trades</v>
      </c>
      <c r="CA135" s="68">
        <f t="shared" si="313"/>
        <v>-0.56821516309489795</v>
      </c>
      <c r="CB135" s="68">
        <f t="shared" si="313"/>
        <v>-0.10192932962631307</v>
      </c>
      <c r="CC135" s="68">
        <f t="shared" si="313"/>
        <v>2.4109391344952602E-2</v>
      </c>
      <c r="CD135" s="68">
        <f t="shared" si="313"/>
        <v>-0.57445551669266104</v>
      </c>
      <c r="CE135" s="68">
        <f t="shared" si="314"/>
        <v>-0.55034612534770844</v>
      </c>
      <c r="CK135" t="str">
        <f t="shared" si="324"/>
        <v>54 Textiles, printing and other skilled trades</v>
      </c>
      <c r="CL135" s="68">
        <f t="shared" si="315"/>
        <v>-0.19161737302624782</v>
      </c>
      <c r="CM135" s="68">
        <f t="shared" si="315"/>
        <v>-0.19091509673674711</v>
      </c>
      <c r="CN135" s="68">
        <f t="shared" si="315"/>
        <v>-0.24029284320485267</v>
      </c>
      <c r="CO135" s="68">
        <f t="shared" si="315"/>
        <v>-0.26396254965999322</v>
      </c>
      <c r="CP135" s="68">
        <f t="shared" si="316"/>
        <v>-0.50425539286484589</v>
      </c>
    </row>
    <row r="136" spans="1:94" x14ac:dyDescent="0.2">
      <c r="A136" t="str">
        <f t="shared" si="298"/>
        <v>61 Caring personal service occupations</v>
      </c>
      <c r="B136" s="27">
        <f t="shared" si="299"/>
        <v>6.4761108824438682E-4</v>
      </c>
      <c r="C136" s="27">
        <f t="shared" si="299"/>
        <v>-4.0761624801286464E-3</v>
      </c>
      <c r="D136" s="27">
        <f t="shared" si="299"/>
        <v>1.2279151840318178E-2</v>
      </c>
      <c r="E136" s="27">
        <f t="shared" si="299"/>
        <v>1.5247041413971305E-2</v>
      </c>
      <c r="F136" s="27">
        <f t="shared" si="300"/>
        <v>2.7526193254289483E-2</v>
      </c>
      <c r="L136" t="str">
        <f t="shared" si="317"/>
        <v>61 Caring personal service occupations</v>
      </c>
      <c r="M136" s="27">
        <f t="shared" si="301"/>
        <v>0.20461561397055938</v>
      </c>
      <c r="N136" s="27">
        <f t="shared" si="301"/>
        <v>-0.21772366691514233</v>
      </c>
      <c r="O136" s="27">
        <f t="shared" si="301"/>
        <v>0.64859393740387938</v>
      </c>
      <c r="P136" s="27">
        <f t="shared" si="301"/>
        <v>0.88947565575013887</v>
      </c>
      <c r="Q136" s="27">
        <f t="shared" si="302"/>
        <v>1.5380695931540183</v>
      </c>
      <c r="W136" t="str">
        <f t="shared" si="318"/>
        <v>61 Caring personal service occupations</v>
      </c>
      <c r="X136" s="27">
        <f t="shared" si="303"/>
        <v>0.14334552835633252</v>
      </c>
      <c r="Y136" s="27">
        <f t="shared" si="303"/>
        <v>-0.4635333236841972</v>
      </c>
      <c r="Z136" s="27">
        <f t="shared" si="303"/>
        <v>0.7520469708954427</v>
      </c>
      <c r="AA136" s="27">
        <f t="shared" si="303"/>
        <v>0.61565572875664376</v>
      </c>
      <c r="AB136" s="27">
        <f t="shared" si="304"/>
        <v>1.3677026996520865</v>
      </c>
      <c r="AH136" t="str">
        <f t="shared" si="319"/>
        <v>61 Caring personal service occupations</v>
      </c>
      <c r="AI136" s="27">
        <f t="shared" si="305"/>
        <v>-0.31782085332802357</v>
      </c>
      <c r="AJ136" s="27">
        <f t="shared" si="305"/>
        <v>-0.36480282926688501</v>
      </c>
      <c r="AK136" s="27">
        <f t="shared" si="305"/>
        <v>0.10036084619022567</v>
      </c>
      <c r="AL136" s="27">
        <f t="shared" si="305"/>
        <v>-6.2470952984991612E-2</v>
      </c>
      <c r="AM136" s="27">
        <f t="shared" si="306"/>
        <v>3.788989320523406E-2</v>
      </c>
      <c r="AS136" t="str">
        <f t="shared" si="320"/>
        <v>61 Caring personal service occupations</v>
      </c>
      <c r="AT136" s="27">
        <f t="shared" si="307"/>
        <v>-3.5511528438779472E-2</v>
      </c>
      <c r="AU136" s="27">
        <f t="shared" si="307"/>
        <v>-0.20825690589358237</v>
      </c>
      <c r="AV136" s="27">
        <f t="shared" si="307"/>
        <v>0.12199583670322034</v>
      </c>
      <c r="AW136" s="27">
        <f t="shared" si="307"/>
        <v>5.5032364052077121E-2</v>
      </c>
      <c r="AX136" s="27">
        <f t="shared" si="308"/>
        <v>0.17702820075529746</v>
      </c>
      <c r="BD136" t="str">
        <f t="shared" si="321"/>
        <v>61 Caring personal service occupations</v>
      </c>
      <c r="BE136" s="27">
        <f t="shared" si="309"/>
        <v>6.1591821333420782E-2</v>
      </c>
      <c r="BF136" s="27">
        <f t="shared" si="309"/>
        <v>0.35055526215379551</v>
      </c>
      <c r="BG136" s="27">
        <f t="shared" si="309"/>
        <v>1.1399697992132083</v>
      </c>
      <c r="BH136" s="27">
        <f t="shared" si="309"/>
        <v>3.2129269401188179</v>
      </c>
      <c r="BI136" s="27">
        <f t="shared" si="310"/>
        <v>4.3528967393320261</v>
      </c>
      <c r="BO136" t="str">
        <f t="shared" si="322"/>
        <v>61 Caring personal service occupations</v>
      </c>
      <c r="BP136" s="27">
        <f t="shared" si="311"/>
        <v>-1.1583704855180645</v>
      </c>
      <c r="BQ136" s="27">
        <f t="shared" si="311"/>
        <v>0.57618084728299124</v>
      </c>
      <c r="BR136" s="27">
        <f t="shared" si="311"/>
        <v>-1.4080760543197206</v>
      </c>
      <c r="BS136" s="27">
        <f t="shared" si="311"/>
        <v>-1.6843157603986354</v>
      </c>
      <c r="BT136" s="27">
        <f t="shared" si="312"/>
        <v>-3.092391814718356</v>
      </c>
      <c r="BZ136" t="str">
        <f t="shared" si="323"/>
        <v>61 Caring personal service occupations</v>
      </c>
      <c r="CA136" s="68">
        <f t="shared" si="313"/>
        <v>-1.2634450078560782</v>
      </c>
      <c r="CB136" s="68">
        <f t="shared" si="313"/>
        <v>-0.30858679447930792</v>
      </c>
      <c r="CC136" s="68">
        <f t="shared" si="313"/>
        <v>-0.35069052024961589</v>
      </c>
      <c r="CD136" s="68">
        <f t="shared" si="313"/>
        <v>-0.23209064005127178</v>
      </c>
      <c r="CE136" s="68">
        <f t="shared" si="314"/>
        <v>-0.58278116030088767</v>
      </c>
      <c r="CK136" t="str">
        <f t="shared" si="324"/>
        <v>61 Caring personal service occupations</v>
      </c>
      <c r="CL136" s="68">
        <f t="shared" si="315"/>
        <v>-4.300720146313991E-2</v>
      </c>
      <c r="CM136" s="68">
        <f t="shared" si="315"/>
        <v>-8.1047296150188741E-2</v>
      </c>
      <c r="CN136" s="68">
        <f t="shared" si="315"/>
        <v>1.0390277661312342E-2</v>
      </c>
      <c r="CO136" s="68">
        <f t="shared" si="315"/>
        <v>-6.7783477030542161E-2</v>
      </c>
      <c r="CP136" s="68">
        <f t="shared" si="316"/>
        <v>-5.7393199369229819E-2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3.9315148296541758E-3</v>
      </c>
      <c r="C137" s="27">
        <f t="shared" si="299"/>
        <v>2.7373212378476591E-4</v>
      </c>
      <c r="D137" s="27">
        <f t="shared" si="299"/>
        <v>8.5964636640676051E-3</v>
      </c>
      <c r="E137" s="27">
        <f t="shared" si="299"/>
        <v>1.571911174245082E-2</v>
      </c>
      <c r="F137" s="27">
        <f t="shared" si="300"/>
        <v>2.4315575406518426E-2</v>
      </c>
      <c r="L137" t="str">
        <f t="shared" si="317"/>
        <v>62 Leisure, travel and related personal service occupations</v>
      </c>
      <c r="M137" s="27">
        <f t="shared" si="301"/>
        <v>5.3096823023735057E-2</v>
      </c>
      <c r="N137" s="27">
        <f t="shared" si="301"/>
        <v>-6.6476265622571223E-2</v>
      </c>
      <c r="O137" s="27">
        <f t="shared" si="301"/>
        <v>7.1713054138454441E-2</v>
      </c>
      <c r="P137" s="27">
        <f t="shared" si="301"/>
        <v>0.14898397871499341</v>
      </c>
      <c r="Q137" s="27">
        <f t="shared" si="302"/>
        <v>0.22069703285344786</v>
      </c>
      <c r="W137" t="str">
        <f t="shared" si="318"/>
        <v>62 Leisure, travel and related personal service occupations</v>
      </c>
      <c r="X137" s="27">
        <f t="shared" si="303"/>
        <v>0.19857948451203944</v>
      </c>
      <c r="Y137" s="27">
        <f t="shared" si="303"/>
        <v>-0.16107134518264343</v>
      </c>
      <c r="Z137" s="27">
        <f t="shared" si="303"/>
        <v>0.20047058740058643</v>
      </c>
      <c r="AA137" s="27">
        <f t="shared" si="303"/>
        <v>0.42359239719901876</v>
      </c>
      <c r="AB137" s="27">
        <f t="shared" si="304"/>
        <v>0.62406298459960519</v>
      </c>
      <c r="AH137" t="str">
        <f t="shared" si="319"/>
        <v>62 Leisure, travel and related personal service occupations</v>
      </c>
      <c r="AI137" s="27">
        <f t="shared" si="305"/>
        <v>0.15125518365096158</v>
      </c>
      <c r="AJ137" s="27">
        <f t="shared" si="305"/>
        <v>-0.10987092305802826</v>
      </c>
      <c r="AK137" s="27">
        <f t="shared" si="305"/>
        <v>6.5525335713229937E-2</v>
      </c>
      <c r="AL137" s="27">
        <f t="shared" si="305"/>
        <v>0.19782254323839055</v>
      </c>
      <c r="AM137" s="27">
        <f t="shared" si="306"/>
        <v>0.26334787895162048</v>
      </c>
      <c r="AS137" t="str">
        <f t="shared" si="320"/>
        <v>62 Leisure, travel and related personal service occupations</v>
      </c>
      <c r="AT137" s="27">
        <f t="shared" si="307"/>
        <v>0.1960859951167776</v>
      </c>
      <c r="AU137" s="27">
        <f t="shared" si="307"/>
        <v>-5.1658533539245433E-2</v>
      </c>
      <c r="AV137" s="27">
        <f t="shared" si="307"/>
        <v>7.7438006422230532E-2</v>
      </c>
      <c r="AW137" s="27">
        <f t="shared" si="307"/>
        <v>0.28897379219126662</v>
      </c>
      <c r="AX137" s="27">
        <f t="shared" si="308"/>
        <v>0.36641179861349715</v>
      </c>
      <c r="BD137" t="str">
        <f t="shared" si="321"/>
        <v>62 Leisure, travel and related personal service occupations</v>
      </c>
      <c r="BE137" s="27">
        <f t="shared" si="309"/>
        <v>0.10016347054780184</v>
      </c>
      <c r="BF137" s="27">
        <f t="shared" si="309"/>
        <v>-4.1545132151162179E-2</v>
      </c>
      <c r="BG137" s="27">
        <f t="shared" si="309"/>
        <v>-0.46146937716355074</v>
      </c>
      <c r="BH137" s="27">
        <f t="shared" si="309"/>
        <v>-0.302620165308082</v>
      </c>
      <c r="BI137" s="27">
        <f t="shared" si="310"/>
        <v>-0.76408954247163274</v>
      </c>
      <c r="BO137" t="str">
        <f t="shared" si="322"/>
        <v>62 Leisure, travel and related personal service occupations</v>
      </c>
      <c r="BP137" s="27">
        <f t="shared" si="311"/>
        <v>-9.5042190139086102E-2</v>
      </c>
      <c r="BQ137" s="27">
        <f t="shared" si="311"/>
        <v>0.19095716159227027</v>
      </c>
      <c r="BR137" s="27">
        <f t="shared" si="311"/>
        <v>-0.8040912447838342</v>
      </c>
      <c r="BS137" s="27">
        <f t="shared" si="311"/>
        <v>-0.4885046904972179</v>
      </c>
      <c r="BT137" s="27">
        <f t="shared" si="312"/>
        <v>-1.2925959352810521</v>
      </c>
      <c r="BZ137" t="str">
        <f t="shared" si="323"/>
        <v>62 Leisure, travel and related personal service occupations</v>
      </c>
      <c r="CA137" s="68">
        <f t="shared" si="313"/>
        <v>0.1576749043532184</v>
      </c>
      <c r="CB137" s="68">
        <f t="shared" si="313"/>
        <v>-0.28753696869392797</v>
      </c>
      <c r="CC137" s="68">
        <f t="shared" si="313"/>
        <v>-0.34826209429603394</v>
      </c>
      <c r="CD137" s="68">
        <f t="shared" si="313"/>
        <v>-0.52543170467092737</v>
      </c>
      <c r="CE137" s="68">
        <f t="shared" si="314"/>
        <v>-0.87369379896696131</v>
      </c>
      <c r="CK137" t="str">
        <f t="shared" si="324"/>
        <v>62 Leisure, travel and related personal service occupations</v>
      </c>
      <c r="CL137" s="68">
        <f t="shared" si="315"/>
        <v>-7.7969730204257237E-2</v>
      </c>
      <c r="CM137" s="68">
        <f t="shared" si="315"/>
        <v>-0.15775737877789897</v>
      </c>
      <c r="CN137" s="68">
        <f t="shared" si="315"/>
        <v>-0.23133214944436981</v>
      </c>
      <c r="CO137" s="68">
        <f t="shared" si="315"/>
        <v>-0.16937815513857313</v>
      </c>
      <c r="CP137" s="68">
        <f t="shared" si="316"/>
        <v>-0.40071030458294293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-1.0033907984845756E-4</v>
      </c>
      <c r="C138" s="27">
        <f t="shared" si="299"/>
        <v>1.2414254184152005E-5</v>
      </c>
      <c r="D138" s="27">
        <f t="shared" si="299"/>
        <v>1.5716930779280098E-4</v>
      </c>
      <c r="E138" s="27">
        <f t="shared" si="299"/>
        <v>5.6032587813241756E-4</v>
      </c>
      <c r="F138" s="27">
        <f t="shared" si="300"/>
        <v>7.1749518592521854E-4</v>
      </c>
      <c r="L138" t="str">
        <f t="shared" si="317"/>
        <v>63 Community and civil enforcement occupations</v>
      </c>
      <c r="M138" s="27">
        <f t="shared" si="301"/>
        <v>-1.9376761520213635E-3</v>
      </c>
      <c r="N138" s="27">
        <f t="shared" si="301"/>
        <v>1.9480510927985199E-3</v>
      </c>
      <c r="O138" s="27">
        <f t="shared" si="301"/>
        <v>-3.1711918954605359E-5</v>
      </c>
      <c r="P138" s="27">
        <f t="shared" si="301"/>
        <v>8.1085407449673179E-3</v>
      </c>
      <c r="Q138" s="27">
        <f t="shared" si="302"/>
        <v>8.0768288260127125E-3</v>
      </c>
      <c r="W138" t="str">
        <f t="shared" si="318"/>
        <v>63 Community and civil enforcement occupations</v>
      </c>
      <c r="X138" s="27">
        <f t="shared" si="303"/>
        <v>5.8342531134950165E-3</v>
      </c>
      <c r="Y138" s="27">
        <f t="shared" si="303"/>
        <v>6.4661163159783763E-3</v>
      </c>
      <c r="Z138" s="27">
        <f t="shared" si="303"/>
        <v>6.1227444369510164E-3</v>
      </c>
      <c r="AA138" s="27">
        <f t="shared" si="303"/>
        <v>3.092150810693875E-2</v>
      </c>
      <c r="AB138" s="27">
        <f t="shared" si="304"/>
        <v>3.7044252543889766E-2</v>
      </c>
      <c r="AH138" t="str">
        <f t="shared" si="319"/>
        <v>63 Community and civil enforcement occupations</v>
      </c>
      <c r="AI138" s="27">
        <f t="shared" si="305"/>
        <v>-4.9314559512788833E-4</v>
      </c>
      <c r="AJ138" s="27">
        <f t="shared" si="305"/>
        <v>5.2940858645305448E-3</v>
      </c>
      <c r="AK138" s="27">
        <f t="shared" si="305"/>
        <v>-4.0319441089424028E-3</v>
      </c>
      <c r="AL138" s="27">
        <f t="shared" si="305"/>
        <v>6.8966620720273299E-3</v>
      </c>
      <c r="AM138" s="27">
        <f t="shared" si="306"/>
        <v>2.864717963084927E-3</v>
      </c>
      <c r="AS138" t="str">
        <f t="shared" si="320"/>
        <v>63 Community and civil enforcement occupations</v>
      </c>
      <c r="AT138" s="27">
        <f t="shared" si="307"/>
        <v>-1.9894283378793058E-3</v>
      </c>
      <c r="AU138" s="27">
        <f t="shared" si="307"/>
        <v>3.7922888643095488E-3</v>
      </c>
      <c r="AV138" s="27">
        <f t="shared" si="307"/>
        <v>-4.9990991854110423E-3</v>
      </c>
      <c r="AW138" s="27">
        <f t="shared" si="307"/>
        <v>3.2478643195504291E-3</v>
      </c>
      <c r="AX138" s="27">
        <f t="shared" si="308"/>
        <v>-1.7512348658606132E-3</v>
      </c>
      <c r="BD138" t="str">
        <f t="shared" si="321"/>
        <v>63 Community and civil enforcement occupations</v>
      </c>
      <c r="BE138" s="27">
        <f t="shared" si="309"/>
        <v>-2.4001502279047959E-2</v>
      </c>
      <c r="BF138" s="27">
        <f t="shared" si="309"/>
        <v>3.2563308907077732E-2</v>
      </c>
      <c r="BG138" s="27">
        <f t="shared" si="309"/>
        <v>-3.9079814864699081E-2</v>
      </c>
      <c r="BH138" s="27">
        <f t="shared" si="309"/>
        <v>1.3780835948109499E-2</v>
      </c>
      <c r="BI138" s="27">
        <f t="shared" si="310"/>
        <v>-2.5298978916589582E-2</v>
      </c>
      <c r="BO138" t="str">
        <f t="shared" si="322"/>
        <v>63 Community and civil enforcement occupations</v>
      </c>
      <c r="BP138" s="27">
        <f t="shared" si="311"/>
        <v>-2.3678688325871639E-2</v>
      </c>
      <c r="BQ138" s="27">
        <f t="shared" si="311"/>
        <v>3.6742103041985094E-2</v>
      </c>
      <c r="BR138" s="27">
        <f t="shared" si="311"/>
        <v>-4.9050039003060597E-2</v>
      </c>
      <c r="BS138" s="27">
        <f t="shared" si="311"/>
        <v>-4.2526400027096539E-3</v>
      </c>
      <c r="BT138" s="27">
        <f t="shared" si="312"/>
        <v>-5.3302679005770251E-2</v>
      </c>
      <c r="BZ138" t="str">
        <f t="shared" si="323"/>
        <v>63 Community and civil enforcement occupations</v>
      </c>
      <c r="CA138" s="68">
        <f t="shared" si="313"/>
        <v>-2.0521349528043339E-2</v>
      </c>
      <c r="CB138" s="68">
        <f t="shared" si="313"/>
        <v>1.8657965630709109E-2</v>
      </c>
      <c r="CC138" s="68">
        <f t="shared" si="313"/>
        <v>-3.1076171146631595E-2</v>
      </c>
      <c r="CD138" s="68">
        <f t="shared" si="313"/>
        <v>-1.4291717216936235E-2</v>
      </c>
      <c r="CE138" s="68">
        <f t="shared" si="314"/>
        <v>-4.5367888363567831E-2</v>
      </c>
      <c r="CK138" t="str">
        <f t="shared" si="324"/>
        <v>63 Community and civil enforcement occupations</v>
      </c>
      <c r="CL138" s="68">
        <f t="shared" si="315"/>
        <v>-1.1115068156368743E-2</v>
      </c>
      <c r="CM138" s="68">
        <f t="shared" si="315"/>
        <v>5.1157318744560545E-3</v>
      </c>
      <c r="CN138" s="68">
        <f t="shared" si="315"/>
        <v>-1.791563034066801E-2</v>
      </c>
      <c r="CO138" s="68">
        <f t="shared" si="315"/>
        <v>-5.1805117259751243E-3</v>
      </c>
      <c r="CP138" s="68">
        <f t="shared" si="316"/>
        <v>-2.3096142066643132E-2</v>
      </c>
    </row>
    <row r="139" spans="1:94" x14ac:dyDescent="0.2">
      <c r="A139" t="str">
        <f t="shared" si="298"/>
        <v>71 Sales occupations</v>
      </c>
      <c r="B139" s="27">
        <f t="shared" si="299"/>
        <v>-3.0948272504134761E-3</v>
      </c>
      <c r="C139" s="27">
        <f t="shared" si="299"/>
        <v>-1.0180783842774148E-2</v>
      </c>
      <c r="D139" s="27">
        <f t="shared" si="299"/>
        <v>2.659941328476171E-2</v>
      </c>
      <c r="E139" s="27">
        <f t="shared" si="299"/>
        <v>3.1073117311589724E-2</v>
      </c>
      <c r="F139" s="27">
        <f t="shared" si="300"/>
        <v>5.7672530596351433E-2</v>
      </c>
      <c r="L139" t="str">
        <f t="shared" si="317"/>
        <v>71 Sales occupations</v>
      </c>
      <c r="M139" s="27">
        <f t="shared" si="301"/>
        <v>0.10154124590183744</v>
      </c>
      <c r="N139" s="27">
        <f t="shared" si="301"/>
        <v>-0.13865296683156569</v>
      </c>
      <c r="O139" s="27">
        <f t="shared" si="301"/>
        <v>0.43905078676759191</v>
      </c>
      <c r="P139" s="27">
        <f t="shared" si="301"/>
        <v>0.64269602845375506</v>
      </c>
      <c r="Q139" s="27">
        <f t="shared" si="302"/>
        <v>1.081746815221347</v>
      </c>
      <c r="W139" t="str">
        <f t="shared" si="318"/>
        <v>71 Sales occupations</v>
      </c>
      <c r="X139" s="27">
        <f t="shared" si="303"/>
        <v>0.15436808494976484</v>
      </c>
      <c r="Y139" s="27">
        <f t="shared" si="303"/>
        <v>-0.18102663427011345</v>
      </c>
      <c r="Z139" s="27">
        <f t="shared" si="303"/>
        <v>0.70305363113032548</v>
      </c>
      <c r="AA139" s="27">
        <f t="shared" si="303"/>
        <v>1.1284041406156478</v>
      </c>
      <c r="AB139" s="27">
        <f t="shared" si="304"/>
        <v>1.8314577717459732</v>
      </c>
      <c r="AH139" t="str">
        <f t="shared" si="319"/>
        <v>71 Sales occupations</v>
      </c>
      <c r="AI139" s="27">
        <f t="shared" si="305"/>
        <v>-4.3976396006905727E-2</v>
      </c>
      <c r="AJ139" s="27">
        <f t="shared" si="305"/>
        <v>-4.8722607456842093E-2</v>
      </c>
      <c r="AK139" s="27">
        <f t="shared" si="305"/>
        <v>0.17513420439185889</v>
      </c>
      <c r="AL139" s="27">
        <f t="shared" si="305"/>
        <v>0.29734393151324134</v>
      </c>
      <c r="AM139" s="27">
        <f t="shared" si="306"/>
        <v>0.47247813590510024</v>
      </c>
      <c r="AS139" t="str">
        <f t="shared" si="320"/>
        <v>71 Sales occupations</v>
      </c>
      <c r="AT139" s="27">
        <f t="shared" si="307"/>
        <v>-8.2012058415562583E-3</v>
      </c>
      <c r="AU139" s="27">
        <f t="shared" si="307"/>
        <v>-9.6389519665203927E-2</v>
      </c>
      <c r="AV139" s="27">
        <f t="shared" si="307"/>
        <v>0.10024250956896075</v>
      </c>
      <c r="AW139" s="27">
        <f t="shared" si="307"/>
        <v>0.22885767756064668</v>
      </c>
      <c r="AX139" s="27">
        <f t="shared" si="308"/>
        <v>0.32910018712960742</v>
      </c>
      <c r="BD139" t="str">
        <f t="shared" si="321"/>
        <v>71 Sales occupations</v>
      </c>
      <c r="BE139" s="27">
        <f t="shared" si="309"/>
        <v>-4.9804536945170952E-2</v>
      </c>
      <c r="BF139" s="27">
        <f t="shared" si="309"/>
        <v>0.39242071085937447</v>
      </c>
      <c r="BG139" s="27">
        <f t="shared" si="309"/>
        <v>-7.9747024081768814E-3</v>
      </c>
      <c r="BH139" s="27">
        <f t="shared" si="309"/>
        <v>0.71763475338669025</v>
      </c>
      <c r="BI139" s="27">
        <f t="shared" si="310"/>
        <v>0.70966005097851337</v>
      </c>
      <c r="BO139" t="str">
        <f t="shared" si="322"/>
        <v>71 Sales occupations</v>
      </c>
      <c r="BP139" s="27">
        <f t="shared" si="311"/>
        <v>-1.0809486166067686</v>
      </c>
      <c r="BQ139" s="27">
        <f t="shared" si="311"/>
        <v>0.57447297873016545</v>
      </c>
      <c r="BR139" s="27">
        <f t="shared" si="311"/>
        <v>-1.0269667646185585</v>
      </c>
      <c r="BS139" s="27">
        <f t="shared" si="311"/>
        <v>-1.2412295242038169</v>
      </c>
      <c r="BT139" s="27">
        <f t="shared" si="312"/>
        <v>-2.2681962888223755</v>
      </c>
      <c r="BZ139" t="str">
        <f t="shared" si="323"/>
        <v>71 Sales occupations</v>
      </c>
      <c r="CA139" s="68">
        <f t="shared" si="313"/>
        <v>-0.53756324424143731</v>
      </c>
      <c r="CB139" s="68">
        <f t="shared" si="313"/>
        <v>-0.90964280636736028</v>
      </c>
      <c r="CC139" s="68">
        <f t="shared" si="313"/>
        <v>-0.83107392274005409</v>
      </c>
      <c r="CD139" s="68">
        <f t="shared" si="313"/>
        <v>-2.0671356115772053</v>
      </c>
      <c r="CE139" s="68">
        <f t="shared" si="314"/>
        <v>-2.8982095343172594</v>
      </c>
      <c r="CK139" t="str">
        <f t="shared" si="324"/>
        <v>71 Sales occupations</v>
      </c>
      <c r="CL139" s="68">
        <f t="shared" si="315"/>
        <v>-0.37314065865795554</v>
      </c>
      <c r="CM139" s="68">
        <f t="shared" si="315"/>
        <v>-0.69245836941956118</v>
      </c>
      <c r="CN139" s="68">
        <f t="shared" si="315"/>
        <v>-0.51566806918817698</v>
      </c>
      <c r="CO139" s="68">
        <f t="shared" si="315"/>
        <v>-0.55144765573646659</v>
      </c>
      <c r="CP139" s="68">
        <f t="shared" si="316"/>
        <v>-1.0671157249246437</v>
      </c>
    </row>
    <row r="140" spans="1:94" x14ac:dyDescent="0.2">
      <c r="A140" t="str">
        <f t="shared" si="298"/>
        <v>72 Customer service occupations</v>
      </c>
      <c r="B140" s="27">
        <f t="shared" si="299"/>
        <v>6.5430499762815855E-4</v>
      </c>
      <c r="C140" s="27">
        <f t="shared" si="299"/>
        <v>-1.7860638672788885E-3</v>
      </c>
      <c r="D140" s="27">
        <f t="shared" si="299"/>
        <v>2.1258601874004957E-2</v>
      </c>
      <c r="E140" s="27">
        <f t="shared" si="299"/>
        <v>2.3775977244898994E-2</v>
      </c>
      <c r="F140" s="27">
        <f t="shared" si="300"/>
        <v>4.5034579118903947E-2</v>
      </c>
      <c r="L140" t="str">
        <f t="shared" si="317"/>
        <v>72 Customer service occupations</v>
      </c>
      <c r="M140" s="27">
        <f t="shared" si="301"/>
        <v>3.9417183216881646E-2</v>
      </c>
      <c r="N140" s="27">
        <f t="shared" si="301"/>
        <v>-2.6127612235225084E-2</v>
      </c>
      <c r="O140" s="27">
        <f t="shared" si="301"/>
        <v>0.18324620067083291</v>
      </c>
      <c r="P140" s="27">
        <f t="shared" si="301"/>
        <v>0.22735739209470529</v>
      </c>
      <c r="Q140" s="27">
        <f t="shared" si="302"/>
        <v>0.41060359276553821</v>
      </c>
      <c r="W140" t="str">
        <f t="shared" si="318"/>
        <v>72 Customer service occupations</v>
      </c>
      <c r="X140" s="27">
        <f t="shared" si="303"/>
        <v>5.5850953410562676E-2</v>
      </c>
      <c r="Y140" s="27">
        <f t="shared" si="303"/>
        <v>4.4882465593534704E-2</v>
      </c>
      <c r="Z140" s="27">
        <f t="shared" si="303"/>
        <v>0.38618101136345251</v>
      </c>
      <c r="AA140" s="27">
        <f t="shared" si="303"/>
        <v>0.52946415109198641</v>
      </c>
      <c r="AB140" s="27">
        <f t="shared" si="304"/>
        <v>0.91564516245543892</v>
      </c>
      <c r="AH140" t="str">
        <f t="shared" si="319"/>
        <v>72 Customer service occupations</v>
      </c>
      <c r="AI140" s="27">
        <f t="shared" si="305"/>
        <v>4.2718239106633304E-2</v>
      </c>
      <c r="AJ140" s="27">
        <f t="shared" si="305"/>
        <v>7.3728684793784582E-3</v>
      </c>
      <c r="AK140" s="27">
        <f t="shared" si="305"/>
        <v>0.11071081202943073</v>
      </c>
      <c r="AL140" s="27">
        <f t="shared" si="305"/>
        <v>0.14371384919275704</v>
      </c>
      <c r="AM140" s="27">
        <f t="shared" si="306"/>
        <v>0.25442466122218776</v>
      </c>
      <c r="AS140" t="str">
        <f t="shared" si="320"/>
        <v>72 Customer service occupations</v>
      </c>
      <c r="AT140" s="27">
        <f t="shared" si="307"/>
        <v>4.329560687318379E-4</v>
      </c>
      <c r="AU140" s="27">
        <f t="shared" si="307"/>
        <v>8.2451829755609274E-3</v>
      </c>
      <c r="AV140" s="27">
        <f t="shared" si="307"/>
        <v>0.15187124960227144</v>
      </c>
      <c r="AW140" s="27">
        <f t="shared" si="307"/>
        <v>0.14722761145415897</v>
      </c>
      <c r="AX140" s="27">
        <f t="shared" si="308"/>
        <v>0.29909886105643041</v>
      </c>
      <c r="BD140" t="str">
        <f t="shared" si="321"/>
        <v>72 Customer service occupations</v>
      </c>
      <c r="BE140" s="27">
        <f t="shared" si="309"/>
        <v>-4.5686179816163186E-2</v>
      </c>
      <c r="BF140" s="27">
        <f t="shared" si="309"/>
        <v>0.28969913165846828</v>
      </c>
      <c r="BG140" s="27">
        <f t="shared" si="309"/>
        <v>0.22265058704681762</v>
      </c>
      <c r="BH140" s="27">
        <f t="shared" si="309"/>
        <v>0.49283141134893027</v>
      </c>
      <c r="BI140" s="27">
        <f t="shared" si="310"/>
        <v>0.71548199839574789</v>
      </c>
      <c r="BO140" t="str">
        <f t="shared" si="322"/>
        <v>72 Customer service occupations</v>
      </c>
      <c r="BP140" s="27">
        <f t="shared" si="311"/>
        <v>-6.7009297385234312E-2</v>
      </c>
      <c r="BQ140" s="27">
        <f t="shared" si="311"/>
        <v>0.25769861039165542</v>
      </c>
      <c r="BR140" s="27">
        <f t="shared" si="311"/>
        <v>-0.12319640286878197</v>
      </c>
      <c r="BS140" s="27">
        <f t="shared" si="311"/>
        <v>-0.20513477249489775</v>
      </c>
      <c r="BT140" s="27">
        <f t="shared" si="312"/>
        <v>-0.32833117536367973</v>
      </c>
      <c r="BZ140" t="str">
        <f t="shared" si="323"/>
        <v>72 Customer service occupations</v>
      </c>
      <c r="CA140" s="68">
        <f t="shared" si="313"/>
        <v>-0.16146322688142778</v>
      </c>
      <c r="CB140" s="68">
        <f t="shared" si="313"/>
        <v>-2.121452784681388E-2</v>
      </c>
      <c r="CC140" s="68">
        <f t="shared" si="313"/>
        <v>3.7629185270776855E-2</v>
      </c>
      <c r="CD140" s="68">
        <f t="shared" si="313"/>
        <v>-3.5738774435155163E-2</v>
      </c>
      <c r="CE140" s="68">
        <f t="shared" si="314"/>
        <v>1.890410835621692E-3</v>
      </c>
      <c r="CK140" t="str">
        <f t="shared" si="324"/>
        <v>72 Customer service occupations</v>
      </c>
      <c r="CL140" s="68">
        <f t="shared" si="315"/>
        <v>7.6054922359070187E-2</v>
      </c>
      <c r="CM140" s="68">
        <f t="shared" si="315"/>
        <v>-6.5565198421103477E-2</v>
      </c>
      <c r="CN140" s="68">
        <f t="shared" si="315"/>
        <v>3.8506689127495553E-2</v>
      </c>
      <c r="CO140" s="68">
        <f t="shared" si="315"/>
        <v>-3.6789718919621517E-2</v>
      </c>
      <c r="CP140" s="68">
        <f t="shared" si="316"/>
        <v>1.7169702078740356E-3</v>
      </c>
    </row>
    <row r="141" spans="1:94" x14ac:dyDescent="0.2">
      <c r="A141" t="str">
        <f t="shared" si="298"/>
        <v>81 Process, plant and machine operatives</v>
      </c>
      <c r="B141" s="27">
        <f t="shared" si="299"/>
        <v>8.5991818710915574E-4</v>
      </c>
      <c r="C141" s="27">
        <f t="shared" si="299"/>
        <v>-1.0101169989283044E-2</v>
      </c>
      <c r="D141" s="27">
        <f t="shared" si="299"/>
        <v>2.3759173893768207E-2</v>
      </c>
      <c r="E141" s="27">
        <f t="shared" si="299"/>
        <v>4.8187468192180706E-2</v>
      </c>
      <c r="F141" s="27">
        <f t="shared" si="300"/>
        <v>7.194664208594892E-2</v>
      </c>
      <c r="L141" t="str">
        <f t="shared" si="317"/>
        <v>81 Process, plant and machine operatives</v>
      </c>
      <c r="M141" s="27">
        <f t="shared" si="301"/>
        <v>5.7089815462967625E-2</v>
      </c>
      <c r="N141" s="27">
        <f t="shared" si="301"/>
        <v>-6.6300038006102624E-2</v>
      </c>
      <c r="O141" s="27">
        <f t="shared" si="301"/>
        <v>0.21012847083742525</v>
      </c>
      <c r="P141" s="27">
        <f t="shared" si="301"/>
        <v>0.29010265726624013</v>
      </c>
      <c r="Q141" s="27">
        <f t="shared" si="302"/>
        <v>0.50023112810366532</v>
      </c>
      <c r="W141" t="str">
        <f t="shared" si="318"/>
        <v>81 Process, plant and machine operatives</v>
      </c>
      <c r="X141" s="27">
        <f t="shared" si="303"/>
        <v>-2.8414752082655204E-2</v>
      </c>
      <c r="Y141" s="27">
        <f t="shared" si="303"/>
        <v>-6.6372767203336347E-2</v>
      </c>
      <c r="Z141" s="27">
        <f t="shared" si="303"/>
        <v>0.30407051107966926</v>
      </c>
      <c r="AA141" s="27">
        <f t="shared" si="303"/>
        <v>0.46937721129512133</v>
      </c>
      <c r="AB141" s="27">
        <f t="shared" si="304"/>
        <v>0.77344772237479065</v>
      </c>
      <c r="AH141" t="str">
        <f t="shared" si="319"/>
        <v>81 Process, plant and machine operatives</v>
      </c>
      <c r="AI141" s="27">
        <f t="shared" si="305"/>
        <v>-3.6853868160764414E-3</v>
      </c>
      <c r="AJ141" s="27">
        <f t="shared" si="305"/>
        <v>-1.6890796204334507E-2</v>
      </c>
      <c r="AK141" s="27">
        <f t="shared" si="305"/>
        <v>0.11710378858472506</v>
      </c>
      <c r="AL141" s="27">
        <f t="shared" si="305"/>
        <v>0.14901758881705274</v>
      </c>
      <c r="AM141" s="27">
        <f t="shared" si="306"/>
        <v>0.26612137740177777</v>
      </c>
      <c r="AS141" t="str">
        <f t="shared" si="320"/>
        <v>81 Process, plant and machine operatives</v>
      </c>
      <c r="AT141" s="27">
        <f t="shared" si="307"/>
        <v>-1.3943008487088515E-2</v>
      </c>
      <c r="AU141" s="27">
        <f t="shared" si="307"/>
        <v>-4.7214551385617032E-2</v>
      </c>
      <c r="AV141" s="27">
        <f t="shared" si="307"/>
        <v>0.15416792503643806</v>
      </c>
      <c r="AW141" s="27">
        <f t="shared" si="307"/>
        <v>0.19535818581721542</v>
      </c>
      <c r="AX141" s="27">
        <f t="shared" si="308"/>
        <v>0.34952611085365348</v>
      </c>
      <c r="BD141" t="str">
        <f t="shared" si="321"/>
        <v>81 Process, plant and machine operatives</v>
      </c>
      <c r="BE141" s="27">
        <f t="shared" si="309"/>
        <v>-6.6036074345784623E-2</v>
      </c>
      <c r="BF141" s="27">
        <f t="shared" si="309"/>
        <v>-2.6402799352436723E-2</v>
      </c>
      <c r="BG141" s="27">
        <f t="shared" si="309"/>
        <v>0.26476912126118046</v>
      </c>
      <c r="BH141" s="27">
        <f t="shared" si="309"/>
        <v>0.29072487419346427</v>
      </c>
      <c r="BI141" s="27">
        <f t="shared" si="310"/>
        <v>0.55549399545464473</v>
      </c>
      <c r="BO141" t="str">
        <f t="shared" si="322"/>
        <v>81 Process, plant and machine operatives</v>
      </c>
      <c r="BP141" s="27">
        <f t="shared" si="311"/>
        <v>-0.23233472562694946</v>
      </c>
      <c r="BQ141" s="27">
        <f t="shared" si="311"/>
        <v>3.8317872872590364E-2</v>
      </c>
      <c r="BR141" s="27">
        <f t="shared" si="311"/>
        <v>9.1738053209496684E-2</v>
      </c>
      <c r="BS141" s="27">
        <f t="shared" si="311"/>
        <v>-0.74716889561369193</v>
      </c>
      <c r="BT141" s="27">
        <f t="shared" si="312"/>
        <v>-0.65543084240419525</v>
      </c>
      <c r="BZ141" t="str">
        <f t="shared" si="323"/>
        <v>81 Process, plant and machine operatives</v>
      </c>
      <c r="CA141" s="68">
        <f t="shared" si="313"/>
        <v>-0.66608030788643902</v>
      </c>
      <c r="CB141" s="68">
        <f t="shared" si="313"/>
        <v>-0.59028591131031938</v>
      </c>
      <c r="CC141" s="68">
        <f t="shared" si="313"/>
        <v>-6.2980358784085588E-2</v>
      </c>
      <c r="CD141" s="68">
        <f t="shared" si="313"/>
        <v>-1.6906087563186785</v>
      </c>
      <c r="CE141" s="68">
        <f t="shared" si="314"/>
        <v>-1.7535891151027641</v>
      </c>
      <c r="CK141" t="str">
        <f t="shared" si="324"/>
        <v>81 Process, plant and machine operatives</v>
      </c>
      <c r="CL141" s="68">
        <f t="shared" si="315"/>
        <v>-0.38979812846976492</v>
      </c>
      <c r="CM141" s="68">
        <f t="shared" si="315"/>
        <v>-0.47155872181846736</v>
      </c>
      <c r="CN141" s="68">
        <f t="shared" si="315"/>
        <v>-0.7163133808196982</v>
      </c>
      <c r="CO141" s="68">
        <f t="shared" si="315"/>
        <v>-0.57294837654796993</v>
      </c>
      <c r="CP141" s="68">
        <f t="shared" si="316"/>
        <v>-1.2892617573676681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1.3344962748998782E-4</v>
      </c>
      <c r="C142" s="27">
        <f t="shared" si="299"/>
        <v>-4.0684823644027042E-3</v>
      </c>
      <c r="D142" s="27">
        <f t="shared" si="299"/>
        <v>1.7947014747106454E-2</v>
      </c>
      <c r="E142" s="27">
        <f t="shared" si="299"/>
        <v>2.2505097711707139E-2</v>
      </c>
      <c r="F142" s="27">
        <f t="shared" si="300"/>
        <v>4.0452112458813597E-2</v>
      </c>
      <c r="L142" t="str">
        <f t="shared" si="317"/>
        <v>82 Transport and mobile machine drivers and operatives</v>
      </c>
      <c r="M142" s="27">
        <f t="shared" si="301"/>
        <v>1.5041815929602603E-2</v>
      </c>
      <c r="N142" s="27">
        <f t="shared" si="301"/>
        <v>-3.6577197220949959E-2</v>
      </c>
      <c r="O142" s="27">
        <f t="shared" si="301"/>
        <v>9.8751903089925624E-2</v>
      </c>
      <c r="P142" s="27">
        <f t="shared" si="301"/>
        <v>0.1370693494985577</v>
      </c>
      <c r="Q142" s="27">
        <f t="shared" si="302"/>
        <v>0.23582125258848333</v>
      </c>
      <c r="W142" t="str">
        <f t="shared" si="318"/>
        <v>82 Transport and mobile machine drivers and operatives</v>
      </c>
      <c r="X142" s="27">
        <f t="shared" si="303"/>
        <v>3.4356967535762784E-2</v>
      </c>
      <c r="Y142" s="27">
        <f t="shared" si="303"/>
        <v>1.2611781418828794E-2</v>
      </c>
      <c r="Z142" s="27">
        <f t="shared" si="303"/>
        <v>0.20856299768069664</v>
      </c>
      <c r="AA142" s="27">
        <f t="shared" si="303"/>
        <v>0.45597863667719563</v>
      </c>
      <c r="AB142" s="27">
        <f t="shared" si="304"/>
        <v>0.66454163435789226</v>
      </c>
      <c r="AH142" t="str">
        <f t="shared" si="319"/>
        <v>82 Transport and mobile machine drivers and operatives</v>
      </c>
      <c r="AI142" s="27">
        <f t="shared" si="305"/>
        <v>1.1102897063994976E-2</v>
      </c>
      <c r="AJ142" s="27">
        <f t="shared" si="305"/>
        <v>-1.3059056652567902E-3</v>
      </c>
      <c r="AK142" s="27">
        <f t="shared" si="305"/>
        <v>7.3195301103243293E-2</v>
      </c>
      <c r="AL142" s="27">
        <f t="shared" si="305"/>
        <v>0.10959176340946419</v>
      </c>
      <c r="AM142" s="27">
        <f t="shared" si="306"/>
        <v>0.18278706451270749</v>
      </c>
      <c r="AS142" t="str">
        <f t="shared" si="320"/>
        <v>82 Transport and mobile machine drivers and operatives</v>
      </c>
      <c r="AT142" s="27">
        <f t="shared" si="307"/>
        <v>-1.1272498713108536E-3</v>
      </c>
      <c r="AU142" s="27">
        <f t="shared" si="307"/>
        <v>-1.1598590975573253E-2</v>
      </c>
      <c r="AV142" s="27">
        <f t="shared" si="307"/>
        <v>0.12632350878003495</v>
      </c>
      <c r="AW142" s="27">
        <f t="shared" si="307"/>
        <v>0.18477804189558056</v>
      </c>
      <c r="AX142" s="27">
        <f t="shared" si="308"/>
        <v>0.31110155067561551</v>
      </c>
      <c r="BD142" t="str">
        <f t="shared" si="321"/>
        <v>82 Transport and mobile machine drivers and operatives</v>
      </c>
      <c r="BE142" s="27">
        <f t="shared" si="309"/>
        <v>-8.9046235699061782E-2</v>
      </c>
      <c r="BF142" s="27">
        <f t="shared" si="309"/>
        <v>-2.1966316649229878E-2</v>
      </c>
      <c r="BG142" s="27">
        <f t="shared" si="309"/>
        <v>3.065166912529893E-2</v>
      </c>
      <c r="BH142" s="27">
        <f t="shared" si="309"/>
        <v>0.37712837686549205</v>
      </c>
      <c r="BI142" s="27">
        <f t="shared" si="310"/>
        <v>0.40778004599079098</v>
      </c>
      <c r="BO142" t="str">
        <f t="shared" si="322"/>
        <v>82 Transport and mobile machine drivers and operatives</v>
      </c>
      <c r="BP142" s="27">
        <f t="shared" si="311"/>
        <v>-0.54731241014024068</v>
      </c>
      <c r="BQ142" s="27">
        <f t="shared" si="311"/>
        <v>-9.5522168034807287E-2</v>
      </c>
      <c r="BR142" s="27">
        <f t="shared" si="311"/>
        <v>-0.1811410746151827</v>
      </c>
      <c r="BS142" s="27">
        <f t="shared" si="311"/>
        <v>-0.37497656695077586</v>
      </c>
      <c r="BT142" s="27">
        <f t="shared" si="312"/>
        <v>-0.55611764156595855</v>
      </c>
      <c r="BZ142" t="str">
        <f t="shared" si="323"/>
        <v>82 Transport and mobile machine drivers and operatives</v>
      </c>
      <c r="CA142" s="68">
        <f t="shared" si="313"/>
        <v>-1.2311198926840206</v>
      </c>
      <c r="CB142" s="68">
        <f t="shared" si="313"/>
        <v>-0.36007214371034779</v>
      </c>
      <c r="CC142" s="68">
        <f t="shared" si="313"/>
        <v>-0.15688507431606169</v>
      </c>
      <c r="CD142" s="68">
        <f t="shared" si="313"/>
        <v>-0.89220889872621489</v>
      </c>
      <c r="CE142" s="68">
        <f t="shared" si="314"/>
        <v>-1.0490939730422766</v>
      </c>
      <c r="CK142" t="str">
        <f t="shared" si="324"/>
        <v>82 Transport and mobile machine drivers and operatives</v>
      </c>
      <c r="CL142" s="68">
        <f t="shared" si="315"/>
        <v>-2.367914333116472E-2</v>
      </c>
      <c r="CM142" s="68">
        <f t="shared" si="315"/>
        <v>-0.37867160270149824</v>
      </c>
      <c r="CN142" s="68">
        <f t="shared" si="315"/>
        <v>-0.20151664937192915</v>
      </c>
      <c r="CO142" s="68">
        <f t="shared" si="315"/>
        <v>-0.72386684695618009</v>
      </c>
      <c r="CP142" s="68">
        <f t="shared" si="316"/>
        <v>-0.92538349632810923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-5.7822659907483817E-7</v>
      </c>
      <c r="C143" s="27">
        <f t="shared" si="299"/>
        <v>-8.1424044947093436E-5</v>
      </c>
      <c r="D143" s="27">
        <f t="shared" si="299"/>
        <v>2.0069243022073427E-3</v>
      </c>
      <c r="E143" s="27">
        <f t="shared" si="299"/>
        <v>3.5931982877931853E-3</v>
      </c>
      <c r="F143" s="27">
        <f t="shared" si="300"/>
        <v>5.6001225900005275E-3</v>
      </c>
      <c r="L143" t="str">
        <f t="shared" si="317"/>
        <v>91 Elementary trades and related occupations</v>
      </c>
      <c r="M143" s="27">
        <f t="shared" si="301"/>
        <v>-8.7030218870391279E-3</v>
      </c>
      <c r="N143" s="27">
        <f t="shared" si="301"/>
        <v>-4.1125043140963907E-2</v>
      </c>
      <c r="O143" s="27">
        <f t="shared" si="301"/>
        <v>0.13034480466384024</v>
      </c>
      <c r="P143" s="27">
        <f t="shared" si="301"/>
        <v>0.22006346674121463</v>
      </c>
      <c r="Q143" s="27">
        <f t="shared" si="302"/>
        <v>0.35040827140505487</v>
      </c>
      <c r="W143" t="str">
        <f t="shared" si="318"/>
        <v>91 Elementary trades and related occupations</v>
      </c>
      <c r="X143" s="27">
        <f t="shared" si="303"/>
        <v>-3.9698884651337807E-2</v>
      </c>
      <c r="Y143" s="27">
        <f t="shared" si="303"/>
        <v>-6.4260121425405825E-2</v>
      </c>
      <c r="Z143" s="27">
        <f t="shared" si="303"/>
        <v>0.52197740631322853</v>
      </c>
      <c r="AA143" s="27">
        <f t="shared" si="303"/>
        <v>0.47022415819369823</v>
      </c>
      <c r="AB143" s="27">
        <f t="shared" si="304"/>
        <v>0.99220156450692676</v>
      </c>
      <c r="AH143" t="str">
        <f t="shared" si="319"/>
        <v>91 Elementary trades and related occupations</v>
      </c>
      <c r="AI143" s="27">
        <f t="shared" si="305"/>
        <v>-1.1607745460811669E-2</v>
      </c>
      <c r="AJ143" s="27">
        <f t="shared" si="305"/>
        <v>-3.9521956116380791E-2</v>
      </c>
      <c r="AK143" s="27">
        <f t="shared" si="305"/>
        <v>0.33068897484999876</v>
      </c>
      <c r="AL143" s="27">
        <f t="shared" si="305"/>
        <v>0.33605801472734564</v>
      </c>
      <c r="AM143" s="27">
        <f t="shared" si="306"/>
        <v>0.66674698957734435</v>
      </c>
      <c r="AS143" t="str">
        <f t="shared" si="320"/>
        <v>91 Elementary trades and related occupations</v>
      </c>
      <c r="AT143" s="27">
        <f t="shared" si="307"/>
        <v>-3.9949937871848917E-2</v>
      </c>
      <c r="AU143" s="27">
        <f t="shared" si="307"/>
        <v>-1.8058660374931118E-2</v>
      </c>
      <c r="AV143" s="27">
        <f t="shared" si="307"/>
        <v>0.34225674295247843</v>
      </c>
      <c r="AW143" s="27">
        <f t="shared" si="307"/>
        <v>0.28586089432928796</v>
      </c>
      <c r="AX143" s="27">
        <f t="shared" si="308"/>
        <v>0.62811763728176639</v>
      </c>
      <c r="BD143" t="str">
        <f t="shared" si="321"/>
        <v>91 Elementary trades and related occupations</v>
      </c>
      <c r="BE143" s="27">
        <f t="shared" si="309"/>
        <v>-0.26299884355279746</v>
      </c>
      <c r="BF143" s="27">
        <f t="shared" si="309"/>
        <v>-2.4460944263551054E-2</v>
      </c>
      <c r="BG143" s="27">
        <f t="shared" si="309"/>
        <v>1.2994725814569847</v>
      </c>
      <c r="BH143" s="27">
        <f t="shared" si="309"/>
        <v>1.2787273872427556</v>
      </c>
      <c r="BI143" s="27">
        <f t="shared" si="310"/>
        <v>2.5781999686997406</v>
      </c>
      <c r="BO143" t="str">
        <f t="shared" si="322"/>
        <v>91 Elementary trades and related occupations</v>
      </c>
      <c r="BP143" s="27">
        <f t="shared" si="311"/>
        <v>-0.54985140669903254</v>
      </c>
      <c r="BQ143" s="27">
        <f t="shared" si="311"/>
        <v>7.0492350030582074E-4</v>
      </c>
      <c r="BR143" s="27">
        <f t="shared" si="311"/>
        <v>1.2542453921337104</v>
      </c>
      <c r="BS143" s="27">
        <f t="shared" si="311"/>
        <v>0.11618992796868355</v>
      </c>
      <c r="BT143" s="27">
        <f t="shared" si="312"/>
        <v>1.370435320102394</v>
      </c>
      <c r="BZ143" t="str">
        <f t="shared" si="323"/>
        <v>91 Elementary trades and related occupations</v>
      </c>
      <c r="CA143" s="68">
        <f t="shared" si="313"/>
        <v>-0.72683359837372441</v>
      </c>
      <c r="CB143" s="68">
        <f t="shared" si="313"/>
        <v>-0.38115642314289966</v>
      </c>
      <c r="CC143" s="68">
        <f t="shared" si="313"/>
        <v>1.5983947655990254</v>
      </c>
      <c r="CD143" s="68">
        <f t="shared" si="313"/>
        <v>-0.51934731495750119</v>
      </c>
      <c r="CE143" s="68">
        <f t="shared" si="314"/>
        <v>1.0790474506415242</v>
      </c>
      <c r="CK143" t="str">
        <f t="shared" si="324"/>
        <v>91 Elementary trades and related occupations</v>
      </c>
      <c r="CL143" s="68">
        <f t="shared" si="315"/>
        <v>-0.3459523801133717</v>
      </c>
      <c r="CM143" s="68">
        <f t="shared" si="315"/>
        <v>-0.32911155985770812</v>
      </c>
      <c r="CN143" s="68">
        <f t="shared" si="315"/>
        <v>0.60651772930940151</v>
      </c>
      <c r="CO143" s="68">
        <f t="shared" si="315"/>
        <v>-0.5613049708621578</v>
      </c>
      <c r="CP143" s="68">
        <f t="shared" si="316"/>
        <v>4.5212758447243706E-2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4.3465009581451254E-3</v>
      </c>
      <c r="C144" s="27">
        <f t="shared" si="299"/>
        <v>-5.7192241863491602E-3</v>
      </c>
      <c r="D144" s="27">
        <f t="shared" si="299"/>
        <v>1.0637948084111525E-2</v>
      </c>
      <c r="E144" s="27">
        <f t="shared" si="299"/>
        <v>1.5355444222615207E-2</v>
      </c>
      <c r="F144" s="27">
        <f t="shared" si="300"/>
        <v>2.5993392306726731E-2</v>
      </c>
      <c r="L144" t="str">
        <f t="shared" ref="L144" si="325">A144</f>
        <v>92 Elementary administration and service occupations</v>
      </c>
      <c r="M144" s="27">
        <f t="shared" si="301"/>
        <v>7.7523142190789485E-2</v>
      </c>
      <c r="N144" s="27">
        <f t="shared" si="301"/>
        <v>-0.15740881118916861</v>
      </c>
      <c r="O144" s="27">
        <f t="shared" si="301"/>
        <v>0.37124732480177947</v>
      </c>
      <c r="P144" s="27">
        <f t="shared" si="301"/>
        <v>0.50306996398803383</v>
      </c>
      <c r="Q144" s="27">
        <f t="shared" si="302"/>
        <v>0.8743172887898133</v>
      </c>
      <c r="W144" t="str">
        <f t="shared" ref="W144" si="326">A144</f>
        <v>92 Elementary administration and service occupations</v>
      </c>
      <c r="X144" s="27">
        <f t="shared" si="303"/>
        <v>0.17270253783896727</v>
      </c>
      <c r="Y144" s="27">
        <f t="shared" si="303"/>
        <v>-0.25091882894019779</v>
      </c>
      <c r="Z144" s="27">
        <f t="shared" si="303"/>
        <v>0.57749471760804294</v>
      </c>
      <c r="AA144" s="27">
        <f t="shared" si="303"/>
        <v>0.92118010539262496</v>
      </c>
      <c r="AB144" s="27">
        <f t="shared" si="304"/>
        <v>1.4986748230006679</v>
      </c>
      <c r="AH144" t="str">
        <f t="shared" ref="AH144" si="327">L144</f>
        <v>92 Elementary administration and service occupations</v>
      </c>
      <c r="AI144" s="27">
        <f t="shared" si="305"/>
        <v>0.10195471461043426</v>
      </c>
      <c r="AJ144" s="27">
        <f t="shared" si="305"/>
        <v>-8.8397957783355796E-2</v>
      </c>
      <c r="AK144" s="27">
        <f t="shared" si="305"/>
        <v>0.21196897793319525</v>
      </c>
      <c r="AL144" s="27">
        <f t="shared" si="305"/>
        <v>0.45454357347404439</v>
      </c>
      <c r="AM144" s="27">
        <f t="shared" si="306"/>
        <v>0.66651255140723964</v>
      </c>
      <c r="AS144" t="str">
        <f t="shared" ref="AS144" si="328">W144</f>
        <v>92 Elementary administration and service occupations</v>
      </c>
      <c r="AT144" s="27">
        <f t="shared" si="307"/>
        <v>1.0530718093545E-2</v>
      </c>
      <c r="AU144" s="27">
        <f t="shared" si="307"/>
        <v>-6.4466288617652356E-2</v>
      </c>
      <c r="AV144" s="27">
        <f t="shared" si="307"/>
        <v>0.16175548151721331</v>
      </c>
      <c r="AW144" s="27">
        <f t="shared" si="307"/>
        <v>0.38675417327645789</v>
      </c>
      <c r="AX144" s="27">
        <f t="shared" si="308"/>
        <v>0.5485096547936712</v>
      </c>
      <c r="BD144" t="str">
        <f t="shared" ref="BD144" si="329">AH144</f>
        <v>92 Elementary administration and service occupations</v>
      </c>
      <c r="BE144" s="27">
        <f t="shared" si="309"/>
        <v>-1.0527714411627755</v>
      </c>
      <c r="BF144" s="27">
        <f t="shared" si="309"/>
        <v>-9.1722705640044921E-2</v>
      </c>
      <c r="BG144" s="27">
        <f t="shared" si="309"/>
        <v>-1.1452052046662402</v>
      </c>
      <c r="BH144" s="27">
        <f t="shared" si="309"/>
        <v>0.26295200179519185</v>
      </c>
      <c r="BI144" s="27">
        <f t="shared" si="310"/>
        <v>-0.88225320287104836</v>
      </c>
      <c r="BO144" t="str">
        <f t="shared" ref="BO144" si="330">AS144</f>
        <v>92 Elementary administration and service occupations</v>
      </c>
      <c r="BP144" s="27">
        <f t="shared" si="311"/>
        <v>-1.3098249753746565</v>
      </c>
      <c r="BQ144" s="27">
        <f t="shared" si="311"/>
        <v>7.2925367915024353E-2</v>
      </c>
      <c r="BR144" s="27">
        <f t="shared" si="311"/>
        <v>-2.3431319230839751</v>
      </c>
      <c r="BS144" s="27">
        <f t="shared" si="311"/>
        <v>-2.0512446544174683</v>
      </c>
      <c r="BT144" s="27">
        <f t="shared" si="312"/>
        <v>-4.3943765775014434</v>
      </c>
      <c r="BZ144" t="str">
        <f t="shared" ref="BZ144" si="331">BD144</f>
        <v>92 Elementary administration and service occupations</v>
      </c>
      <c r="CA144" s="68">
        <f t="shared" si="313"/>
        <v>-1.5700086973911525</v>
      </c>
      <c r="CB144" s="68">
        <f t="shared" si="313"/>
        <v>-1.7458985307594972</v>
      </c>
      <c r="CC144" s="68">
        <f t="shared" si="313"/>
        <v>-1.5093508761249552</v>
      </c>
      <c r="CD144" s="68">
        <f t="shared" si="313"/>
        <v>-3.0584776792666766</v>
      </c>
      <c r="CE144" s="68">
        <f t="shared" si="314"/>
        <v>-4.5678285553916318</v>
      </c>
      <c r="CK144" t="str">
        <f t="shared" ref="CK144" si="332">BO144</f>
        <v>92 Elementary administration and service occupations</v>
      </c>
      <c r="CL144" s="68">
        <f t="shared" si="315"/>
        <v>-1.5811615045773113</v>
      </c>
      <c r="CM144" s="68">
        <f t="shared" si="315"/>
        <v>-1.5982724851422319</v>
      </c>
      <c r="CN144" s="68">
        <f t="shared" si="315"/>
        <v>-1.4655659624188879</v>
      </c>
      <c r="CO144" s="68">
        <f t="shared" si="315"/>
        <v>-1.1160579731145059</v>
      </c>
      <c r="CP144" s="68">
        <f t="shared" si="316"/>
        <v>-2.5816239355333939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0.7433023756657926</v>
      </c>
      <c r="C146" s="29">
        <f>D35-C35</f>
        <v>-0.25405377223460501</v>
      </c>
      <c r="D146" s="29">
        <f>E35-D35</f>
        <v>1.9717701662301996</v>
      </c>
      <c r="E146" s="29">
        <f>F35-E35</f>
        <v>2.6636645628748736</v>
      </c>
      <c r="F146" s="29">
        <f t="shared" ref="F146" si="334">F35-D35</f>
        <v>4.6354347291050733</v>
      </c>
      <c r="L146" s="24" t="str">
        <f t="shared" ref="L146" si="335">L35</f>
        <v>All occupations</v>
      </c>
      <c r="M146" s="29">
        <f>N35-M35</f>
        <v>6.5179784527630531</v>
      </c>
      <c r="N146" s="29">
        <f t="shared" ref="N146" si="336">O35-N35</f>
        <v>-1.7754611278450838</v>
      </c>
      <c r="O146" s="29">
        <f>P35-O35</f>
        <v>14.414667455559254</v>
      </c>
      <c r="P146" s="29">
        <f>Q35-P35</f>
        <v>19.756241427934484</v>
      </c>
      <c r="Q146" s="29">
        <f>Q35-O35</f>
        <v>34.170908883493738</v>
      </c>
      <c r="W146" s="24" t="str">
        <f t="shared" ref="W146" si="337">W35</f>
        <v>All occupations</v>
      </c>
      <c r="X146" s="29">
        <f>Y35-X35</f>
        <v>4.8536667081949076</v>
      </c>
      <c r="Y146" s="29">
        <f t="shared" ref="Y146" si="338">Z35-Y35</f>
        <v>1.7052989902961855</v>
      </c>
      <c r="Z146" s="29">
        <f>AA35-Z35</f>
        <v>9.7498100516215374</v>
      </c>
      <c r="AA146" s="29">
        <f>AB35-AA35</f>
        <v>16.190441452329125</v>
      </c>
      <c r="AB146" s="29">
        <f>AB35-Z35</f>
        <v>25.940251503950662</v>
      </c>
      <c r="AH146" s="24" t="str">
        <f t="shared" ref="AH146" si="339">AH35</f>
        <v>All occupations</v>
      </c>
      <c r="AI146" s="29">
        <f>AJ35-AI35</f>
        <v>-1.2078788522648694</v>
      </c>
      <c r="AJ146" s="29">
        <f t="shared" ref="AJ146" si="340">AK35-AJ35</f>
        <v>-0.50441275407390762</v>
      </c>
      <c r="AK146" s="29">
        <f>AL35-AK35</f>
        <v>1.3464314019668358</v>
      </c>
      <c r="AL146" s="29">
        <f>AM35-AL35</f>
        <v>2.9529517090742097</v>
      </c>
      <c r="AM146" s="29">
        <f>AM35-AK35</f>
        <v>4.2993831110410454</v>
      </c>
      <c r="AS146" s="24" t="str">
        <f t="shared" ref="AS146" si="341">AS35</f>
        <v>All occupations</v>
      </c>
      <c r="AT146" s="29">
        <f>AU35-AT35</f>
        <v>0.64440037598713218</v>
      </c>
      <c r="AU146" s="29">
        <f t="shared" ref="AU146" si="342">AV35-AU35</f>
        <v>7.9338372045313577E-2</v>
      </c>
      <c r="AV146" s="29">
        <f>AW35-AV35</f>
        <v>2.5374848423813283</v>
      </c>
      <c r="AW146" s="29">
        <f>AX35-AW35</f>
        <v>4.4667917071857026</v>
      </c>
      <c r="AX146" s="29">
        <f>AX35-AV35</f>
        <v>7.0042765495670309</v>
      </c>
      <c r="BD146" s="24" t="str">
        <f t="shared" ref="BD146" si="343">BD35</f>
        <v>All occupations</v>
      </c>
      <c r="BE146" s="29">
        <f>BF35-BE35</f>
        <v>-1.0340531830769919</v>
      </c>
      <c r="BF146" s="29">
        <f t="shared" ref="BF146" si="344">BG35-BF35</f>
        <v>7.1158105034206329</v>
      </c>
      <c r="BG146" s="29">
        <f>BH35-BG35</f>
        <v>-3.0631091478206969</v>
      </c>
      <c r="BH146" s="29">
        <f>BI35-BH35</f>
        <v>7.5201166333553431</v>
      </c>
      <c r="BI146" s="29">
        <f>BI35-BG35</f>
        <v>4.4570074855346462</v>
      </c>
      <c r="BO146" s="24" t="str">
        <f t="shared" ref="BO146" si="345">BO35</f>
        <v>All occupations</v>
      </c>
      <c r="BP146" s="29">
        <f>BQ35-BP35</f>
        <v>-8.6976031585791418</v>
      </c>
      <c r="BQ146" s="29">
        <f t="shared" ref="BQ146" si="346">BR35-BQ35</f>
        <v>6.3800801066447548</v>
      </c>
      <c r="BR146" s="29">
        <f>BS35-BR35</f>
        <v>-12.586940019596767</v>
      </c>
      <c r="BS146" s="29">
        <f>BT35-BS35</f>
        <v>-15.942245533898429</v>
      </c>
      <c r="BT146" s="29">
        <f>BT35-BR35</f>
        <v>-28.529185553495196</v>
      </c>
      <c r="BZ146" s="24" t="str">
        <f t="shared" ref="BZ146" si="347">BZ35</f>
        <v>All occupations</v>
      </c>
      <c r="CA146" s="70">
        <f>CB35-CA35</f>
        <v>-9.4165381916917426</v>
      </c>
      <c r="CB146" s="70">
        <f t="shared" ref="CB146" si="348">CC35-CB35</f>
        <v>-6.2749921275061382</v>
      </c>
      <c r="CC146" s="70">
        <f>CD35-CC35</f>
        <v>-5.7382424514931216</v>
      </c>
      <c r="CD146" s="70">
        <f>CE35-CD35</f>
        <v>-17.325831738573655</v>
      </c>
      <c r="CE146" s="70">
        <f>CE35-CC35</f>
        <v>-23.064074190066776</v>
      </c>
      <c r="CK146" s="24" t="str">
        <f t="shared" ref="CK146" si="349">CK35</f>
        <v>All occupations</v>
      </c>
      <c r="CL146" s="70">
        <f>CM35-CL35</f>
        <v>-2.9572745269978178</v>
      </c>
      <c r="CM146" s="70">
        <f t="shared" ref="CM146" si="350">CN35-CM35</f>
        <v>-5.6426081907474668</v>
      </c>
      <c r="CN146" s="70">
        <f>CO35-CN35</f>
        <v>-3.7198722988485251</v>
      </c>
      <c r="CO146" s="70">
        <f>CP35-CO35</f>
        <v>-6.169130220281847</v>
      </c>
      <c r="CP146" s="70">
        <f>CP35-CN35</f>
        <v>-9.8890025191303721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York and North Yorkshire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0.32692391288030304</v>
      </c>
      <c r="C8" s="69">
        <f>'Basic T2'!O8</f>
        <v>3.039968357562985</v>
      </c>
      <c r="D8" s="69">
        <f>'Basic T2'!Z8</f>
        <v>7.7708810175371354</v>
      </c>
      <c r="E8" s="69">
        <f>'Basic T2'!AK8</f>
        <v>1.617226354507485</v>
      </c>
      <c r="F8" s="69">
        <f>'Basic T2'!AV8</f>
        <v>2.1764098606175253</v>
      </c>
      <c r="G8" s="69">
        <f>'Basic T2'!BG8</f>
        <v>6.6154381494331753</v>
      </c>
      <c r="H8" s="69">
        <f>'Basic T2'!BR8</f>
        <v>4.5724527902648093</v>
      </c>
      <c r="I8" s="69">
        <f>'Basic T2'!CC8</f>
        <v>3.0119007659703705</v>
      </c>
      <c r="J8" s="69">
        <f>'Basic T2'!CN8</f>
        <v>0.58555915812365245</v>
      </c>
      <c r="K8" s="309">
        <f>SUM(B8:J8)</f>
        <v>29.716760366897439</v>
      </c>
      <c r="L8" s="97"/>
      <c r="M8" s="97">
        <f t="shared" ref="M8:M33" si="0">B8/B$35*100</f>
        <v>5.8704033086071163</v>
      </c>
      <c r="N8" s="97">
        <f t="shared" ref="N8:N33" si="1">C8/C$35*100</f>
        <v>7.7976280104060338</v>
      </c>
      <c r="O8" s="97">
        <f t="shared" ref="O8:O33" si="2">D8/D$35*100</f>
        <v>9.8147523515963098</v>
      </c>
      <c r="P8" s="97">
        <f t="shared" ref="P8:P33" si="3">E8/E$35*100</f>
        <v>7.3760271719365305</v>
      </c>
      <c r="Q8" s="97">
        <f t="shared" ref="Q8:Q33" si="4">F8/F$35*100</f>
        <v>9.897273130700734</v>
      </c>
      <c r="R8" s="97">
        <f t="shared" ref="R8:R33" si="5">G8/G$35*100</f>
        <v>6.3605932360264505</v>
      </c>
      <c r="S8" s="97">
        <f t="shared" ref="S8:S33" si="6">H8/H$35*100</f>
        <v>4.80599039692859</v>
      </c>
      <c r="T8" s="97">
        <f t="shared" ref="T8:T33" si="7">I8/I$35*100</f>
        <v>5.37386022519311</v>
      </c>
      <c r="U8" s="97">
        <f t="shared" ref="U8:U33" si="8">J8/J$35*100</f>
        <v>2.9432993403114072</v>
      </c>
      <c r="V8" s="97">
        <f t="shared" ref="V8:V33" si="9">K8/K$35*100</f>
        <v>6.7120874489022651</v>
      </c>
      <c r="W8" s="97"/>
      <c r="X8" s="97">
        <f t="shared" ref="X8:X32" si="10">IF($K8&gt;0,B8/$K8*100,0)</f>
        <v>1.1001330859889937</v>
      </c>
      <c r="Y8" s="97">
        <f t="shared" ref="Y8:AG23" si="11">IF($K8&gt;0,C8/$K8*100,0)</f>
        <v>10.229810787010667</v>
      </c>
      <c r="Z8" s="97">
        <f t="shared" si="11"/>
        <v>26.149825625653989</v>
      </c>
      <c r="AA8" s="97">
        <f t="shared" si="11"/>
        <v>5.4421354634234334</v>
      </c>
      <c r="AB8" s="97">
        <f t="shared" si="11"/>
        <v>7.3238463202129731</v>
      </c>
      <c r="AC8" s="97">
        <f t="shared" si="11"/>
        <v>22.26163978763428</v>
      </c>
      <c r="AD8" s="97">
        <f t="shared" si="11"/>
        <v>15.386780839536693</v>
      </c>
      <c r="AE8" s="97">
        <f t="shared" si="11"/>
        <v>10.13536041205028</v>
      </c>
      <c r="AF8" s="97">
        <f>IF($K8&gt;0,J8/$K8*100,0)</f>
        <v>1.9704676784886945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0.15461285472877007</v>
      </c>
      <c r="C9" s="69">
        <f>'Basic T2'!O9</f>
        <v>1.3042463209536388</v>
      </c>
      <c r="D9" s="69">
        <f>'Basic T2'!Z9</f>
        <v>3.220829974410524</v>
      </c>
      <c r="E9" s="69">
        <f>'Basic T2'!AK9</f>
        <v>1.0174309060162683</v>
      </c>
      <c r="F9" s="69">
        <f>'Basic T2'!AV9</f>
        <v>0.97931370349556002</v>
      </c>
      <c r="G9" s="69">
        <f>'Basic T2'!BG9</f>
        <v>3.1998346710112724</v>
      </c>
      <c r="H9" s="69">
        <f>'Basic T2'!BR9</f>
        <v>3.3978793030902179</v>
      </c>
      <c r="I9" s="69">
        <f>'Basic T2'!CC9</f>
        <v>2.0940654142350845</v>
      </c>
      <c r="J9" s="69">
        <f>'Basic T2'!CN9</f>
        <v>0.64142518390365211</v>
      </c>
      <c r="K9" s="309">
        <f>SUM(B9:J9)</f>
        <v>16.009638331844986</v>
      </c>
      <c r="L9" s="97"/>
      <c r="M9" s="97">
        <f t="shared" si="0"/>
        <v>2.7763029200169833</v>
      </c>
      <c r="N9" s="97">
        <f t="shared" si="1"/>
        <v>3.3454386521608384</v>
      </c>
      <c r="O9" s="97">
        <f t="shared" si="2"/>
        <v>4.0679619845030661</v>
      </c>
      <c r="P9" s="97">
        <f t="shared" si="3"/>
        <v>4.640412881862459</v>
      </c>
      <c r="Q9" s="97">
        <f t="shared" si="4"/>
        <v>4.4534512453382806</v>
      </c>
      <c r="R9" s="97">
        <f t="shared" si="5"/>
        <v>3.0765682189290966</v>
      </c>
      <c r="S9" s="97">
        <f t="shared" si="6"/>
        <v>3.5714256766833126</v>
      </c>
      <c r="T9" s="97">
        <f t="shared" si="7"/>
        <v>3.7362501997587922</v>
      </c>
      <c r="U9" s="97">
        <f t="shared" si="8"/>
        <v>3.2241086053410735</v>
      </c>
      <c r="V9" s="97">
        <f t="shared" si="9"/>
        <v>3.6160769606751195</v>
      </c>
      <c r="W9" s="97"/>
      <c r="X9" s="97">
        <f t="shared" si="10"/>
        <v>0.9657485792244761</v>
      </c>
      <c r="Y9" s="97">
        <f t="shared" si="11"/>
        <v>8.1466320095398093</v>
      </c>
      <c r="Z9" s="97">
        <f t="shared" si="11"/>
        <v>20.118068301417701</v>
      </c>
      <c r="AA9" s="97">
        <f t="shared" si="11"/>
        <v>6.3551148684757157</v>
      </c>
      <c r="AB9" s="97">
        <f t="shared" si="11"/>
        <v>6.1170257765760638</v>
      </c>
      <c r="AC9" s="97">
        <f t="shared" si="11"/>
        <v>19.986926654341953</v>
      </c>
      <c r="AD9" s="97">
        <f t="shared" si="11"/>
        <v>21.223960420963731</v>
      </c>
      <c r="AE9" s="97">
        <f t="shared" si="11"/>
        <v>13.08002948492441</v>
      </c>
      <c r="AF9" s="97">
        <f t="shared" si="11"/>
        <v>4.006493904536149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0.95247883444182235</v>
      </c>
      <c r="C10" s="69">
        <f>'Basic T2'!O10</f>
        <v>3.7092452833147176</v>
      </c>
      <c r="D10" s="69">
        <f>'Basic T2'!Z10</f>
        <v>6.6186477592378976</v>
      </c>
      <c r="E10" s="69">
        <f>'Basic T2'!AK10</f>
        <v>0.73965985218670871</v>
      </c>
      <c r="F10" s="69">
        <f>'Basic T2'!AV10</f>
        <v>1.8137816352430967</v>
      </c>
      <c r="G10" s="69">
        <f>'Basic T2'!BG10</f>
        <v>3.5435529596545656</v>
      </c>
      <c r="H10" s="69">
        <f>'Basic T2'!BR10</f>
        <v>2.2548743368228337</v>
      </c>
      <c r="I10" s="69">
        <f>'Basic T2'!CC10</f>
        <v>1.207697251029185</v>
      </c>
      <c r="J10" s="69">
        <f>'Basic T2'!CN10</f>
        <v>0.29958429991835395</v>
      </c>
      <c r="K10" s="309">
        <f t="shared" ref="K10:K32" si="12">SUM(B10:J10)</f>
        <v>21.139522211849179</v>
      </c>
      <c r="L10" s="97"/>
      <c r="M10" s="97">
        <f t="shared" si="0"/>
        <v>17.103168905031186</v>
      </c>
      <c r="N10" s="97">
        <f t="shared" si="1"/>
        <v>9.514347360453419</v>
      </c>
      <c r="O10" s="97">
        <f t="shared" si="2"/>
        <v>8.3594625259049486</v>
      </c>
      <c r="P10" s="97">
        <f t="shared" si="3"/>
        <v>3.3735235346082595</v>
      </c>
      <c r="Q10" s="97">
        <f t="shared" si="4"/>
        <v>8.248213063304382</v>
      </c>
      <c r="R10" s="97">
        <f t="shared" si="5"/>
        <v>3.4070455316117703</v>
      </c>
      <c r="S10" s="97">
        <f t="shared" si="6"/>
        <v>2.370041836653638</v>
      </c>
      <c r="T10" s="97">
        <f t="shared" si="7"/>
        <v>2.154784212915414</v>
      </c>
      <c r="U10" s="97">
        <f t="shared" si="8"/>
        <v>1.5058534395446062</v>
      </c>
      <c r="V10" s="97">
        <f t="shared" si="9"/>
        <v>4.7747574083479245</v>
      </c>
      <c r="W10" s="97"/>
      <c r="X10" s="97">
        <f t="shared" si="10"/>
        <v>4.5056781553366259</v>
      </c>
      <c r="Y10" s="97">
        <f t="shared" si="11"/>
        <v>17.546495356624483</v>
      </c>
      <c r="Z10" s="97">
        <f t="shared" si="11"/>
        <v>31.309353602741297</v>
      </c>
      <c r="AA10" s="97">
        <f t="shared" si="11"/>
        <v>3.4989430923472469</v>
      </c>
      <c r="AB10" s="97">
        <f t="shared" si="11"/>
        <v>8.5800502824346285</v>
      </c>
      <c r="AC10" s="97">
        <f t="shared" si="11"/>
        <v>16.762691815562057</v>
      </c>
      <c r="AD10" s="97">
        <f t="shared" si="11"/>
        <v>10.666628669397863</v>
      </c>
      <c r="AE10" s="97">
        <f t="shared" si="11"/>
        <v>5.7129827198849528</v>
      </c>
      <c r="AF10" s="97">
        <f t="shared" si="11"/>
        <v>1.4171763056708546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1.1031673878726107</v>
      </c>
      <c r="C11" s="69">
        <f>'Basic T2'!O11</f>
        <v>3.2376712089804989</v>
      </c>
      <c r="D11" s="69">
        <f>'Basic T2'!Z11</f>
        <v>6.7187745199332332</v>
      </c>
      <c r="E11" s="69">
        <f>'Basic T2'!AK11</f>
        <v>2.1183376523478405</v>
      </c>
      <c r="F11" s="69">
        <f>'Basic T2'!AV11</f>
        <v>0.47314717658822236</v>
      </c>
      <c r="G11" s="69">
        <f>'Basic T2'!BG11</f>
        <v>2.3309267541982068</v>
      </c>
      <c r="H11" s="69">
        <f>'Basic T2'!BR11</f>
        <v>1.5892753771086003</v>
      </c>
      <c r="I11" s="69">
        <f>'Basic T2'!CC11</f>
        <v>0.80404513999745997</v>
      </c>
      <c r="J11" s="69">
        <f>'Basic T2'!CN11</f>
        <v>0.12279760722094812</v>
      </c>
      <c r="K11" s="309">
        <f t="shared" si="12"/>
        <v>18.498142824247619</v>
      </c>
      <c r="L11" s="97"/>
      <c r="M11" s="97">
        <f t="shared" si="0"/>
        <v>19.809005180009333</v>
      </c>
      <c r="N11" s="97">
        <f t="shared" si="1"/>
        <v>8.3047429243211894</v>
      </c>
      <c r="O11" s="97">
        <f t="shared" si="2"/>
        <v>8.4859242948825564</v>
      </c>
      <c r="P11" s="97">
        <f t="shared" si="3"/>
        <v>9.661551729913759</v>
      </c>
      <c r="Q11" s="97">
        <f t="shared" si="4"/>
        <v>2.1516475009834921</v>
      </c>
      <c r="R11" s="97">
        <f t="shared" si="5"/>
        <v>2.2411330302735175</v>
      </c>
      <c r="S11" s="97">
        <f t="shared" si="6"/>
        <v>1.6704474711518338</v>
      </c>
      <c r="T11" s="97">
        <f t="shared" si="7"/>
        <v>1.4345845141747551</v>
      </c>
      <c r="U11" s="97">
        <f t="shared" si="8"/>
        <v>0.61723928540950734</v>
      </c>
      <c r="V11" s="97">
        <f t="shared" si="9"/>
        <v>4.178152353947084</v>
      </c>
      <c r="W11" s="97"/>
      <c r="X11" s="97">
        <f t="shared" si="10"/>
        <v>5.9636656412154183</v>
      </c>
      <c r="Y11" s="97">
        <f t="shared" si="11"/>
        <v>17.502682511114116</v>
      </c>
      <c r="Z11" s="97">
        <f t="shared" si="11"/>
        <v>36.32134633064986</v>
      </c>
      <c r="AA11" s="97">
        <f t="shared" si="11"/>
        <v>11.451623400653467</v>
      </c>
      <c r="AB11" s="97">
        <f t="shared" si="11"/>
        <v>2.5578090789093411</v>
      </c>
      <c r="AC11" s="97">
        <f t="shared" si="11"/>
        <v>12.600869051258465</v>
      </c>
      <c r="AD11" s="97">
        <f t="shared" si="11"/>
        <v>8.5915402005943893</v>
      </c>
      <c r="AE11" s="97">
        <f t="shared" si="11"/>
        <v>4.3466262945245866</v>
      </c>
      <c r="AF11" s="97">
        <f t="shared" si="11"/>
        <v>0.66383749108036594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1.557494036534852</v>
      </c>
      <c r="C12" s="69">
        <f>'Basic T2'!O12</f>
        <v>9.4246202814400917</v>
      </c>
      <c r="D12" s="69">
        <f>'Basic T2'!Z12</f>
        <v>5.4630401652560048</v>
      </c>
      <c r="E12" s="69">
        <f>'Basic T2'!AK12</f>
        <v>0.34765973346938606</v>
      </c>
      <c r="F12" s="69">
        <f>'Basic T2'!AV12</f>
        <v>0.18006892772898347</v>
      </c>
      <c r="G12" s="69">
        <f>'Basic T2'!BG12</f>
        <v>1.0645372148551644</v>
      </c>
      <c r="H12" s="69">
        <f>'Basic T2'!BR12</f>
        <v>0.8367869555385502</v>
      </c>
      <c r="I12" s="69">
        <f>'Basic T2'!CC12</f>
        <v>0.53934148131716309</v>
      </c>
      <c r="J12" s="69">
        <f>'Basic T2'!CN12</f>
        <v>0.1359579297930687</v>
      </c>
      <c r="K12" s="309">
        <f t="shared" si="12"/>
        <v>19.549506725933259</v>
      </c>
      <c r="L12" s="97"/>
      <c r="M12" s="97">
        <f t="shared" si="0"/>
        <v>27.967113401574956</v>
      </c>
      <c r="N12" s="97">
        <f t="shared" si="1"/>
        <v>24.174489484789127</v>
      </c>
      <c r="O12" s="97">
        <f t="shared" si="2"/>
        <v>6.8999108579589352</v>
      </c>
      <c r="P12" s="97">
        <f t="shared" si="3"/>
        <v>1.585645468558641</v>
      </c>
      <c r="Q12" s="97">
        <f t="shared" si="4"/>
        <v>0.81886752690069553</v>
      </c>
      <c r="R12" s="97">
        <f t="shared" si="5"/>
        <v>1.0235283068720635</v>
      </c>
      <c r="S12" s="97">
        <f t="shared" si="6"/>
        <v>0.87952577250348751</v>
      </c>
      <c r="T12" s="97">
        <f t="shared" si="7"/>
        <v>0.96229788411148087</v>
      </c>
      <c r="U12" s="97">
        <f t="shared" si="8"/>
        <v>0.6833893373853458</v>
      </c>
      <c r="V12" s="97">
        <f t="shared" si="9"/>
        <v>4.4156226017670308</v>
      </c>
      <c r="W12" s="97"/>
      <c r="X12" s="97">
        <f t="shared" si="10"/>
        <v>7.9669224311873261</v>
      </c>
      <c r="Y12" s="97">
        <f t="shared" si="11"/>
        <v>48.208992756517624</v>
      </c>
      <c r="Z12" s="97">
        <f t="shared" si="11"/>
        <v>27.944644547010732</v>
      </c>
      <c r="AA12" s="97">
        <f t="shared" si="11"/>
        <v>1.7783555275499636</v>
      </c>
      <c r="AB12" s="97">
        <f t="shared" si="11"/>
        <v>0.92109192448377386</v>
      </c>
      <c r="AC12" s="97">
        <f t="shared" si="11"/>
        <v>5.4453405386592699</v>
      </c>
      <c r="AD12" s="97">
        <f t="shared" si="11"/>
        <v>4.2803481810030348</v>
      </c>
      <c r="AE12" s="97">
        <f t="shared" si="11"/>
        <v>2.7588495652511962</v>
      </c>
      <c r="AF12" s="97">
        <f t="shared" si="11"/>
        <v>0.69545452833709953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0.42929933574803619</v>
      </c>
      <c r="C13" s="69">
        <f>'Basic T2'!O13</f>
        <v>5.560901797630839</v>
      </c>
      <c r="D13" s="69">
        <f>'Basic T2'!Z13</f>
        <v>10.220609511973631</v>
      </c>
      <c r="E13" s="69">
        <f>'Basic T2'!AK13</f>
        <v>0.9045944087824237</v>
      </c>
      <c r="F13" s="69">
        <f>'Basic T2'!AV13</f>
        <v>1.5532053032445121</v>
      </c>
      <c r="G13" s="69">
        <f>'Basic T2'!BG13</f>
        <v>4.6625813161874854</v>
      </c>
      <c r="H13" s="69">
        <f>'Basic T2'!BR13</f>
        <v>2.8440483572988149</v>
      </c>
      <c r="I13" s="69">
        <f>'Basic T2'!CC13</f>
        <v>1.6654082471551068</v>
      </c>
      <c r="J13" s="69">
        <f>'Basic T2'!CN13</f>
        <v>0.42070783296897524</v>
      </c>
      <c r="K13" s="309">
        <f t="shared" si="12"/>
        <v>28.261356110989819</v>
      </c>
      <c r="L13" s="97"/>
      <c r="M13" s="97">
        <f t="shared" si="0"/>
        <v>7.7087057314183607</v>
      </c>
      <c r="N13" s="97">
        <f t="shared" si="1"/>
        <v>14.263912817528423</v>
      </c>
      <c r="O13" s="97">
        <f t="shared" si="2"/>
        <v>12.908800304110619</v>
      </c>
      <c r="P13" s="97">
        <f t="shared" si="3"/>
        <v>4.1257755416637547</v>
      </c>
      <c r="Q13" s="97">
        <f t="shared" si="4"/>
        <v>7.0632362922221219</v>
      </c>
      <c r="R13" s="97">
        <f t="shared" si="5"/>
        <v>4.4829658311757443</v>
      </c>
      <c r="S13" s="97">
        <f t="shared" si="6"/>
        <v>2.989307866158863</v>
      </c>
      <c r="T13" s="97">
        <f t="shared" si="7"/>
        <v>2.9714362568688455</v>
      </c>
      <c r="U13" s="97">
        <f t="shared" si="8"/>
        <v>2.1146780304987414</v>
      </c>
      <c r="V13" s="97">
        <f t="shared" si="9"/>
        <v>6.3833571122657622</v>
      </c>
      <c r="W13" s="97"/>
      <c r="X13" s="97">
        <f t="shared" si="10"/>
        <v>1.519033036001755</v>
      </c>
      <c r="Y13" s="97">
        <f t="shared" si="11"/>
        <v>19.676698371414687</v>
      </c>
      <c r="Z13" s="97">
        <f t="shared" si="11"/>
        <v>36.164611039309627</v>
      </c>
      <c r="AA13" s="97">
        <f t="shared" si="11"/>
        <v>3.2008174173590338</v>
      </c>
      <c r="AB13" s="97">
        <f t="shared" si="11"/>
        <v>5.4958626088028613</v>
      </c>
      <c r="AC13" s="97">
        <f t="shared" si="11"/>
        <v>16.498080622445347</v>
      </c>
      <c r="AD13" s="97">
        <f t="shared" si="11"/>
        <v>10.063382472268794</v>
      </c>
      <c r="AE13" s="97">
        <f t="shared" si="11"/>
        <v>5.8928815751608248</v>
      </c>
      <c r="AF13" s="97">
        <f t="shared" si="11"/>
        <v>1.4886328572370848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0.15372589857948618</v>
      </c>
      <c r="C14" s="69">
        <f>'Basic T2'!O14</f>
        <v>0.89256622775905148</v>
      </c>
      <c r="D14" s="69">
        <f>'Basic T2'!Z14</f>
        <v>2.1155198133323716</v>
      </c>
      <c r="E14" s="69">
        <f>'Basic T2'!AK14</f>
        <v>0.37051937644824201</v>
      </c>
      <c r="F14" s="69">
        <f>'Basic T2'!AV14</f>
        <v>0.83938381783083316</v>
      </c>
      <c r="G14" s="69">
        <f>'Basic T2'!BG14</f>
        <v>1.9973796357934144</v>
      </c>
      <c r="H14" s="69">
        <f>'Basic T2'!BR14</f>
        <v>1.3167774716074598</v>
      </c>
      <c r="I14" s="69">
        <f>'Basic T2'!CC14</f>
        <v>0.99890518148994167</v>
      </c>
      <c r="J14" s="69">
        <f>'Basic T2'!CN14</f>
        <v>0.23475712398927132</v>
      </c>
      <c r="K14" s="309">
        <f t="shared" si="12"/>
        <v>8.9195345468300697</v>
      </c>
      <c r="L14" s="97"/>
      <c r="M14" s="97">
        <f t="shared" si="0"/>
        <v>2.7603763080188819</v>
      </c>
      <c r="N14" s="97">
        <f t="shared" si="1"/>
        <v>2.2894644286021086</v>
      </c>
      <c r="O14" s="97">
        <f t="shared" si="2"/>
        <v>2.6719368133284194</v>
      </c>
      <c r="P14" s="97">
        <f t="shared" si="3"/>
        <v>1.6899062897373556</v>
      </c>
      <c r="Q14" s="97">
        <f t="shared" si="4"/>
        <v>3.8171169212608413</v>
      </c>
      <c r="R14" s="97">
        <f t="shared" si="5"/>
        <v>1.9204350663142571</v>
      </c>
      <c r="S14" s="97">
        <f t="shared" si="6"/>
        <v>1.3840317601334615</v>
      </c>
      <c r="T14" s="97">
        <f t="shared" si="7"/>
        <v>1.7822555391590584</v>
      </c>
      <c r="U14" s="97">
        <f t="shared" si="8"/>
        <v>1.1800011639901897</v>
      </c>
      <c r="V14" s="97">
        <f t="shared" si="9"/>
        <v>2.0146440978983078</v>
      </c>
      <c r="W14" s="97"/>
      <c r="X14" s="97">
        <f t="shared" si="10"/>
        <v>1.7234744455821311</v>
      </c>
      <c r="Y14" s="97">
        <f t="shared" si="11"/>
        <v>10.006870011801929</v>
      </c>
      <c r="Z14" s="97">
        <f t="shared" si="11"/>
        <v>23.717827451929207</v>
      </c>
      <c r="AA14" s="97">
        <f t="shared" si="11"/>
        <v>4.1540214290657307</v>
      </c>
      <c r="AB14" s="97">
        <f t="shared" si="11"/>
        <v>9.4106235412154255</v>
      </c>
      <c r="AC14" s="97">
        <f t="shared" si="11"/>
        <v>22.393316885613352</v>
      </c>
      <c r="AD14" s="97">
        <f t="shared" si="11"/>
        <v>14.762849616131952</v>
      </c>
      <c r="AE14" s="97">
        <f t="shared" si="11"/>
        <v>11.199072958856854</v>
      </c>
      <c r="AF14" s="97">
        <f t="shared" si="11"/>
        <v>2.6319436598034378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2.6300244597048598E-2</v>
      </c>
      <c r="C15" s="69">
        <f>'Basic T2'!O15</f>
        <v>0.69414611910495427</v>
      </c>
      <c r="D15" s="69">
        <f>'Basic T2'!Z15</f>
        <v>2.1197067874307525</v>
      </c>
      <c r="E15" s="69">
        <f>'Basic T2'!AK15</f>
        <v>1.076647630864892</v>
      </c>
      <c r="F15" s="69">
        <f>'Basic T2'!AV15</f>
        <v>0.3490690069144835</v>
      </c>
      <c r="G15" s="69">
        <f>'Basic T2'!BG15</f>
        <v>1.7751357358832083</v>
      </c>
      <c r="H15" s="69">
        <f>'Basic T2'!BR15</f>
        <v>1.292737031408498</v>
      </c>
      <c r="I15" s="69">
        <f>'Basic T2'!CC15</f>
        <v>0.34055012570997462</v>
      </c>
      <c r="J15" s="69">
        <f>'Basic T2'!CN15</f>
        <v>6.3514402094421538E-2</v>
      </c>
      <c r="K15" s="309">
        <f t="shared" si="12"/>
        <v>7.7378070840082325</v>
      </c>
      <c r="L15" s="97"/>
      <c r="M15" s="97">
        <f t="shared" si="0"/>
        <v>0.47225986480902843</v>
      </c>
      <c r="N15" s="97">
        <f t="shared" si="1"/>
        <v>1.7805097241165242</v>
      </c>
      <c r="O15" s="97">
        <f t="shared" si="2"/>
        <v>2.6772250314577946</v>
      </c>
      <c r="P15" s="97">
        <f t="shared" si="3"/>
        <v>4.9104951559356875</v>
      </c>
      <c r="Q15" s="97">
        <f t="shared" si="4"/>
        <v>1.5873992143717117</v>
      </c>
      <c r="R15" s="97">
        <f t="shared" si="5"/>
        <v>1.7067526140585259</v>
      </c>
      <c r="S15" s="97">
        <f t="shared" si="6"/>
        <v>1.35876345665745</v>
      </c>
      <c r="T15" s="97">
        <f t="shared" si="7"/>
        <v>0.60761257340021857</v>
      </c>
      <c r="U15" s="97">
        <f t="shared" si="8"/>
        <v>0.31925364874117107</v>
      </c>
      <c r="V15" s="97">
        <f t="shared" si="9"/>
        <v>1.7477287957826315</v>
      </c>
      <c r="W15" s="97"/>
      <c r="X15" s="97">
        <f t="shared" si="10"/>
        <v>0.3398927410765184</v>
      </c>
      <c r="Y15" s="97">
        <f t="shared" si="11"/>
        <v>8.9708377524628364</v>
      </c>
      <c r="Z15" s="97">
        <f t="shared" si="11"/>
        <v>27.394153982096064</v>
      </c>
      <c r="AA15" s="97">
        <f t="shared" si="11"/>
        <v>13.914118291860822</v>
      </c>
      <c r="AB15" s="97">
        <f t="shared" si="11"/>
        <v>4.5112136180792914</v>
      </c>
      <c r="AC15" s="97">
        <f t="shared" si="11"/>
        <v>22.941069951871647</v>
      </c>
      <c r="AD15" s="97">
        <f t="shared" si="11"/>
        <v>16.706762230867771</v>
      </c>
      <c r="AE15" s="97">
        <f t="shared" si="11"/>
        <v>4.4011193612437225</v>
      </c>
      <c r="AF15" s="97">
        <f t="shared" si="11"/>
        <v>0.8208320704413411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1.4056306947486734E-2</v>
      </c>
      <c r="C16" s="69">
        <f>'Basic T2'!O16</f>
        <v>0.23003587562980987</v>
      </c>
      <c r="D16" s="69">
        <f>'Basic T2'!Z16</f>
        <v>1.1573424607861684</v>
      </c>
      <c r="E16" s="69">
        <f>'Basic T2'!AK16</f>
        <v>0.31349979692789087</v>
      </c>
      <c r="F16" s="69">
        <f>'Basic T2'!AV16</f>
        <v>0.22456558684707073</v>
      </c>
      <c r="G16" s="69">
        <f>'Basic T2'!BG16</f>
        <v>1.1238838810222553</v>
      </c>
      <c r="H16" s="69">
        <f>'Basic T2'!BR16</f>
        <v>1.1667043713092358</v>
      </c>
      <c r="I16" s="69">
        <f>'Basic T2'!CC16</f>
        <v>0.63437357487671264</v>
      </c>
      <c r="J16" s="69">
        <f>'Basic T2'!CN16</f>
        <v>0.10093106143967338</v>
      </c>
      <c r="K16" s="309">
        <f t="shared" si="12"/>
        <v>4.9653929157863033</v>
      </c>
      <c r="L16" s="97"/>
      <c r="M16" s="97">
        <f t="shared" si="0"/>
        <v>0.25240182060813349</v>
      </c>
      <c r="N16" s="97">
        <f t="shared" si="1"/>
        <v>0.59005028218360978</v>
      </c>
      <c r="O16" s="97">
        <f t="shared" si="2"/>
        <v>1.4617428336592111</v>
      </c>
      <c r="P16" s="97">
        <f t="shared" si="3"/>
        <v>1.4298450022729983</v>
      </c>
      <c r="Q16" s="97">
        <f t="shared" si="4"/>
        <v>1.0212170919639778</v>
      </c>
      <c r="R16" s="97">
        <f t="shared" si="5"/>
        <v>1.0805887758654078</v>
      </c>
      <c r="S16" s="97">
        <f t="shared" si="6"/>
        <v>1.2262936900092218</v>
      </c>
      <c r="T16" s="97">
        <f t="shared" si="7"/>
        <v>1.13185499351776</v>
      </c>
      <c r="U16" s="97">
        <f t="shared" si="8"/>
        <v>0.50732760717848502</v>
      </c>
      <c r="V16" s="97">
        <f t="shared" si="9"/>
        <v>1.1215270795817598</v>
      </c>
      <c r="W16" s="97"/>
      <c r="X16" s="97">
        <f t="shared" si="10"/>
        <v>0.28308549163950347</v>
      </c>
      <c r="Y16" s="97">
        <f t="shared" si="11"/>
        <v>4.6327829344272979</v>
      </c>
      <c r="Z16" s="97">
        <f t="shared" si="11"/>
        <v>23.308174809422823</v>
      </c>
      <c r="AA16" s="97">
        <f t="shared" si="11"/>
        <v>6.3136956580252033</v>
      </c>
      <c r="AB16" s="97">
        <f t="shared" si="11"/>
        <v>4.5226146380705758</v>
      </c>
      <c r="AC16" s="97">
        <f t="shared" si="11"/>
        <v>22.63433931782377</v>
      </c>
      <c r="AD16" s="97">
        <f t="shared" si="11"/>
        <v>23.496718005940124</v>
      </c>
      <c r="AE16" s="97">
        <f t="shared" si="11"/>
        <v>12.775898818799828</v>
      </c>
      <c r="AF16" s="97">
        <f t="shared" si="11"/>
        <v>2.0326903258508855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0.11229431247294908</v>
      </c>
      <c r="C17" s="69">
        <f>'Basic T2'!O17</f>
        <v>1.1838696854453314</v>
      </c>
      <c r="D17" s="69">
        <f>'Basic T2'!Z17</f>
        <v>2.5632402610944682</v>
      </c>
      <c r="E17" s="69">
        <f>'Basic T2'!AK17</f>
        <v>0.3178250302703608</v>
      </c>
      <c r="F17" s="69">
        <f>'Basic T2'!AV17</f>
        <v>0.38880248322005023</v>
      </c>
      <c r="G17" s="69">
        <f>'Basic T2'!BG17</f>
        <v>1.3211436836222394</v>
      </c>
      <c r="H17" s="69">
        <f>'Basic T2'!BR17</f>
        <v>0.53561762608061547</v>
      </c>
      <c r="I17" s="69">
        <f>'Basic T2'!CC17</f>
        <v>0.4683792406739079</v>
      </c>
      <c r="J17" s="69">
        <f>'Basic T2'!CN17</f>
        <v>0.19056923159716704</v>
      </c>
      <c r="K17" s="309">
        <f t="shared" si="12"/>
        <v>7.0817415544770883</v>
      </c>
      <c r="L17" s="97"/>
      <c r="M17" s="97">
        <f t="shared" si="0"/>
        <v>2.0164107839989049</v>
      </c>
      <c r="N17" s="97">
        <f t="shared" si="1"/>
        <v>3.0366682590405323</v>
      </c>
      <c r="O17" s="97">
        <f t="shared" si="2"/>
        <v>3.2374152072986675</v>
      </c>
      <c r="P17" s="97">
        <f t="shared" si="3"/>
        <v>1.4495720111546584</v>
      </c>
      <c r="Q17" s="97">
        <f t="shared" si="4"/>
        <v>1.7680880977224054</v>
      </c>
      <c r="R17" s="97">
        <f t="shared" si="5"/>
        <v>1.2702495871096149</v>
      </c>
      <c r="S17" s="97">
        <f t="shared" si="6"/>
        <v>0.56297424718081035</v>
      </c>
      <c r="T17" s="97">
        <f t="shared" si="7"/>
        <v>0.83568642108058944</v>
      </c>
      <c r="U17" s="97">
        <f t="shared" si="8"/>
        <v>0.95789176185192182</v>
      </c>
      <c r="V17" s="97">
        <f t="shared" si="9"/>
        <v>1.5995440962374989</v>
      </c>
      <c r="W17" s="97"/>
      <c r="X17" s="97">
        <f t="shared" si="10"/>
        <v>1.5856878086994919</v>
      </c>
      <c r="Y17" s="97">
        <f t="shared" si="11"/>
        <v>16.717211103205074</v>
      </c>
      <c r="Z17" s="97">
        <f t="shared" si="11"/>
        <v>36.195055148178682</v>
      </c>
      <c r="AA17" s="97">
        <f t="shared" si="11"/>
        <v>4.4879501436963807</v>
      </c>
      <c r="AB17" s="97">
        <f t="shared" si="11"/>
        <v>5.4902100031347327</v>
      </c>
      <c r="AC17" s="97">
        <f t="shared" si="11"/>
        <v>18.655632565226984</v>
      </c>
      <c r="AD17" s="97">
        <f t="shared" si="11"/>
        <v>7.563360254823154</v>
      </c>
      <c r="AE17" s="97">
        <f t="shared" si="11"/>
        <v>6.6138990963006519</v>
      </c>
      <c r="AF17" s="97">
        <f t="shared" si="11"/>
        <v>2.6909938767348671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0.24124574546046315</v>
      </c>
      <c r="C18" s="69">
        <f>'Basic T2'!O18</f>
        <v>2.7438218330222282</v>
      </c>
      <c r="D18" s="69">
        <f>'Basic T2'!Z18</f>
        <v>6.0308567214627109</v>
      </c>
      <c r="E18" s="69">
        <f>'Basic T2'!AK18</f>
        <v>1.7135103414338289</v>
      </c>
      <c r="F18" s="69">
        <f>'Basic T2'!AV18</f>
        <v>1.4805107757223332</v>
      </c>
      <c r="G18" s="69">
        <f>'Basic T2'!BG18</f>
        <v>5.6158584640287037</v>
      </c>
      <c r="H18" s="69">
        <f>'Basic T2'!BR18</f>
        <v>4.142504201855969</v>
      </c>
      <c r="I18" s="69">
        <f>'Basic T2'!CC18</f>
        <v>2.2063436495300079</v>
      </c>
      <c r="J18" s="69">
        <f>'Basic T2'!CN18</f>
        <v>0.51853991376665964</v>
      </c>
      <c r="K18" s="309">
        <f t="shared" si="12"/>
        <v>24.693191646282902</v>
      </c>
      <c r="L18" s="97"/>
      <c r="M18" s="97">
        <f t="shared" si="0"/>
        <v>4.3319248502235173</v>
      </c>
      <c r="N18" s="97">
        <f t="shared" si="1"/>
        <v>7.0380015395586106</v>
      </c>
      <c r="O18" s="97">
        <f t="shared" si="2"/>
        <v>7.6170726402237934</v>
      </c>
      <c r="P18" s="97">
        <f t="shared" si="3"/>
        <v>7.8151699683741871</v>
      </c>
      <c r="Q18" s="97">
        <f t="shared" si="4"/>
        <v>6.7326562819890761</v>
      </c>
      <c r="R18" s="97">
        <f t="shared" si="5"/>
        <v>5.3995201155109349</v>
      </c>
      <c r="S18" s="97">
        <f t="shared" si="6"/>
        <v>4.3540822238217407</v>
      </c>
      <c r="T18" s="97">
        <f t="shared" si="7"/>
        <v>3.9365780291558772</v>
      </c>
      <c r="U18" s="97">
        <f t="shared" si="8"/>
        <v>2.6064286843452495</v>
      </c>
      <c r="V18" s="97">
        <f t="shared" si="9"/>
        <v>5.5774202731392153</v>
      </c>
      <c r="W18" s="97"/>
      <c r="X18" s="97">
        <f t="shared" si="10"/>
        <v>0.97697271748497605</v>
      </c>
      <c r="Y18" s="97">
        <f t="shared" si="11"/>
        <v>11.111653253763407</v>
      </c>
      <c r="Z18" s="97">
        <f t="shared" si="11"/>
        <v>24.423156017462585</v>
      </c>
      <c r="AA18" s="97">
        <f t="shared" si="11"/>
        <v>6.939201566079312</v>
      </c>
      <c r="AB18" s="97">
        <f t="shared" si="11"/>
        <v>5.9956233966425989</v>
      </c>
      <c r="AC18" s="97">
        <f t="shared" si="11"/>
        <v>22.742537880371842</v>
      </c>
      <c r="AD18" s="97">
        <f t="shared" si="11"/>
        <v>16.775896211373492</v>
      </c>
      <c r="AE18" s="97">
        <f t="shared" si="11"/>
        <v>8.9350282504373304</v>
      </c>
      <c r="AF18" s="97">
        <f t="shared" si="11"/>
        <v>2.0999307063844705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0.23927213017401913</v>
      </c>
      <c r="C19" s="69">
        <f>'Basic T2'!O19</f>
        <v>2.4534943458514462</v>
      </c>
      <c r="D19" s="69">
        <f>'Basic T2'!Z19</f>
        <v>8.1460264096940147</v>
      </c>
      <c r="E19" s="69">
        <f>'Basic T2'!AK19</f>
        <v>2.9024675374622699</v>
      </c>
      <c r="F19" s="69">
        <f>'Basic T2'!AV19</f>
        <v>2.7526074811206751</v>
      </c>
      <c r="G19" s="69">
        <f>'Basic T2'!BG19</f>
        <v>10.841017790640574</v>
      </c>
      <c r="H19" s="69">
        <f>'Basic T2'!BR19</f>
        <v>11.141301604762717</v>
      </c>
      <c r="I19" s="69">
        <f>'Basic T2'!CC19</f>
        <v>4.7868270927086751</v>
      </c>
      <c r="J19" s="69">
        <f>'Basic T2'!CN19</f>
        <v>1.2121569722831629</v>
      </c>
      <c r="K19" s="309">
        <f t="shared" si="12"/>
        <v>44.475171364697552</v>
      </c>
      <c r="L19" s="97"/>
      <c r="M19" s="97">
        <f t="shared" si="0"/>
        <v>4.296485663149733</v>
      </c>
      <c r="N19" s="97">
        <f t="shared" si="1"/>
        <v>6.2933011085421082</v>
      </c>
      <c r="O19" s="97">
        <f t="shared" si="2"/>
        <v>10.28856723970911</v>
      </c>
      <c r="P19" s="97">
        <f t="shared" si="3"/>
        <v>13.237899173678306</v>
      </c>
      <c r="Q19" s="97">
        <f t="shared" si="4"/>
        <v>12.517544859189153</v>
      </c>
      <c r="R19" s="97">
        <f t="shared" si="5"/>
        <v>10.423391901366214</v>
      </c>
      <c r="S19" s="97">
        <f t="shared" si="6"/>
        <v>11.71034256182527</v>
      </c>
      <c r="T19" s="97">
        <f t="shared" si="7"/>
        <v>8.5406996170062346</v>
      </c>
      <c r="U19" s="97">
        <f t="shared" si="8"/>
        <v>6.0928785202630316</v>
      </c>
      <c r="V19" s="97">
        <f t="shared" si="9"/>
        <v>10.045551258585284</v>
      </c>
      <c r="W19" s="97"/>
      <c r="X19" s="97">
        <f t="shared" si="10"/>
        <v>0.53799035019332808</v>
      </c>
      <c r="Y19" s="97">
        <f t="shared" si="11"/>
        <v>5.5165483809668308</v>
      </c>
      <c r="Z19" s="97">
        <f t="shared" si="11"/>
        <v>18.315896622176872</v>
      </c>
      <c r="AA19" s="97">
        <f t="shared" si="11"/>
        <v>6.5260401442008202</v>
      </c>
      <c r="AB19" s="97">
        <f t="shared" si="11"/>
        <v>6.1890879712395552</v>
      </c>
      <c r="AC19" s="97">
        <f t="shared" si="11"/>
        <v>24.375437930848985</v>
      </c>
      <c r="AD19" s="97">
        <f t="shared" si="11"/>
        <v>25.050609728749006</v>
      </c>
      <c r="AE19" s="97">
        <f t="shared" si="11"/>
        <v>10.762919952475437</v>
      </c>
      <c r="AF19" s="97">
        <f t="shared" si="11"/>
        <v>2.7254689191491686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1.8029446734883985E-2</v>
      </c>
      <c r="C20" s="69">
        <f>'Basic T2'!O20</f>
        <v>0.37394279803270275</v>
      </c>
      <c r="D20" s="69">
        <f>'Basic T2'!Z20</f>
        <v>1.2500776003616538</v>
      </c>
      <c r="E20" s="69">
        <f>'Basic T2'!AK20</f>
        <v>0.56908695520746511</v>
      </c>
      <c r="F20" s="69">
        <f>'Basic T2'!AV20</f>
        <v>0.43235954134192567</v>
      </c>
      <c r="G20" s="69">
        <f>'Basic T2'!BG20</f>
        <v>2.2068784100569383</v>
      </c>
      <c r="H20" s="69">
        <f>'Basic T2'!BR20</f>
        <v>2.4112099938009002</v>
      </c>
      <c r="I20" s="69">
        <f>'Basic T2'!CC20</f>
        <v>1.9010289221560801</v>
      </c>
      <c r="J20" s="69">
        <f>'Basic T2'!CN20</f>
        <v>0.49419719293018088</v>
      </c>
      <c r="K20" s="309">
        <f t="shared" si="12"/>
        <v>9.6568108606227288</v>
      </c>
      <c r="L20" s="97"/>
      <c r="M20" s="97">
        <f t="shared" si="0"/>
        <v>0.32374543309583492</v>
      </c>
      <c r="N20" s="97">
        <f t="shared" si="1"/>
        <v>0.95917670622300066</v>
      </c>
      <c r="O20" s="97">
        <f t="shared" si="2"/>
        <v>1.5788688618624549</v>
      </c>
      <c r="P20" s="97">
        <f t="shared" si="3"/>
        <v>2.5955555529412826</v>
      </c>
      <c r="Q20" s="97">
        <f t="shared" si="4"/>
        <v>1.966164805976103</v>
      </c>
      <c r="R20" s="97">
        <f t="shared" si="5"/>
        <v>2.1218633702959937</v>
      </c>
      <c r="S20" s="97">
        <f t="shared" si="6"/>
        <v>2.5343623229654493</v>
      </c>
      <c r="T20" s="97">
        <f t="shared" si="7"/>
        <v>3.3918327679115796</v>
      </c>
      <c r="U20" s="97">
        <f t="shared" si="8"/>
        <v>2.4840705704204686</v>
      </c>
      <c r="V20" s="97">
        <f t="shared" si="9"/>
        <v>2.1811717755819462</v>
      </c>
      <c r="W20" s="97"/>
      <c r="X20" s="97">
        <f t="shared" si="10"/>
        <v>0.18670187285537596</v>
      </c>
      <c r="Y20" s="97">
        <f t="shared" si="11"/>
        <v>3.8723218610143584</v>
      </c>
      <c r="Z20" s="97">
        <f t="shared" si="11"/>
        <v>12.94503556509588</v>
      </c>
      <c r="AA20" s="97">
        <f t="shared" si="11"/>
        <v>5.8931148535590863</v>
      </c>
      <c r="AB20" s="97">
        <f t="shared" si="11"/>
        <v>4.4772497627031758</v>
      </c>
      <c r="AC20" s="97">
        <f t="shared" si="11"/>
        <v>22.853076879198873</v>
      </c>
      <c r="AD20" s="97">
        <f t="shared" si="11"/>
        <v>24.96900921641755</v>
      </c>
      <c r="AE20" s="97">
        <f t="shared" si="11"/>
        <v>19.685887500477463</v>
      </c>
      <c r="AF20" s="97">
        <f t="shared" si="11"/>
        <v>5.1176024886782558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9.966517171842635E-3</v>
      </c>
      <c r="C21" s="69">
        <f>'Basic T2'!O21</f>
        <v>9.8482591588873361E-2</v>
      </c>
      <c r="D21" s="69">
        <f>'Basic T2'!Z21</f>
        <v>0.78187226917307651</v>
      </c>
      <c r="E21" s="69">
        <f>'Basic T2'!AK21</f>
        <v>0.3691208870809537</v>
      </c>
      <c r="F21" s="69">
        <f>'Basic T2'!AV21</f>
        <v>0.59341247259536234</v>
      </c>
      <c r="G21" s="69">
        <f>'Basic T2'!BG21</f>
        <v>1.0772195683247843</v>
      </c>
      <c r="H21" s="69">
        <f>'Basic T2'!BR21</f>
        <v>1.4304805195251786</v>
      </c>
      <c r="I21" s="69">
        <f>'Basic T2'!CC21</f>
        <v>1.1142276210286031</v>
      </c>
      <c r="J21" s="69">
        <f>'Basic T2'!CN21</f>
        <v>0.82438028532648855</v>
      </c>
      <c r="K21" s="309">
        <f t="shared" si="12"/>
        <v>6.2991627318151631</v>
      </c>
      <c r="L21" s="97"/>
      <c r="M21" s="97">
        <f t="shared" si="0"/>
        <v>0.17896358472344615</v>
      </c>
      <c r="N21" s="97">
        <f t="shared" si="1"/>
        <v>0.25261138419427309</v>
      </c>
      <c r="O21" s="97">
        <f t="shared" si="2"/>
        <v>0.98751771841521729</v>
      </c>
      <c r="P21" s="97">
        <f t="shared" si="3"/>
        <v>1.6835279027267602</v>
      </c>
      <c r="Q21" s="97">
        <f t="shared" si="4"/>
        <v>2.6985566582455838</v>
      </c>
      <c r="R21" s="97">
        <f t="shared" si="5"/>
        <v>1.0357221011262918</v>
      </c>
      <c r="S21" s="97">
        <f t="shared" si="6"/>
        <v>1.503542180789422</v>
      </c>
      <c r="T21" s="97">
        <f t="shared" si="7"/>
        <v>1.9880148649346494</v>
      </c>
      <c r="U21" s="97">
        <f t="shared" si="8"/>
        <v>4.1437281208994454</v>
      </c>
      <c r="V21" s="97">
        <f t="shared" si="9"/>
        <v>1.4227839976092165</v>
      </c>
      <c r="W21" s="97"/>
      <c r="X21" s="97">
        <f t="shared" si="10"/>
        <v>0.1582197126215644</v>
      </c>
      <c r="Y21" s="97">
        <f t="shared" si="11"/>
        <v>1.5634235180410188</v>
      </c>
      <c r="Z21" s="97">
        <f t="shared" si="11"/>
        <v>12.412320533077777</v>
      </c>
      <c r="AA21" s="97">
        <f t="shared" si="11"/>
        <v>5.8598404708079039</v>
      </c>
      <c r="AB21" s="97">
        <f t="shared" si="11"/>
        <v>9.4204975781656781</v>
      </c>
      <c r="AC21" s="97">
        <f t="shared" si="11"/>
        <v>17.100996024187065</v>
      </c>
      <c r="AD21" s="97">
        <f t="shared" si="11"/>
        <v>22.709058019731014</v>
      </c>
      <c r="AE21" s="97">
        <f t="shared" si="11"/>
        <v>17.688503511760011</v>
      </c>
      <c r="AF21" s="97">
        <f t="shared" si="11"/>
        <v>13.087140631607966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1.1703917476655099E-2</v>
      </c>
      <c r="C22" s="69">
        <f>'Basic T2'!O22</f>
        <v>0.22172948977440318</v>
      </c>
      <c r="D22" s="69">
        <f>'Basic T2'!Z22</f>
        <v>0.65972630403912202</v>
      </c>
      <c r="E22" s="69">
        <f>'Basic T2'!AK22</f>
        <v>0.28317672161287033</v>
      </c>
      <c r="F22" s="69">
        <f>'Basic T2'!AV22</f>
        <v>0.96285812210636823</v>
      </c>
      <c r="G22" s="69">
        <f>'Basic T2'!BG22</f>
        <v>6.2944000730814826</v>
      </c>
      <c r="H22" s="69">
        <f>'Basic T2'!BR22</f>
        <v>3.1812818474727691</v>
      </c>
      <c r="I22" s="69">
        <f>'Basic T2'!CC22</f>
        <v>1.5147227916421413</v>
      </c>
      <c r="J22" s="69">
        <f>'Basic T2'!CN22</f>
        <v>0.65098864656254074</v>
      </c>
      <c r="K22" s="309">
        <f t="shared" si="12"/>
        <v>13.780587913768352</v>
      </c>
      <c r="L22" s="97"/>
      <c r="M22" s="97">
        <f t="shared" si="0"/>
        <v>0.210161181766402</v>
      </c>
      <c r="N22" s="97">
        <f t="shared" si="1"/>
        <v>0.56874410416033483</v>
      </c>
      <c r="O22" s="97">
        <f t="shared" si="2"/>
        <v>0.83324532692820519</v>
      </c>
      <c r="P22" s="97">
        <f t="shared" si="3"/>
        <v>1.2915441225990552</v>
      </c>
      <c r="Q22" s="97">
        <f t="shared" si="4"/>
        <v>4.3786191162984425</v>
      </c>
      <c r="R22" s="97">
        <f t="shared" si="5"/>
        <v>6.0519224313384061</v>
      </c>
      <c r="S22" s="97">
        <f t="shared" si="6"/>
        <v>3.3437655258966408</v>
      </c>
      <c r="T22" s="97">
        <f t="shared" si="7"/>
        <v>2.7025819224082799</v>
      </c>
      <c r="U22" s="97">
        <f t="shared" si="8"/>
        <v>3.2721791255344503</v>
      </c>
      <c r="V22" s="97">
        <f t="shared" si="9"/>
        <v>3.1126041342492359</v>
      </c>
      <c r="W22" s="97"/>
      <c r="X22" s="97">
        <f t="shared" si="10"/>
        <v>8.4930465593282656E-2</v>
      </c>
      <c r="Y22" s="97">
        <f t="shared" si="11"/>
        <v>1.608998768135796</v>
      </c>
      <c r="Z22" s="97">
        <f t="shared" si="11"/>
        <v>4.7873596407304326</v>
      </c>
      <c r="AA22" s="97">
        <f t="shared" si="11"/>
        <v>2.0548957953379117</v>
      </c>
      <c r="AB22" s="97">
        <f t="shared" si="11"/>
        <v>6.9870612787453368</v>
      </c>
      <c r="AC22" s="97">
        <f t="shared" si="11"/>
        <v>45.67584570751638</v>
      </c>
      <c r="AD22" s="97">
        <f t="shared" si="11"/>
        <v>23.085240393077218</v>
      </c>
      <c r="AE22" s="97">
        <f t="shared" si="11"/>
        <v>10.991713859528181</v>
      </c>
      <c r="AF22" s="97">
        <f t="shared" si="11"/>
        <v>4.7239540913354654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3.2764550622944194E-3</v>
      </c>
      <c r="C23" s="69">
        <f>'Basic T2'!O23</f>
        <v>9.6097387792492356E-2</v>
      </c>
      <c r="D23" s="69">
        <f>'Basic T2'!Z23</f>
        <v>0.3827085811373675</v>
      </c>
      <c r="E23" s="69">
        <f>'Basic T2'!AK23</f>
        <v>0.25859296906929929</v>
      </c>
      <c r="F23" s="69">
        <f>'Basic T2'!AV23</f>
        <v>0.39887329839044278</v>
      </c>
      <c r="G23" s="69">
        <f>'Basic T2'!BG23</f>
        <v>4.9991467785441772</v>
      </c>
      <c r="H23" s="69">
        <f>'Basic T2'!BR23</f>
        <v>4.2271898644518204</v>
      </c>
      <c r="I23" s="69">
        <f>'Basic T2'!CC23</f>
        <v>1.9382537836887386</v>
      </c>
      <c r="J23" s="69">
        <f>'Basic T2'!CN23</f>
        <v>0.92892793516041339</v>
      </c>
      <c r="K23" s="309">
        <f t="shared" si="12"/>
        <v>13.233067053297045</v>
      </c>
      <c r="L23" s="97"/>
      <c r="M23" s="97">
        <f t="shared" si="0"/>
        <v>5.8833605864854234E-2</v>
      </c>
      <c r="N23" s="97">
        <f t="shared" si="1"/>
        <v>0.24649325079761586</v>
      </c>
      <c r="O23" s="97">
        <f t="shared" si="2"/>
        <v>0.48336732195708393</v>
      </c>
      <c r="P23" s="97">
        <f t="shared" si="3"/>
        <v>1.1794197893267553</v>
      </c>
      <c r="Q23" s="97">
        <f t="shared" si="4"/>
        <v>1.813885357785314</v>
      </c>
      <c r="R23" s="97">
        <f t="shared" si="5"/>
        <v>4.806565864157613</v>
      </c>
      <c r="S23" s="97">
        <f t="shared" si="6"/>
        <v>4.4430931988633491</v>
      </c>
      <c r="T23" s="97">
        <f t="shared" si="7"/>
        <v>3.4582496980570943</v>
      </c>
      <c r="U23" s="97">
        <f t="shared" si="8"/>
        <v>4.6692344246063691</v>
      </c>
      <c r="V23" s="97">
        <f t="shared" si="9"/>
        <v>2.988936283170982</v>
      </c>
      <c r="W23" s="97"/>
      <c r="X23" s="97">
        <f t="shared" si="10"/>
        <v>2.4759604474898233E-2</v>
      </c>
      <c r="Y23" s="97">
        <f t="shared" si="11"/>
        <v>0.72619134631037408</v>
      </c>
      <c r="Z23" s="97">
        <f t="shared" si="11"/>
        <v>2.8920625853098425</v>
      </c>
      <c r="AA23" s="97">
        <f t="shared" si="11"/>
        <v>1.954142361916547</v>
      </c>
      <c r="AB23" s="97">
        <f t="shared" si="11"/>
        <v>3.0142165590482874</v>
      </c>
      <c r="AC23" s="97">
        <f t="shared" si="11"/>
        <v>37.777687957068352</v>
      </c>
      <c r="AD23" s="97">
        <f t="shared" si="11"/>
        <v>31.944143012549819</v>
      </c>
      <c r="AE23" s="97">
        <f t="shared" si="11"/>
        <v>14.647048759613282</v>
      </c>
      <c r="AF23" s="97">
        <f t="shared" si="11"/>
        <v>7.0197478137086069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2.4710601754856083E-2</v>
      </c>
      <c r="C24" s="69">
        <f>'Basic T2'!O24</f>
        <v>0.27222190876063812</v>
      </c>
      <c r="D24" s="69">
        <f>'Basic T2'!Z24</f>
        <v>0.6321977602120501</v>
      </c>
      <c r="E24" s="69">
        <f>'Basic T2'!AK24</f>
        <v>0.28088283024902477</v>
      </c>
      <c r="F24" s="69">
        <f>'Basic T2'!AV24</f>
        <v>0.25010477636708028</v>
      </c>
      <c r="G24" s="69">
        <f>'Basic T2'!BG24</f>
        <v>2.0941612493551367</v>
      </c>
      <c r="H24" s="69">
        <f>'Basic T2'!BR24</f>
        <v>2.6454209178582864</v>
      </c>
      <c r="I24" s="69">
        <f>'Basic T2'!CC24</f>
        <v>2.1013410725931343</v>
      </c>
      <c r="J24" s="69">
        <f>'Basic T2'!CN24</f>
        <v>0.83222710823917023</v>
      </c>
      <c r="K24" s="309">
        <f t="shared" si="12"/>
        <v>9.1332682253893775</v>
      </c>
      <c r="L24" s="97"/>
      <c r="M24" s="97">
        <f t="shared" si="0"/>
        <v>0.44371547196209943</v>
      </c>
      <c r="N24" s="97">
        <f t="shared" si="1"/>
        <v>0.69825897217555744</v>
      </c>
      <c r="O24" s="97">
        <f t="shared" si="2"/>
        <v>0.79847631686962539</v>
      </c>
      <c r="P24" s="97">
        <f t="shared" si="3"/>
        <v>1.2810818858305058</v>
      </c>
      <c r="Q24" s="97">
        <f t="shared" si="4"/>
        <v>1.1373571346968041</v>
      </c>
      <c r="R24" s="97">
        <f t="shared" si="5"/>
        <v>2.0134883853366956</v>
      </c>
      <c r="S24" s="97">
        <f t="shared" si="6"/>
        <v>2.7805355484762981</v>
      </c>
      <c r="T24" s="97">
        <f t="shared" si="7"/>
        <v>3.749231494330036</v>
      </c>
      <c r="U24" s="97">
        <f t="shared" si="8"/>
        <v>4.1831699917711145</v>
      </c>
      <c r="V24" s="97">
        <f t="shared" si="9"/>
        <v>2.0629198562095565</v>
      </c>
      <c r="W24" s="97"/>
      <c r="X24" s="97">
        <f t="shared" si="10"/>
        <v>0.27055596249942171</v>
      </c>
      <c r="Y24" s="97">
        <f t="shared" ref="Y24:AG32" si="13">IF($K24&gt;0,C24/$K24*100,0)</f>
        <v>2.9805530949358769</v>
      </c>
      <c r="Z24" s="97">
        <f t="shared" si="13"/>
        <v>6.9219226306593846</v>
      </c>
      <c r="AA24" s="97">
        <f t="shared" si="13"/>
        <v>3.0753813784665232</v>
      </c>
      <c r="AB24" s="97">
        <f t="shared" si="13"/>
        <v>2.7383929848005488</v>
      </c>
      <c r="AC24" s="97">
        <f t="shared" si="13"/>
        <v>22.928936254533973</v>
      </c>
      <c r="AD24" s="97">
        <f t="shared" si="13"/>
        <v>28.964669082030646</v>
      </c>
      <c r="AE24" s="97">
        <f t="shared" si="13"/>
        <v>23.007548018262085</v>
      </c>
      <c r="AF24" s="97">
        <f t="shared" si="13"/>
        <v>9.1120405938115319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1.7608749418275296E-2</v>
      </c>
      <c r="C25" s="69">
        <f>'Basic T2'!O25</f>
        <v>0.9545883776787647</v>
      </c>
      <c r="D25" s="69">
        <f>'Basic T2'!Z25</f>
        <v>3.179877522505222</v>
      </c>
      <c r="E25" s="69">
        <f>'Basic T2'!AK25</f>
        <v>2.4693843553258303</v>
      </c>
      <c r="F25" s="69">
        <f>'Basic T2'!AV25</f>
        <v>1.4292693473129732</v>
      </c>
      <c r="G25" s="69">
        <f>'Basic T2'!BG25</f>
        <v>12.354613994762046</v>
      </c>
      <c r="H25" s="69">
        <f>'Basic T2'!BR25</f>
        <v>8.6061951741338376</v>
      </c>
      <c r="I25" s="69">
        <f>'Basic T2'!CC25</f>
        <v>1.2212326854203788</v>
      </c>
      <c r="J25" s="69">
        <f>'Basic T2'!CN25</f>
        <v>0.30227020716468794</v>
      </c>
      <c r="K25" s="309">
        <f t="shared" si="12"/>
        <v>30.535040413722019</v>
      </c>
      <c r="L25" s="97"/>
      <c r="M25" s="97">
        <f t="shared" si="0"/>
        <v>0.31619118936498247</v>
      </c>
      <c r="N25" s="97">
        <f t="shared" si="1"/>
        <v>2.4485534705246574</v>
      </c>
      <c r="O25" s="97">
        <f t="shared" si="2"/>
        <v>4.0162383546168137</v>
      </c>
      <c r="P25" s="97">
        <f t="shared" si="3"/>
        <v>11.262644868525729</v>
      </c>
      <c r="Q25" s="97">
        <f t="shared" si="4"/>
        <v>6.4996347258237357</v>
      </c>
      <c r="R25" s="97">
        <f t="shared" si="5"/>
        <v>11.878680207377393</v>
      </c>
      <c r="S25" s="97">
        <f t="shared" si="6"/>
        <v>9.0457558028904224</v>
      </c>
      <c r="T25" s="97">
        <f t="shared" si="7"/>
        <v>2.1789342557479547</v>
      </c>
      <c r="U25" s="97">
        <f t="shared" si="8"/>
        <v>1.5193540891657382</v>
      </c>
      <c r="V25" s="97">
        <f t="shared" si="9"/>
        <v>6.8969113383224787</v>
      </c>
      <c r="W25" s="97"/>
      <c r="X25" s="97">
        <f t="shared" si="10"/>
        <v>5.7667352588019409E-2</v>
      </c>
      <c r="Y25" s="97">
        <f t="shared" si="13"/>
        <v>3.126206367324099</v>
      </c>
      <c r="Z25" s="97">
        <f t="shared" si="13"/>
        <v>10.41386380833552</v>
      </c>
      <c r="AA25" s="97">
        <f t="shared" si="13"/>
        <v>8.0870512102421319</v>
      </c>
      <c r="AB25" s="97">
        <f t="shared" si="13"/>
        <v>4.6807514512758903</v>
      </c>
      <c r="AC25" s="97">
        <f t="shared" si="13"/>
        <v>40.460447496935537</v>
      </c>
      <c r="AD25" s="97">
        <f t="shared" si="13"/>
        <v>28.184652967632339</v>
      </c>
      <c r="AE25" s="97">
        <f t="shared" si="13"/>
        <v>3.9994467630426778</v>
      </c>
      <c r="AF25" s="97">
        <f t="shared" si="13"/>
        <v>0.98991258262377135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1.4116716836057804E-2</v>
      </c>
      <c r="C26" s="69">
        <f>'Basic T2'!O26</f>
        <v>0.19245146204515581</v>
      </c>
      <c r="D26" s="69">
        <f>'Basic T2'!Z26</f>
        <v>0.87912381803292894</v>
      </c>
      <c r="E26" s="69">
        <f>'Basic T2'!AK26</f>
        <v>0.60423333864139384</v>
      </c>
      <c r="F26" s="69">
        <f>'Basic T2'!AV26</f>
        <v>0.75259120893221998</v>
      </c>
      <c r="G26" s="69">
        <f>'Basic T2'!BG26</f>
        <v>2.8418389867538663</v>
      </c>
      <c r="H26" s="69">
        <f>'Basic T2'!BR26</f>
        <v>3.0886197177503796</v>
      </c>
      <c r="I26" s="69">
        <f>'Basic T2'!CC26</f>
        <v>1.8495005642029483</v>
      </c>
      <c r="J26" s="69">
        <f>'Basic T2'!CN26</f>
        <v>0.5725507258541952</v>
      </c>
      <c r="K26" s="309">
        <f t="shared" si="12"/>
        <v>10.795026539049147</v>
      </c>
      <c r="L26" s="97"/>
      <c r="M26" s="97">
        <f t="shared" si="0"/>
        <v>0.25348656967593886</v>
      </c>
      <c r="N26" s="97">
        <f t="shared" si="1"/>
        <v>0.49364491158385626</v>
      </c>
      <c r="O26" s="97">
        <f t="shared" si="2"/>
        <v>1.1103480468830613</v>
      </c>
      <c r="P26" s="97">
        <f t="shared" si="3"/>
        <v>2.7558551167478025</v>
      </c>
      <c r="Q26" s="97">
        <f t="shared" si="4"/>
        <v>3.4224255666866941</v>
      </c>
      <c r="R26" s="97">
        <f t="shared" si="5"/>
        <v>2.7323635152679455</v>
      </c>
      <c r="S26" s="97">
        <f t="shared" si="6"/>
        <v>3.2463706864019803</v>
      </c>
      <c r="T26" s="97">
        <f t="shared" si="7"/>
        <v>3.2998954118066104</v>
      </c>
      <c r="U26" s="97">
        <f t="shared" si="8"/>
        <v>2.8779127613705753</v>
      </c>
      <c r="V26" s="97">
        <f t="shared" si="9"/>
        <v>2.4382591254473103</v>
      </c>
      <c r="W26" s="97"/>
      <c r="X26" s="97">
        <f t="shared" si="10"/>
        <v>0.13077056165626844</v>
      </c>
      <c r="Y26" s="97">
        <f t="shared" si="13"/>
        <v>1.7827789616727281</v>
      </c>
      <c r="Z26" s="97">
        <f t="shared" si="13"/>
        <v>8.1437856113910438</v>
      </c>
      <c r="AA26" s="97">
        <f t="shared" si="13"/>
        <v>5.5973307379623751</v>
      </c>
      <c r="AB26" s="97">
        <f t="shared" si="13"/>
        <v>6.9716476028090444</v>
      </c>
      <c r="AC26" s="97">
        <f t="shared" si="13"/>
        <v>26.325446968323828</v>
      </c>
      <c r="AD26" s="97">
        <f t="shared" si="13"/>
        <v>28.611506480116844</v>
      </c>
      <c r="AE26" s="97">
        <f t="shared" si="13"/>
        <v>17.132895018948762</v>
      </c>
      <c r="AF26" s="97">
        <f t="shared" si="13"/>
        <v>5.3038380571190968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7.2793887739136694E-4</v>
      </c>
      <c r="C27" s="69">
        <f>'Basic T2'!O27</f>
        <v>1.5030510419459816E-2</v>
      </c>
      <c r="D27" s="69">
        <f>'Basic T2'!Z27</f>
        <v>7.5240457844552536E-2</v>
      </c>
      <c r="E27" s="69">
        <f>'Basic T2'!AK27</f>
        <v>2.3410513588813128E-2</v>
      </c>
      <c r="F27" s="69">
        <f>'Basic T2'!AV27</f>
        <v>2.0087446694374272E-2</v>
      </c>
      <c r="G27" s="69">
        <f>'Basic T2'!BG27</f>
        <v>9.6967357934995696E-2</v>
      </c>
      <c r="H27" s="69">
        <f>'Basic T2'!BR27</f>
        <v>0.12945941298327629</v>
      </c>
      <c r="I27" s="69">
        <f>'Basic T2'!CC27</f>
        <v>0.10284387912307397</v>
      </c>
      <c r="J27" s="69">
        <f>'Basic T2'!CN27</f>
        <v>3.2271705927864727E-2</v>
      </c>
      <c r="K27" s="309">
        <f t="shared" si="12"/>
        <v>0.4960392233938018</v>
      </c>
      <c r="L27" s="97"/>
      <c r="M27" s="97">
        <f t="shared" si="0"/>
        <v>1.3071221241214665E-2</v>
      </c>
      <c r="N27" s="97">
        <f t="shared" si="1"/>
        <v>3.8553799011064642E-2</v>
      </c>
      <c r="O27" s="97">
        <f t="shared" si="2"/>
        <v>9.5029953347432777E-2</v>
      </c>
      <c r="P27" s="97">
        <f t="shared" si="3"/>
        <v>0.10677329358305102</v>
      </c>
      <c r="Q27" s="97">
        <f t="shared" si="4"/>
        <v>9.1348118766657299E-2</v>
      </c>
      <c r="R27" s="97">
        <f t="shared" si="5"/>
        <v>9.3231908010437001E-2</v>
      </c>
      <c r="S27" s="97">
        <f t="shared" si="6"/>
        <v>0.13607154062133145</v>
      </c>
      <c r="T27" s="97">
        <f t="shared" si="7"/>
        <v>0.18349496692199194</v>
      </c>
      <c r="U27" s="97">
        <f t="shared" si="8"/>
        <v>0.16221297105586374</v>
      </c>
      <c r="V27" s="97">
        <f t="shared" si="9"/>
        <v>0.11203975818351879</v>
      </c>
      <c r="W27" s="97"/>
      <c r="X27" s="97">
        <f t="shared" si="10"/>
        <v>0.14675026551548762</v>
      </c>
      <c r="Y27" s="97">
        <f t="shared" si="13"/>
        <v>3.0301052236603487</v>
      </c>
      <c r="Z27" s="97">
        <f t="shared" si="13"/>
        <v>15.168247649807261</v>
      </c>
      <c r="AA27" s="97">
        <f t="shared" si="13"/>
        <v>4.7194883962286385</v>
      </c>
      <c r="AB27" s="97">
        <f t="shared" si="13"/>
        <v>4.0495682089291147</v>
      </c>
      <c r="AC27" s="97">
        <f t="shared" si="13"/>
        <v>19.548324681174265</v>
      </c>
      <c r="AD27" s="97">
        <f t="shared" si="13"/>
        <v>26.098624237321538</v>
      </c>
      <c r="AE27" s="97">
        <f t="shared" si="13"/>
        <v>20.733013494262931</v>
      </c>
      <c r="AF27" s="97">
        <f t="shared" si="13"/>
        <v>6.5058778431004161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5.8461693484205692E-2</v>
      </c>
      <c r="C28" s="69">
        <f>'Basic T2'!O28</f>
        <v>0.78251986945332686</v>
      </c>
      <c r="D28" s="69">
        <f>'Basic T2'!Z28</f>
        <v>3.2495074767161434</v>
      </c>
      <c r="E28" s="69">
        <f>'Basic T2'!AK28</f>
        <v>1.0865745755894571</v>
      </c>
      <c r="F28" s="69">
        <f>'Basic T2'!AV28</f>
        <v>0.86853643124576718</v>
      </c>
      <c r="G28" s="69">
        <f>'Basic T2'!BG28</f>
        <v>8.732971811153849</v>
      </c>
      <c r="H28" s="69">
        <f>'Basic T2'!BR28</f>
        <v>8.2427593347896959</v>
      </c>
      <c r="I28" s="69">
        <f>'Basic T2'!CC28</f>
        <v>4.7872265448314071</v>
      </c>
      <c r="J28" s="69">
        <f>'Basic T2'!CN28</f>
        <v>1.8625030848359827</v>
      </c>
      <c r="K28" s="309">
        <f t="shared" si="12"/>
        <v>29.671060822099836</v>
      </c>
      <c r="L28" s="97"/>
      <c r="M28" s="97">
        <f t="shared" si="0"/>
        <v>1.0497663380840239</v>
      </c>
      <c r="N28" s="97">
        <f t="shared" si="1"/>
        <v>2.0071915674938436</v>
      </c>
      <c r="O28" s="97">
        <f t="shared" si="2"/>
        <v>4.1041821482858838</v>
      </c>
      <c r="P28" s="97">
        <f t="shared" si="3"/>
        <v>4.9557710777747195</v>
      </c>
      <c r="Q28" s="97">
        <f t="shared" si="4"/>
        <v>3.9496890909896929</v>
      </c>
      <c r="R28" s="97">
        <f t="shared" si="5"/>
        <v>8.3965536639767713</v>
      </c>
      <c r="S28" s="97">
        <f t="shared" si="6"/>
        <v>8.6637575114030927</v>
      </c>
      <c r="T28" s="97">
        <f t="shared" si="7"/>
        <v>8.5414123230483678</v>
      </c>
      <c r="U28" s="97">
        <f t="shared" si="8"/>
        <v>9.3618279637052417</v>
      </c>
      <c r="V28" s="97">
        <f t="shared" si="9"/>
        <v>6.7017653499497092</v>
      </c>
      <c r="W28" s="97"/>
      <c r="X28" s="97">
        <f t="shared" si="10"/>
        <v>0.197032704137972</v>
      </c>
      <c r="Y28" s="97">
        <f t="shared" si="13"/>
        <v>2.6373167920928671</v>
      </c>
      <c r="Z28" s="97">
        <f t="shared" si="13"/>
        <v>10.951773838486487</v>
      </c>
      <c r="AA28" s="97">
        <f t="shared" si="13"/>
        <v>3.6620685121583048</v>
      </c>
      <c r="AB28" s="97">
        <f t="shared" si="13"/>
        <v>2.9272173194389359</v>
      </c>
      <c r="AC28" s="97">
        <f t="shared" si="13"/>
        <v>29.432624143486258</v>
      </c>
      <c r="AD28" s="97">
        <f t="shared" si="13"/>
        <v>27.780467251276225</v>
      </c>
      <c r="AE28" s="97">
        <f t="shared" si="13"/>
        <v>16.134328912385048</v>
      </c>
      <c r="AF28" s="97">
        <f t="shared" si="13"/>
        <v>6.2771705265378923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2.6286684527728307E-2</v>
      </c>
      <c r="C29" s="69">
        <f>'Basic T2'!O29</f>
        <v>0.27129815200178647</v>
      </c>
      <c r="D29" s="69">
        <f>'Basic T2'!Z29</f>
        <v>1.2483076445621553</v>
      </c>
      <c r="E29" s="69">
        <f>'Basic T2'!AK29</f>
        <v>0.37377791519733128</v>
      </c>
      <c r="F29" s="69">
        <f>'Basic T2'!AV29</f>
        <v>0.49608820353588795</v>
      </c>
      <c r="G29" s="69">
        <f>'Basic T2'!BG29</f>
        <v>2.3576916732872912</v>
      </c>
      <c r="H29" s="69">
        <f>'Basic T2'!BR29</f>
        <v>2.1893909309715158</v>
      </c>
      <c r="I29" s="69">
        <f>'Basic T2'!CC29</f>
        <v>1.016826161928017</v>
      </c>
      <c r="J29" s="69">
        <f>'Basic T2'!CN29</f>
        <v>0.33046488088936532</v>
      </c>
      <c r="K29" s="309">
        <f t="shared" si="12"/>
        <v>8.3101322469010785</v>
      </c>
      <c r="L29" s="97"/>
      <c r="M29" s="97">
        <f t="shared" si="0"/>
        <v>0.47201637367036731</v>
      </c>
      <c r="N29" s="97">
        <f t="shared" si="1"/>
        <v>0.69588950291456886</v>
      </c>
      <c r="O29" s="97">
        <f t="shared" si="2"/>
        <v>1.5766333781629689</v>
      </c>
      <c r="P29" s="97">
        <f t="shared" si="3"/>
        <v>1.7047681983917014</v>
      </c>
      <c r="Q29" s="97">
        <f t="shared" si="4"/>
        <v>2.2559723405775332</v>
      </c>
      <c r="R29" s="97">
        <f t="shared" si="5"/>
        <v>2.26686689090003</v>
      </c>
      <c r="S29" s="97">
        <f t="shared" si="6"/>
        <v>2.3012138718576618</v>
      </c>
      <c r="T29" s="97">
        <f t="shared" si="7"/>
        <v>1.8142303123855623</v>
      </c>
      <c r="U29" s="97">
        <f t="shared" si="8"/>
        <v>1.6610739537137611</v>
      </c>
      <c r="V29" s="97">
        <f t="shared" si="9"/>
        <v>1.8769991635856846</v>
      </c>
      <c r="W29" s="97"/>
      <c r="X29" s="97">
        <f>IF($K29&gt;0,B29/$K29*100,0)</f>
        <v>0.31632089293802568</v>
      </c>
      <c r="Y29" s="97">
        <f t="shared" si="13"/>
        <v>3.2646670828007087</v>
      </c>
      <c r="Z29" s="97">
        <f t="shared" si="13"/>
        <v>15.021513586954772</v>
      </c>
      <c r="AA29" s="97">
        <f t="shared" si="13"/>
        <v>4.4978576043325464</v>
      </c>
      <c r="AB29" s="97">
        <f t="shared" si="13"/>
        <v>5.9696788065061606</v>
      </c>
      <c r="AC29" s="97">
        <f t="shared" si="13"/>
        <v>28.371289448089048</v>
      </c>
      <c r="AD29" s="97">
        <f t="shared" si="13"/>
        <v>26.346041987333702</v>
      </c>
      <c r="AE29" s="97">
        <f t="shared" si="13"/>
        <v>12.235980508098416</v>
      </c>
      <c r="AF29" s="97">
        <f t="shared" si="13"/>
        <v>3.9766500829466174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2.2443114708640112E-2</v>
      </c>
      <c r="C30" s="69">
        <f>'Basic T2'!O30</f>
        <v>0.22993702342670314</v>
      </c>
      <c r="D30" s="69">
        <f>'Basic T2'!Z30</f>
        <v>0.49421644475755305</v>
      </c>
      <c r="E30" s="69">
        <f>'Basic T2'!AK30</f>
        <v>0.23433376558337957</v>
      </c>
      <c r="F30" s="69">
        <f>'Basic T2'!AV30</f>
        <v>0.45793093345875724</v>
      </c>
      <c r="G30" s="69">
        <f>'Basic T2'!BG30</f>
        <v>3.6302213087657011</v>
      </c>
      <c r="H30" s="69">
        <f>'Basic T2'!BR30</f>
        <v>4.7418666233715392</v>
      </c>
      <c r="I30" s="69">
        <f>'Basic T2'!CC30</f>
        <v>3.4315788299623708</v>
      </c>
      <c r="J30" s="69">
        <f>'Basic T2'!CN30</f>
        <v>1.5291040929477424</v>
      </c>
      <c r="K30" s="309">
        <f t="shared" si="12"/>
        <v>14.771632136982387</v>
      </c>
      <c r="L30" s="97"/>
      <c r="M30" s="97">
        <f t="shared" si="0"/>
        <v>0.40299938196716656</v>
      </c>
      <c r="N30" s="97">
        <f t="shared" si="1"/>
        <v>0.58979672273259853</v>
      </c>
      <c r="O30" s="97">
        <f t="shared" si="2"/>
        <v>0.62420361377751343</v>
      </c>
      <c r="P30" s="97">
        <f t="shared" si="3"/>
        <v>1.0687756957631336</v>
      </c>
      <c r="Q30" s="97">
        <f t="shared" si="4"/>
        <v>2.0824512907472759</v>
      </c>
      <c r="R30" s="97">
        <f t="shared" si="5"/>
        <v>3.4903751770081377</v>
      </c>
      <c r="S30" s="97">
        <f t="shared" si="6"/>
        <v>4.9840570260146944</v>
      </c>
      <c r="T30" s="97">
        <f t="shared" si="7"/>
        <v>6.1226535722229398</v>
      </c>
      <c r="U30" s="97">
        <f t="shared" si="8"/>
        <v>7.6860057700441073</v>
      </c>
      <c r="V30" s="97">
        <f t="shared" si="9"/>
        <v>3.3364500518329003</v>
      </c>
      <c r="W30" s="97"/>
      <c r="X30" s="97">
        <f t="shared" si="10"/>
        <v>0.15193388584631304</v>
      </c>
      <c r="Y30" s="97">
        <f t="shared" si="13"/>
        <v>1.5566121691524581</v>
      </c>
      <c r="Z30" s="97">
        <f t="shared" si="13"/>
        <v>3.3457131898121704</v>
      </c>
      <c r="AA30" s="97">
        <f t="shared" si="13"/>
        <v>1.5863769379735604</v>
      </c>
      <c r="AB30" s="97">
        <f t="shared" si="13"/>
        <v>3.1000699801633793</v>
      </c>
      <c r="AC30" s="97">
        <f t="shared" si="13"/>
        <v>24.575627629373788</v>
      </c>
      <c r="AD30" s="97">
        <f t="shared" si="13"/>
        <v>32.101169182921637</v>
      </c>
      <c r="AE30" s="97">
        <f t="shared" si="13"/>
        <v>23.230871159937973</v>
      </c>
      <c r="AF30" s="97">
        <f t="shared" si="13"/>
        <v>10.351625864818716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2.6210363310004762E-2</v>
      </c>
      <c r="C31" s="69">
        <f>'Basic T2'!O31</f>
        <v>0.18830616446402801</v>
      </c>
      <c r="D31" s="69">
        <f>'Basic T2'!Z31</f>
        <v>0.75509626532213026</v>
      </c>
      <c r="E31" s="69">
        <f>'Basic T2'!AK31</f>
        <v>0.30064304115007884</v>
      </c>
      <c r="F31" s="69">
        <f>'Basic T2'!AV31</f>
        <v>0.50118260824981065</v>
      </c>
      <c r="G31" s="69">
        <f>'Basic T2'!BG31</f>
        <v>3.2759843472398544</v>
      </c>
      <c r="H31" s="69">
        <f>'Basic T2'!BR31</f>
        <v>4.203940893262013</v>
      </c>
      <c r="I31" s="69">
        <f>'Basic T2'!CC31</f>
        <v>3.796300180028934</v>
      </c>
      <c r="J31" s="69">
        <f>'Basic T2'!CN31</f>
        <v>1.7929293401297044</v>
      </c>
      <c r="K31" s="309">
        <f t="shared" si="12"/>
        <v>14.840593203156558</v>
      </c>
      <c r="L31" s="97"/>
      <c r="M31" s="97">
        <f t="shared" si="0"/>
        <v>0.47064591310939496</v>
      </c>
      <c r="N31" s="97">
        <f t="shared" si="1"/>
        <v>0.48301207441972771</v>
      </c>
      <c r="O31" s="97">
        <f t="shared" si="2"/>
        <v>0.95369917889964051</v>
      </c>
      <c r="P31" s="97">
        <f t="shared" si="3"/>
        <v>1.3712064698895869</v>
      </c>
      <c r="Q31" s="97">
        <f t="shared" si="4"/>
        <v>2.2791392613879893</v>
      </c>
      <c r="R31" s="97">
        <f t="shared" si="5"/>
        <v>3.1497843997177601</v>
      </c>
      <c r="S31" s="97">
        <f t="shared" si="6"/>
        <v>4.4186567886035037</v>
      </c>
      <c r="T31" s="97">
        <f t="shared" si="7"/>
        <v>6.7733926598269694</v>
      </c>
      <c r="U31" s="97">
        <f t="shared" si="8"/>
        <v>9.0121171717962536</v>
      </c>
      <c r="V31" s="97">
        <f t="shared" si="9"/>
        <v>3.3520262014876985</v>
      </c>
      <c r="W31" s="97"/>
      <c r="X31" s="97">
        <f t="shared" si="10"/>
        <v>0.17661263907179856</v>
      </c>
      <c r="Y31" s="97">
        <f t="shared" si="13"/>
        <v>1.2688587436247207</v>
      </c>
      <c r="Z31" s="97">
        <f t="shared" si="13"/>
        <v>5.0880463805282599</v>
      </c>
      <c r="AA31" s="97">
        <f t="shared" si="13"/>
        <v>2.0258155252590093</v>
      </c>
      <c r="AB31" s="97">
        <f t="shared" si="13"/>
        <v>3.3771063015406306</v>
      </c>
      <c r="AC31" s="97">
        <f t="shared" si="13"/>
        <v>22.074483832243715</v>
      </c>
      <c r="AD31" s="97">
        <f t="shared" si="13"/>
        <v>28.327310342068028</v>
      </c>
      <c r="AE31" s="97">
        <f t="shared" si="13"/>
        <v>25.580515064731173</v>
      </c>
      <c r="AF31" s="97">
        <f t="shared" si="13"/>
        <v>12.08125117093266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3.0589084002474796E-4</v>
      </c>
      <c r="C32" s="69">
        <f>'Basic T2'!O32</f>
        <v>7.2146367185350113E-2</v>
      </c>
      <c r="D32" s="69">
        <f>'Basic T2'!Z32</f>
        <v>0.31974727616224674</v>
      </c>
      <c r="E32" s="69">
        <f>'Basic T2'!AK32</f>
        <v>0.18430073657205054</v>
      </c>
      <c r="F32" s="69">
        <f>'Basic T2'!AV32</f>
        <v>0.23821291361257949</v>
      </c>
      <c r="G32" s="69">
        <f>'Basic T2'!BG32</f>
        <v>1.3940169985516777</v>
      </c>
      <c r="H32" s="69">
        <f>'Basic T2'!BR32</f>
        <v>2.0667316750450193</v>
      </c>
      <c r="I32" s="69">
        <f>'Basic T2'!CC32</f>
        <v>2.4329982442714386</v>
      </c>
      <c r="J32" s="69">
        <f>'Basic T2'!CN32</f>
        <v>1.0857749697497407</v>
      </c>
      <c r="K32" s="309">
        <f t="shared" si="12"/>
        <v>7.7942350719901281</v>
      </c>
      <c r="L32" s="97"/>
      <c r="M32" s="97">
        <f t="shared" si="0"/>
        <v>5.4927233175853761E-3</v>
      </c>
      <c r="N32" s="97">
        <f t="shared" si="1"/>
        <v>0.18505802279616948</v>
      </c>
      <c r="O32" s="97">
        <f t="shared" si="2"/>
        <v>0.403846143512894</v>
      </c>
      <c r="P32" s="97">
        <f t="shared" si="3"/>
        <v>0.84057945072095952</v>
      </c>
      <c r="Q32" s="97">
        <f t="shared" si="4"/>
        <v>1.0832786195035737</v>
      </c>
      <c r="R32" s="97">
        <f t="shared" si="5"/>
        <v>1.3403156210678833</v>
      </c>
      <c r="S32" s="97">
        <f t="shared" si="6"/>
        <v>2.1722898056907569</v>
      </c>
      <c r="T32" s="97">
        <f t="shared" si="7"/>
        <v>4.3409771797852041</v>
      </c>
      <c r="U32" s="97">
        <f t="shared" si="8"/>
        <v>5.4576223560936974</v>
      </c>
      <c r="V32" s="97">
        <f t="shared" si="9"/>
        <v>1.7604741147616814</v>
      </c>
      <c r="W32" s="97"/>
      <c r="X32" s="97">
        <f t="shared" si="10"/>
        <v>3.9245780657041927E-3</v>
      </c>
      <c r="Y32" s="97">
        <f t="shared" si="13"/>
        <v>0.92563755800258074</v>
      </c>
      <c r="Z32" s="97">
        <f t="shared" si="13"/>
        <v>4.1023560773950916</v>
      </c>
      <c r="AA32" s="97">
        <f t="shared" si="13"/>
        <v>2.3645775995949325</v>
      </c>
      <c r="AB32" s="97">
        <f t="shared" si="13"/>
        <v>3.0562705821978216</v>
      </c>
      <c r="AC32" s="97">
        <f t="shared" si="13"/>
        <v>17.885231657450365</v>
      </c>
      <c r="AD32" s="97">
        <f t="shared" si="13"/>
        <v>26.516157852002198</v>
      </c>
      <c r="AE32" s="97">
        <f t="shared" si="13"/>
        <v>31.215356244704758</v>
      </c>
      <c r="AF32" s="97">
        <f t="shared" si="13"/>
        <v>13.930487850586552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2.4300543853077103E-2</v>
      </c>
      <c r="C33" s="69">
        <f>'Basic T2'!O33</f>
        <v>0.74246949521965744</v>
      </c>
      <c r="D33" s="69">
        <f>'Basic T2'!Z33</f>
        <v>3.1223432049784741</v>
      </c>
      <c r="E33" s="69">
        <f>'Basic T2'!AK33</f>
        <v>1.4485419954157546</v>
      </c>
      <c r="F33" s="69">
        <f>'Basic T2'!AV33</f>
        <v>1.3776218773654061</v>
      </c>
      <c r="G33" s="69">
        <f>'Basic T2'!BG33</f>
        <v>8.5592189576021322</v>
      </c>
      <c r="H33" s="69">
        <f>'Basic T2'!BR33</f>
        <v>12.885191268224867</v>
      </c>
      <c r="I33" s="69">
        <f>'Basic T2'!CC33</f>
        <v>10.081329524339584</v>
      </c>
      <c r="J33" s="69">
        <f>'Basic T2'!CN33</f>
        <v>4.1295610069689248</v>
      </c>
      <c r="K33" s="309">
        <f t="shared" ref="K33" si="14">SUM(B33:J33)</f>
        <v>42.370577873967875</v>
      </c>
      <c r="L33" s="97"/>
      <c r="M33" s="97">
        <f t="shared" si="0"/>
        <v>0.43635227469055216</v>
      </c>
      <c r="N33" s="97">
        <f t="shared" si="1"/>
        <v>1.9044609192702351</v>
      </c>
      <c r="O33" s="97">
        <f t="shared" si="2"/>
        <v>3.9435715518477616</v>
      </c>
      <c r="P33" s="97">
        <f t="shared" si="3"/>
        <v>6.6066726454823659</v>
      </c>
      <c r="Q33" s="97">
        <f t="shared" si="4"/>
        <v>6.2647666865677047</v>
      </c>
      <c r="R33" s="97">
        <f t="shared" si="5"/>
        <v>8.2294942493050396</v>
      </c>
      <c r="S33" s="97">
        <f t="shared" si="6"/>
        <v>13.543301229817715</v>
      </c>
      <c r="T33" s="97">
        <f t="shared" si="7"/>
        <v>17.987198104270618</v>
      </c>
      <c r="U33" s="97">
        <f t="shared" si="8"/>
        <v>20.757141304962182</v>
      </c>
      <c r="V33" s="97">
        <f t="shared" si="9"/>
        <v>9.5701893624782048</v>
      </c>
      <c r="W33" s="97"/>
      <c r="X33" s="97">
        <f t="shared" ref="X33" si="15">IF($K33&gt;0,B33/$K33*100,0)</f>
        <v>5.735240129450099E-2</v>
      </c>
      <c r="Y33" s="97">
        <f t="shared" ref="Y33" si="16">IF($K33&gt;0,C33/$K33*100,0)</f>
        <v>1.7523232688214632</v>
      </c>
      <c r="Z33" s="97">
        <f t="shared" ref="Z33" si="17">IF($K33&gt;0,D33/$K33*100,0)</f>
        <v>7.3691305657098809</v>
      </c>
      <c r="AA33" s="97">
        <f t="shared" ref="AA33" si="18">IF($K33&gt;0,E33/$K33*100,0)</f>
        <v>3.4187449595907604</v>
      </c>
      <c r="AB33" s="97">
        <f t="shared" ref="AB33" si="19">IF($K33&gt;0,F33/$K33*100,0)</f>
        <v>3.2513643818197844</v>
      </c>
      <c r="AC33" s="97">
        <f t="shared" ref="AC33" si="20">IF($K33&gt;0,G33/$K33*100,0)</f>
        <v>20.200854902337419</v>
      </c>
      <c r="AD33" s="97">
        <f t="shared" ref="AD33" si="21">IF($K33&gt;0,H33/$K33*100,0)</f>
        <v>30.410704585035692</v>
      </c>
      <c r="AE33" s="97">
        <f t="shared" ref="AE33" si="22">IF($K33&gt;0,I33/$K33*100,0)</f>
        <v>23.793231129220608</v>
      </c>
      <c r="AF33" s="97">
        <f>IF($K33&gt;0,J33/$K33*100,0)</f>
        <v>9.7462938061698985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5.5690196344937846</v>
      </c>
      <c r="C35" s="310">
        <f t="shared" ref="C35:K35" si="24">SUM(C8:C33)</f>
        <v>38.985808934538923</v>
      </c>
      <c r="D35" s="310">
        <f t="shared" si="24"/>
        <v>79.175518027953601</v>
      </c>
      <c r="E35" s="310">
        <f t="shared" si="24"/>
        <v>21.925439221001298</v>
      </c>
      <c r="F35" s="310">
        <f t="shared" si="24"/>
        <v>21.989994939782306</v>
      </c>
      <c r="G35" s="310">
        <f t="shared" si="24"/>
        <v>104.00662177174421</v>
      </c>
      <c r="H35" s="310">
        <f t="shared" si="24"/>
        <v>95.140697600789423</v>
      </c>
      <c r="I35" s="310">
        <f t="shared" si="24"/>
        <v>56.047247969910444</v>
      </c>
      <c r="J35" s="310">
        <f t="shared" si="24"/>
        <v>19.894651899786009</v>
      </c>
      <c r="K35" s="310">
        <f t="shared" si="24"/>
        <v>442.7349999999999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1.2578674905968097</v>
      </c>
      <c r="Y35" s="98">
        <f t="shared" ref="Y35:AG35" si="26">IF($K35&gt;0,C35/$K35*100,0)</f>
        <v>8.8056758409746081</v>
      </c>
      <c r="Z35" s="98">
        <f t="shared" si="26"/>
        <v>17.883275103155075</v>
      </c>
      <c r="AA35" s="98">
        <f t="shared" si="26"/>
        <v>4.9522714989782379</v>
      </c>
      <c r="AB35" s="98">
        <f t="shared" si="26"/>
        <v>4.966852618334288</v>
      </c>
      <c r="AC35" s="98">
        <f t="shared" si="26"/>
        <v>23.491845409046999</v>
      </c>
      <c r="AD35" s="98">
        <f t="shared" si="26"/>
        <v>21.489310219609798</v>
      </c>
      <c r="AE35" s="98">
        <f t="shared" si="26"/>
        <v>12.659321709354456</v>
      </c>
      <c r="AF35" s="98">
        <f t="shared" si="26"/>
        <v>4.4935801099497468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automation\Data\Results\Workbooks\LSIPs\YY_LSIP\[YY_LSIP_MainTables.Main.xlsm]Manager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automation\Data\Results\Workbooks\LSIPs\YY_LSIP\[YY_LSIP_MainTables.Main.xlsm]Manager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automation\Data\Results\Workbooks\LSIPs\YY_LSIP\[YY_LSIP_MainTables.Main.xlsm]Manager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automation\Data\Results\Workbooks\LSIPs\YY_LSIP\[YY_LSIP_MainTables.Main.xlsm]Manager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automation\Data\Results\Workbooks\LSIPs\YY_LSIP\[YY_LSIP_MainTables.Main.xlsm]Manager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automation\Data\Results\Workbooks\LSIPs\YY_LSIP\[YY_LSIP_MainTables.Main.xlsm]Manager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automation\Data\Results\Workbooks\LSIPs\YY_LSIP\[YY_LSIP_MainTables.Main.xlsm]Manager</v>
      </c>
      <c r="Y79" s="91" t="str">
        <f ca="1">CELL("filename")</f>
        <v>M:\IE\Projects\Nuffield via NFER AI and automation\Data\Results\Workbooks\LSIPs\YY_LSIP\[YY_LSIP_MainTables.Main.xlsm]Manager</v>
      </c>
      <c r="AW79" s="91" t="str">
        <f ca="1">CELL("filename")</f>
        <v>M:\IE\Projects\Nuffield via NFER AI and automation\Data\Results\Workbooks\LSIPs\YY_LSIP\[YY_LSIP_MainTables.Main.xlsm]Manager</v>
      </c>
      <c r="BU79" s="91" t="str">
        <f ca="1">CELL("filename")</f>
        <v>M:\IE\Projects\Nuffield via NFER AI and automation\Data\Results\Workbooks\LSIPs\YY_LSIP\[YY_LSIP_MainTables.Main.xlsm]Manager</v>
      </c>
      <c r="CS79" s="91" t="str">
        <f ca="1">CELL("filename")</f>
        <v>M:\IE\Projects\Nuffield via NFER AI and automation\Data\Results\Workbooks\LSIPs\YY_LSIP\[YY_LSIP_MainTables.Main.xlsm]Manager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automation\Data\Results\Workbooks\LSIPs\YY_LSIP\[YY_LSIP_MainTables.Main.xlsm]Manager</v>
      </c>
      <c r="Y96" s="91" t="str">
        <f ca="1">CELL("filename")</f>
        <v>M:\IE\Projects\Nuffield via NFER AI and automation\Data\Results\Workbooks\LSIPs\YY_LSIP\[YY_LSIP_MainTables.Main.xlsm]Manager</v>
      </c>
      <c r="AW96" s="91" t="str">
        <f ca="1">CELL("filename")</f>
        <v>M:\IE\Projects\Nuffield via NFER AI and automation\Data\Results\Workbooks\LSIPs\YY_LSIP\[YY_LSIP_MainTables.Main.xlsm]Manager</v>
      </c>
      <c r="BU96" s="91" t="str">
        <f ca="1">CELL("filename")</f>
        <v>M:\IE\Projects\Nuffield via NFER AI and automation\Data\Results\Workbooks\LSIPs\YY_LSIP\[YY_LSIP_MainTables.Main.xlsm]Manager</v>
      </c>
      <c r="CS96" s="91" t="str">
        <f ca="1">CELL("filename")</f>
        <v>M:\IE\Projects\Nuffield via NFER AI and automation\Data\Results\Workbooks\LSIPs\YY_LSIP\[YY_LSIP_MainTables.Main.xlsm]Manager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D4238EC-94A2-4123-AEBF-A269A0D7CBAA}"/>
</file>

<file path=customXml/itemProps2.xml><?xml version="1.0" encoding="utf-8"?>
<ds:datastoreItem xmlns:ds="http://schemas.openxmlformats.org/officeDocument/2006/customXml" ds:itemID="{360AE607-47FB-43E8-ADBE-844A6ACDD59B}"/>
</file>

<file path=customXml/itemProps3.xml><?xml version="1.0" encoding="utf-8"?>
<ds:datastoreItem xmlns:ds="http://schemas.openxmlformats.org/officeDocument/2006/customXml" ds:itemID="{0FFA8A90-71BB-4598-985B-1227916C97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